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580" yWindow="1660" windowWidth="51200" windowHeight="22660"/>
  </bookViews>
  <sheets>
    <sheet name="Liczniki" sheetId="1" r:id="rId1"/>
    <sheet name="Stawki" sheetId="2" r:id="rId2"/>
    <sheet name="Wykresy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3" i="1" l="1"/>
  <c r="U33" i="1"/>
  <c r="O33" i="1"/>
  <c r="P33" i="1"/>
  <c r="Q33" i="1"/>
  <c r="L33" i="1"/>
  <c r="F33" i="1"/>
  <c r="S33" i="1"/>
  <c r="N33" i="1"/>
  <c r="K33" i="1"/>
  <c r="E33" i="1"/>
  <c r="P29" i="2"/>
  <c r="O29" i="2"/>
  <c r="J29" i="2"/>
  <c r="I29" i="2"/>
  <c r="P28" i="2"/>
  <c r="O28" i="2"/>
  <c r="J28" i="2"/>
  <c r="I28" i="2"/>
  <c r="P27" i="2"/>
  <c r="O27" i="2"/>
  <c r="J27" i="2"/>
  <c r="I27" i="2"/>
  <c r="P26" i="2"/>
  <c r="O26" i="2"/>
  <c r="J26" i="2"/>
  <c r="I26" i="2"/>
  <c r="P25" i="2"/>
  <c r="O25" i="2"/>
  <c r="J25" i="2"/>
  <c r="I25" i="2"/>
  <c r="P24" i="2"/>
  <c r="O24" i="2"/>
  <c r="J24" i="2"/>
  <c r="I24" i="2"/>
  <c r="P23" i="2"/>
  <c r="O23" i="2"/>
  <c r="J23" i="2"/>
  <c r="I23" i="2"/>
  <c r="S32" i="1"/>
  <c r="T32" i="1"/>
  <c r="F32" i="1"/>
  <c r="L32" i="1"/>
  <c r="O32" i="1"/>
  <c r="P32" i="1"/>
  <c r="U32" i="1"/>
  <c r="S31" i="1"/>
  <c r="T31" i="1"/>
  <c r="F31" i="1"/>
  <c r="L31" i="1"/>
  <c r="O31" i="1"/>
  <c r="P31" i="1"/>
  <c r="U31" i="1"/>
  <c r="S30" i="1"/>
  <c r="T30" i="1"/>
  <c r="F30" i="1"/>
  <c r="L30" i="1"/>
  <c r="O30" i="1"/>
  <c r="P30" i="1"/>
  <c r="U30" i="1"/>
  <c r="N32" i="1"/>
  <c r="Q32" i="1"/>
  <c r="N31" i="1"/>
  <c r="Q31" i="1"/>
  <c r="N30" i="1"/>
  <c r="Q30" i="1"/>
  <c r="K32" i="1"/>
  <c r="K31" i="1"/>
  <c r="K30" i="1"/>
  <c r="E32" i="1"/>
  <c r="E31" i="1"/>
  <c r="E30" i="1"/>
  <c r="F29" i="1"/>
  <c r="L29" i="1"/>
  <c r="O29" i="1"/>
  <c r="P29" i="1"/>
  <c r="T29" i="1"/>
  <c r="U29" i="1"/>
  <c r="N29" i="1"/>
  <c r="Q29" i="1"/>
  <c r="K29" i="1"/>
  <c r="S29" i="1"/>
  <c r="E29" i="1"/>
  <c r="F28" i="1"/>
  <c r="L28" i="1"/>
  <c r="O28" i="1"/>
  <c r="P28" i="1"/>
  <c r="T28" i="1"/>
  <c r="U28" i="1"/>
  <c r="S28" i="1"/>
  <c r="Q28" i="1"/>
  <c r="K28" i="1"/>
  <c r="N28" i="1"/>
  <c r="E28" i="1"/>
  <c r="F27" i="1"/>
  <c r="L27" i="1"/>
  <c r="O27" i="1"/>
  <c r="P27" i="1"/>
  <c r="T27" i="1"/>
  <c r="U27" i="1"/>
  <c r="S27" i="1"/>
  <c r="Q27" i="1"/>
  <c r="N27" i="1"/>
  <c r="K27" i="1"/>
  <c r="E27" i="1"/>
  <c r="E26" i="1"/>
  <c r="F26" i="1"/>
  <c r="K26" i="1"/>
  <c r="L26" i="1"/>
  <c r="N26" i="1"/>
  <c r="O26" i="1"/>
  <c r="P26" i="1"/>
  <c r="S26" i="1"/>
  <c r="T26" i="1"/>
  <c r="U26" i="1"/>
  <c r="Q26" i="1"/>
  <c r="H26" i="1"/>
  <c r="P22" i="2"/>
  <c r="O22" i="2"/>
  <c r="J22" i="2"/>
  <c r="I22" i="2"/>
  <c r="S25" i="1"/>
  <c r="T25" i="1"/>
  <c r="S24" i="1"/>
  <c r="T24" i="1"/>
  <c r="S23" i="1"/>
  <c r="T23" i="1"/>
  <c r="S22" i="1"/>
  <c r="T22" i="1"/>
  <c r="S21" i="1"/>
  <c r="T21" i="1"/>
  <c r="N25" i="1"/>
  <c r="O25" i="1"/>
  <c r="N24" i="1"/>
  <c r="O24" i="1"/>
  <c r="N23" i="1"/>
  <c r="O23" i="1"/>
  <c r="N22" i="1"/>
  <c r="O22" i="1"/>
  <c r="N21" i="1"/>
  <c r="O21" i="1"/>
  <c r="N20" i="1"/>
  <c r="O20" i="1"/>
  <c r="P25" i="1"/>
  <c r="P24" i="1"/>
  <c r="P23" i="1"/>
  <c r="P22" i="1"/>
  <c r="P21" i="1"/>
  <c r="P20" i="1"/>
  <c r="K25" i="1"/>
  <c r="L25" i="1"/>
  <c r="K24" i="1"/>
  <c r="L24" i="1"/>
  <c r="K23" i="1"/>
  <c r="L23" i="1"/>
  <c r="K22" i="1"/>
  <c r="L22" i="1"/>
  <c r="E25" i="1"/>
  <c r="F25" i="1"/>
  <c r="E24" i="1"/>
  <c r="F24" i="1"/>
  <c r="E23" i="1"/>
  <c r="F23" i="1"/>
  <c r="E22" i="1"/>
  <c r="F22" i="1"/>
  <c r="U25" i="1"/>
  <c r="Q25" i="1"/>
  <c r="H25" i="1"/>
  <c r="U24" i="1"/>
  <c r="Q24" i="1"/>
  <c r="H24" i="1"/>
  <c r="U23" i="1"/>
  <c r="Q23" i="1"/>
  <c r="H23" i="1"/>
  <c r="U22" i="1"/>
  <c r="Q22" i="1"/>
  <c r="H22" i="1"/>
  <c r="P21" i="2"/>
  <c r="O21" i="2"/>
  <c r="J21" i="2"/>
  <c r="I21" i="2"/>
  <c r="P20" i="2"/>
  <c r="O20" i="2"/>
  <c r="J20" i="2"/>
  <c r="I20" i="2"/>
  <c r="P19" i="2"/>
  <c r="O19" i="2"/>
  <c r="J19" i="2"/>
  <c r="I19" i="2"/>
  <c r="P18" i="2"/>
  <c r="O18" i="2"/>
  <c r="J18" i="2"/>
  <c r="I18" i="2"/>
  <c r="H21" i="1"/>
  <c r="H20" i="1"/>
  <c r="H19" i="1"/>
  <c r="H18" i="1"/>
  <c r="E21" i="1"/>
  <c r="E20" i="1"/>
  <c r="E19" i="1"/>
  <c r="E18" i="1"/>
  <c r="I14" i="2"/>
  <c r="J14" i="2"/>
  <c r="F18" i="1"/>
  <c r="N19" i="1"/>
  <c r="O19" i="1"/>
  <c r="N18" i="1"/>
  <c r="O18" i="1"/>
  <c r="K21" i="1"/>
  <c r="L21" i="1"/>
  <c r="K20" i="1"/>
  <c r="L20" i="1"/>
  <c r="K19" i="1"/>
  <c r="L19" i="1"/>
  <c r="K18" i="1"/>
  <c r="L18" i="1"/>
  <c r="S20" i="1"/>
  <c r="T20" i="1"/>
  <c r="S19" i="1"/>
  <c r="T19" i="1"/>
  <c r="S18" i="1"/>
  <c r="T18" i="1"/>
  <c r="P17" i="2"/>
  <c r="O17" i="2"/>
  <c r="J17" i="2"/>
  <c r="I17" i="2"/>
  <c r="F21" i="1"/>
  <c r="P16" i="2"/>
  <c r="O16" i="2"/>
  <c r="J16" i="2"/>
  <c r="I16" i="2"/>
  <c r="P15" i="2"/>
  <c r="O15" i="2"/>
  <c r="J15" i="2"/>
  <c r="I15" i="2"/>
  <c r="F19" i="1"/>
  <c r="P14" i="2"/>
  <c r="O14" i="2"/>
  <c r="F20" i="1"/>
  <c r="Q21" i="1"/>
  <c r="Q20" i="1"/>
  <c r="P19" i="1"/>
  <c r="Q19" i="1"/>
  <c r="P18" i="1"/>
  <c r="Q18" i="1"/>
  <c r="U19" i="1"/>
  <c r="U21" i="1"/>
  <c r="U20" i="1"/>
  <c r="U18" i="1"/>
  <c r="H17" i="1"/>
  <c r="H16" i="1"/>
  <c r="H15" i="1"/>
  <c r="H14" i="1"/>
  <c r="H13" i="1"/>
  <c r="H12" i="1"/>
  <c r="H11" i="1"/>
  <c r="H10" i="1"/>
  <c r="P13" i="2"/>
  <c r="O13" i="2"/>
  <c r="P12" i="2"/>
  <c r="O12" i="2"/>
  <c r="P11" i="2"/>
  <c r="O11" i="2"/>
  <c r="P10" i="2"/>
  <c r="O10" i="2"/>
  <c r="P9" i="2"/>
  <c r="O9" i="2"/>
  <c r="P8" i="2"/>
  <c r="O8" i="2"/>
  <c r="P7" i="2"/>
  <c r="O7" i="2"/>
  <c r="P6" i="2"/>
  <c r="O6" i="2"/>
  <c r="S17" i="1"/>
  <c r="T17" i="1"/>
  <c r="N17" i="1"/>
  <c r="K17" i="1"/>
  <c r="L17" i="1"/>
  <c r="E17" i="1"/>
  <c r="J13" i="2"/>
  <c r="I13" i="2"/>
  <c r="O17" i="1"/>
  <c r="P17" i="1"/>
  <c r="F17" i="1"/>
  <c r="S16" i="1"/>
  <c r="T16" i="1"/>
  <c r="N16" i="1"/>
  <c r="K16" i="1"/>
  <c r="L16" i="1"/>
  <c r="J12" i="2"/>
  <c r="I12" i="2"/>
  <c r="E16" i="1"/>
  <c r="U17" i="1"/>
  <c r="F16" i="1"/>
  <c r="Q17" i="1"/>
  <c r="O16" i="1"/>
  <c r="P16" i="1"/>
  <c r="S15" i="1"/>
  <c r="T15" i="1"/>
  <c r="N15" i="1"/>
  <c r="P15" i="1"/>
  <c r="K15" i="1"/>
  <c r="L15" i="1"/>
  <c r="E15" i="1"/>
  <c r="J11" i="2"/>
  <c r="I11" i="2"/>
  <c r="F15" i="1"/>
  <c r="U16" i="1"/>
  <c r="Q16" i="1"/>
  <c r="O15" i="1"/>
  <c r="U15" i="1"/>
  <c r="S14" i="1"/>
  <c r="T14" i="1"/>
  <c r="N14" i="1"/>
  <c r="K14" i="1"/>
  <c r="L14" i="1"/>
  <c r="E14" i="1"/>
  <c r="J10" i="2"/>
  <c r="I10" i="2"/>
  <c r="Q15" i="1"/>
  <c r="O14" i="1"/>
  <c r="P14" i="1"/>
  <c r="F14" i="1"/>
  <c r="S13" i="1"/>
  <c r="T13" i="1"/>
  <c r="N13" i="1"/>
  <c r="K13" i="1"/>
  <c r="L13" i="1"/>
  <c r="E13" i="1"/>
  <c r="J9" i="2"/>
  <c r="I9" i="2"/>
  <c r="U14" i="1"/>
  <c r="Q14" i="1"/>
  <c r="O13" i="1"/>
  <c r="P13" i="1"/>
  <c r="F13" i="1"/>
  <c r="S12" i="1"/>
  <c r="T12" i="1"/>
  <c r="N12" i="1"/>
  <c r="K12" i="1"/>
  <c r="L12" i="1"/>
  <c r="E12" i="1"/>
  <c r="J8" i="2"/>
  <c r="I8" i="2"/>
  <c r="U13" i="1"/>
  <c r="Q13" i="1"/>
  <c r="O12" i="1"/>
  <c r="P12" i="1"/>
  <c r="F12" i="1"/>
  <c r="N11" i="1"/>
  <c r="K11" i="1"/>
  <c r="L11" i="1"/>
  <c r="S11" i="1"/>
  <c r="T11" i="1"/>
  <c r="J7" i="2"/>
  <c r="I7" i="2"/>
  <c r="E11" i="1"/>
  <c r="U12" i="1"/>
  <c r="Q12" i="1"/>
  <c r="O11" i="1"/>
  <c r="P11" i="1"/>
  <c r="F11" i="1"/>
  <c r="E10" i="1"/>
  <c r="U11" i="1"/>
  <c r="Q11" i="1"/>
  <c r="J6" i="2"/>
  <c r="I6" i="2"/>
  <c r="S10" i="1"/>
  <c r="T10" i="1"/>
  <c r="N10" i="1"/>
  <c r="P10" i="1"/>
  <c r="K10" i="1"/>
  <c r="L10" i="1"/>
  <c r="F10" i="1"/>
  <c r="O10" i="1"/>
  <c r="Q10" i="1"/>
  <c r="U10" i="1"/>
</calcChain>
</file>

<file path=xl/sharedStrings.xml><?xml version="1.0" encoding="utf-8"?>
<sst xmlns="http://schemas.openxmlformats.org/spreadsheetml/2006/main" count="94" uniqueCount="83">
  <si>
    <t>Okres</t>
  </si>
  <si>
    <t>Data odczytu</t>
  </si>
  <si>
    <t>Prąd (RWE, taryfa G11)</t>
  </si>
  <si>
    <t>Woda zimna</t>
  </si>
  <si>
    <t>Woda ciepła</t>
  </si>
  <si>
    <t>Komentarz</t>
  </si>
  <si>
    <t>Stan początkowy</t>
  </si>
  <si>
    <t>Maj 2012</t>
  </si>
  <si>
    <t>Stawki za media</t>
  </si>
  <si>
    <t>Cena za kWh</t>
  </si>
  <si>
    <t>Cena za m3</t>
  </si>
  <si>
    <t>CO</t>
  </si>
  <si>
    <t>Cena za GJ</t>
  </si>
  <si>
    <t>Ceny z VAT</t>
  </si>
  <si>
    <t>Cena z VAT</t>
  </si>
  <si>
    <t>Woda zimna (ZW)</t>
  </si>
  <si>
    <t>Woda ciepła (CW)</t>
  </si>
  <si>
    <t>Czerwiec 2012</t>
  </si>
  <si>
    <t>Lipiec 2012</t>
  </si>
  <si>
    <t>Sierpień 2012</t>
  </si>
  <si>
    <t>Wrzesień 2012</t>
  </si>
  <si>
    <t>Październik 2012</t>
  </si>
  <si>
    <t>Listopad 2012</t>
  </si>
  <si>
    <t>Grudzień 2012</t>
  </si>
  <si>
    <t>Stan licznika [kWh]</t>
  </si>
  <si>
    <t>Zużycie [kWh]</t>
  </si>
  <si>
    <t>Stan licznika [m3]</t>
  </si>
  <si>
    <t>Zużycie
[m3]</t>
  </si>
  <si>
    <t>Koszt prądu
[zł]</t>
  </si>
  <si>
    <t>Koszt ZW
[zł]</t>
  </si>
  <si>
    <t>Koszt ZW w CW [zł]</t>
  </si>
  <si>
    <t>Stan licznika [GJ]</t>
  </si>
  <si>
    <t>Zużycie [GJ]</t>
  </si>
  <si>
    <t>Koszt CO [zł]</t>
  </si>
  <si>
    <t>Cena za podgrzew m3</t>
  </si>
  <si>
    <t>Obrót netto</t>
  </si>
  <si>
    <t>Dystrybucja netto</t>
  </si>
  <si>
    <t>Opłata za okres</t>
  </si>
  <si>
    <t>do dnia</t>
  </si>
  <si>
    <t>od dnia</t>
  </si>
  <si>
    <t>Opłata handlowa / m-c</t>
  </si>
  <si>
    <t>Składnik stały / m-c</t>
  </si>
  <si>
    <t>Opłata przejściowa / m-c</t>
  </si>
  <si>
    <t>Opłata abonamentowa / m-c</t>
  </si>
  <si>
    <t>Energia czynna / kWh</t>
  </si>
  <si>
    <t>Opłata dystryb. zmienna / kWh</t>
  </si>
  <si>
    <t>Suma opłat / m-c</t>
  </si>
  <si>
    <t>Abonament / m-c</t>
  </si>
  <si>
    <t>Paliwo gazowe / m3</t>
  </si>
  <si>
    <t>Sieciowa stała / m-c</t>
  </si>
  <si>
    <t>Sieciowa zmienna / m3</t>
  </si>
  <si>
    <t>Opłaty netto</t>
  </si>
  <si>
    <t>Gaz (PGNiG, W-1.1)</t>
  </si>
  <si>
    <t>Stan licznika
[m3]</t>
  </si>
  <si>
    <t>Koszt gazu
[zł]</t>
  </si>
  <si>
    <t>Suma opłat 
za media</t>
  </si>
  <si>
    <t>Styczeń 2012</t>
  </si>
  <si>
    <t>Luty 2012</t>
  </si>
  <si>
    <t>Marzec 2012</t>
  </si>
  <si>
    <t>Kwiecień 2012</t>
  </si>
  <si>
    <t>Koszt podgrzania CW [zł]</t>
  </si>
  <si>
    <t>Całkowity koszt CW
[zł]</t>
  </si>
  <si>
    <t>Od połowy kwietnia oświetlenie LED</t>
  </si>
  <si>
    <t>Wakacje = 3 tygodnie poza domem</t>
  </si>
  <si>
    <t>Wakacje = 10 dni poza domem</t>
  </si>
  <si>
    <t>Źródło:</t>
  </si>
  <si>
    <t>http://jakoszczedzacpieniadze.pl/rozliczanie-mediow</t>
  </si>
  <si>
    <t>Styczeń 2013</t>
  </si>
  <si>
    <t>Luty 2013</t>
  </si>
  <si>
    <t>Marzec 2013</t>
  </si>
  <si>
    <t>Kwiecień 2013</t>
  </si>
  <si>
    <t>Maj 2013</t>
  </si>
  <si>
    <t>Czerwiec 2013</t>
  </si>
  <si>
    <t>Lipiec 2013</t>
  </si>
  <si>
    <t>Sierpień 2013</t>
  </si>
  <si>
    <t>Wrzesień 2013</t>
  </si>
  <si>
    <t>Październik 2013</t>
  </si>
  <si>
    <t>Listopad 2013</t>
  </si>
  <si>
    <t>Grudzień 2013</t>
  </si>
  <si>
    <t>Lipiec prawie cały spędzony w domu. Wyjazd na ostatnie 5 dni</t>
  </si>
  <si>
    <t>Arkusz zawiera rozliczenie kosztów mediów za cały rok 2012 oraz do sierpnia 2013 zużywanych przez 4-osobową rodzinę mieszkającą na Ursynowie w Warszawie. Mieszkanie o powierzchni 120 m2.</t>
  </si>
  <si>
    <t>Tylko 4 dni byliśmy w domu. Reszta to wakacje.</t>
  </si>
  <si>
    <t>Rozliczenie mediów w 4-osobowej rodzinie - do grudnia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</si>
</sst>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&quot;zł&quot;_-;\-* #,##0.00\ &quot;zł&quot;_-;_-* &quot;-&quot;??\ &quot;zł&quot;_-;_-@_-"/>
    <numFmt numFmtId="165" formatCode="0.0"/>
    <numFmt numFmtId="166" formatCode="0.000"/>
    <numFmt numFmtId="167" formatCode="_-* #,##0.00\ [$zł-415]_-;\-* #,##0.00\ [$zł-415]_-;_-* &quot;-&quot;??\ [$zł-415]_-;_-@_-"/>
    <numFmt numFmtId="168" formatCode="_-* #,##0.0000\ [$zł-415]_-;\-* #,##0.0000\ [$zł-415]_-;_-* &quot;-&quot;??\ [$zł-415]_-;_-@_-"/>
    <numFmt numFmtId="169" formatCode="_-* #,##0.00\ &quot;zł&quot;_-;\-* #,##0.00\ &quot;zł&quot;_-;_-* &quot;-&quot;?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4">
    <xf numFmtId="0" fontId="0" fillId="0" borderId="0" xfId="0"/>
    <xf numFmtId="49" fontId="0" fillId="0" borderId="0" xfId="0" applyNumberFormat="1"/>
    <xf numFmtId="0" fontId="0" fillId="0" borderId="0" xfId="0" applyBorder="1"/>
    <xf numFmtId="0" fontId="0" fillId="0" borderId="14" xfId="0" applyBorder="1"/>
    <xf numFmtId="0" fontId="0" fillId="0" borderId="23" xfId="0" applyBorder="1"/>
    <xf numFmtId="0" fontId="0" fillId="0" borderId="12" xfId="0" applyBorder="1"/>
    <xf numFmtId="49" fontId="0" fillId="0" borderId="33" xfId="0" applyNumberFormat="1" applyBorder="1"/>
    <xf numFmtId="14" fontId="0" fillId="0" borderId="7" xfId="0" applyNumberFormat="1" applyBorder="1"/>
    <xf numFmtId="167" fontId="0" fillId="0" borderId="5" xfId="0" applyNumberFormat="1" applyBorder="1"/>
    <xf numFmtId="167" fontId="0" fillId="0" borderId="6" xfId="0" applyNumberFormat="1" applyBorder="1"/>
    <xf numFmtId="14" fontId="0" fillId="0" borderId="45" xfId="0" applyNumberFormat="1" applyBorder="1"/>
    <xf numFmtId="49" fontId="0" fillId="0" borderId="18" xfId="0" applyNumberFormat="1" applyBorder="1"/>
    <xf numFmtId="0" fontId="0" fillId="0" borderId="0" xfId="0" applyAlignment="1">
      <alignment vertical="top"/>
    </xf>
    <xf numFmtId="49" fontId="0" fillId="0" borderId="10" xfId="0" applyNumberFormat="1" applyBorder="1" applyAlignment="1">
      <alignment vertical="top"/>
    </xf>
    <xf numFmtId="0" fontId="2" fillId="4" borderId="8" xfId="0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0" fillId="4" borderId="48" xfId="0" applyFont="1" applyFill="1" applyBorder="1" applyAlignment="1">
      <alignment horizontal="center"/>
    </xf>
    <xf numFmtId="0" fontId="0" fillId="6" borderId="16" xfId="0" applyFont="1" applyFill="1" applyBorder="1" applyAlignment="1">
      <alignment horizontal="center"/>
    </xf>
    <xf numFmtId="0" fontId="0" fillId="5" borderId="42" xfId="0" applyFont="1" applyFill="1" applyBorder="1" applyAlignment="1">
      <alignment horizontal="center"/>
    </xf>
    <xf numFmtId="14" fontId="0" fillId="0" borderId="2" xfId="0" applyNumberFormat="1" applyBorder="1"/>
    <xf numFmtId="14" fontId="0" fillId="0" borderId="34" xfId="0" applyNumberFormat="1" applyBorder="1"/>
    <xf numFmtId="0" fontId="2" fillId="2" borderId="41" xfId="0" applyFont="1" applyFill="1" applyBorder="1"/>
    <xf numFmtId="0" fontId="2" fillId="2" borderId="44" xfId="0" applyFont="1" applyFill="1" applyBorder="1"/>
    <xf numFmtId="0" fontId="0" fillId="2" borderId="10" xfId="0" applyFont="1" applyFill="1" applyBorder="1" applyAlignment="1">
      <alignment vertical="top"/>
    </xf>
    <xf numFmtId="0" fontId="0" fillId="2" borderId="31" xfId="0" applyFont="1" applyFill="1" applyBorder="1" applyAlignment="1">
      <alignment vertical="top"/>
    </xf>
    <xf numFmtId="0" fontId="0" fillId="3" borderId="10" xfId="0" applyFont="1" applyFill="1" applyBorder="1" applyAlignment="1">
      <alignment horizontal="center" vertical="top" wrapText="1"/>
    </xf>
    <xf numFmtId="0" fontId="0" fillId="3" borderId="36" xfId="0" applyFont="1" applyFill="1" applyBorder="1" applyAlignment="1">
      <alignment horizontal="center" vertical="top" wrapText="1"/>
    </xf>
    <xf numFmtId="0" fontId="0" fillId="3" borderId="4" xfId="0" applyFont="1" applyFill="1" applyBorder="1" applyAlignment="1">
      <alignment horizontal="center" vertical="top" wrapText="1"/>
    </xf>
    <xf numFmtId="0" fontId="0" fillId="3" borderId="9" xfId="0" applyFont="1" applyFill="1" applyBorder="1" applyAlignment="1">
      <alignment horizontal="center" vertical="top" wrapText="1"/>
    </xf>
    <xf numFmtId="0" fontId="0" fillId="4" borderId="30" xfId="0" applyFont="1" applyFill="1" applyBorder="1" applyAlignment="1">
      <alignment horizontal="center" vertical="top"/>
    </xf>
    <xf numFmtId="0" fontId="0" fillId="6" borderId="46" xfId="0" applyFont="1" applyFill="1" applyBorder="1" applyAlignment="1">
      <alignment horizontal="center" vertical="top"/>
    </xf>
    <xf numFmtId="0" fontId="0" fillId="5" borderId="30" xfId="0" applyFont="1" applyFill="1" applyBorder="1" applyAlignment="1">
      <alignment horizontal="center" vertical="top"/>
    </xf>
    <xf numFmtId="164" fontId="0" fillId="0" borderId="0" xfId="0" applyNumberFormat="1"/>
    <xf numFmtId="49" fontId="0" fillId="0" borderId="40" xfId="0" applyNumberFormat="1" applyBorder="1" applyAlignment="1">
      <alignment vertical="top"/>
    </xf>
    <xf numFmtId="14" fontId="0" fillId="0" borderId="14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32" xfId="0" applyBorder="1" applyAlignment="1">
      <alignment vertical="top"/>
    </xf>
    <xf numFmtId="0" fontId="2" fillId="0" borderId="28" xfId="0" applyFont="1" applyBorder="1" applyAlignment="1">
      <alignment vertical="top"/>
    </xf>
    <xf numFmtId="0" fontId="0" fillId="0" borderId="28" xfId="0" applyBorder="1" applyAlignment="1">
      <alignment vertical="top" wrapText="1"/>
    </xf>
    <xf numFmtId="49" fontId="0" fillId="0" borderId="2" xfId="0" applyNumberFormat="1" applyBorder="1" applyAlignment="1">
      <alignment vertical="top"/>
    </xf>
    <xf numFmtId="14" fontId="0" fillId="0" borderId="35" xfId="0" applyNumberFormat="1" applyBorder="1" applyAlignment="1">
      <alignment vertical="top"/>
    </xf>
    <xf numFmtId="165" fontId="0" fillId="0" borderId="1" xfId="0" applyNumberFormat="1" applyBorder="1" applyAlignment="1">
      <alignment vertical="top"/>
    </xf>
    <xf numFmtId="166" fontId="0" fillId="7" borderId="19" xfId="0" applyNumberFormat="1" applyFill="1" applyBorder="1" applyAlignment="1">
      <alignment vertical="top"/>
    </xf>
    <xf numFmtId="166" fontId="0" fillId="0" borderId="19" xfId="0" applyNumberFormat="1" applyBorder="1" applyAlignment="1">
      <alignment vertical="top"/>
    </xf>
    <xf numFmtId="0" fontId="0" fillId="0" borderId="1" xfId="0" applyBorder="1" applyAlignment="1">
      <alignment vertical="top"/>
    </xf>
    <xf numFmtId="166" fontId="0" fillId="0" borderId="1" xfId="0" applyNumberFormat="1" applyBorder="1" applyAlignment="1">
      <alignment vertical="top"/>
    </xf>
    <xf numFmtId="164" fontId="0" fillId="0" borderId="1" xfId="1" applyFont="1" applyBorder="1" applyAlignment="1">
      <alignment vertical="top"/>
    </xf>
    <xf numFmtId="164" fontId="2" fillId="0" borderId="35" xfId="1" applyFont="1" applyBorder="1" applyAlignment="1">
      <alignment vertical="top"/>
    </xf>
    <xf numFmtId="0" fontId="0" fillId="0" borderId="35" xfId="0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37" xfId="0" applyBorder="1" applyAlignment="1">
      <alignment vertical="top" wrapText="1"/>
    </xf>
    <xf numFmtId="0" fontId="3" fillId="0" borderId="0" xfId="0" applyFont="1"/>
    <xf numFmtId="166" fontId="0" fillId="7" borderId="27" xfId="0" applyNumberFormat="1" applyFill="1" applyBorder="1" applyAlignment="1">
      <alignment vertical="top"/>
    </xf>
    <xf numFmtId="166" fontId="0" fillId="7" borderId="36" xfId="0" applyNumberFormat="1" applyFill="1" applyBorder="1" applyAlignment="1">
      <alignment vertical="top"/>
    </xf>
    <xf numFmtId="167" fontId="0" fillId="0" borderId="47" xfId="0" applyNumberFormat="1" applyBorder="1"/>
    <xf numFmtId="0" fontId="0" fillId="3" borderId="31" xfId="0" applyFont="1" applyFill="1" applyBorder="1" applyAlignment="1">
      <alignment horizontal="center" vertical="top" wrapText="1"/>
    </xf>
    <xf numFmtId="167" fontId="0" fillId="0" borderId="45" xfId="0" applyNumberFormat="1" applyBorder="1"/>
    <xf numFmtId="0" fontId="0" fillId="8" borderId="10" xfId="0" applyFont="1" applyFill="1" applyBorder="1" applyAlignment="1">
      <alignment horizontal="center" vertical="top" wrapText="1"/>
    </xf>
    <xf numFmtId="0" fontId="0" fillId="8" borderId="36" xfId="0" applyFont="1" applyFill="1" applyBorder="1" applyAlignment="1">
      <alignment horizontal="center" vertical="top" wrapText="1"/>
    </xf>
    <xf numFmtId="0" fontId="0" fillId="8" borderId="4" xfId="0" applyFont="1" applyFill="1" applyBorder="1" applyAlignment="1">
      <alignment horizontal="center" vertical="top" wrapText="1"/>
    </xf>
    <xf numFmtId="0" fontId="0" fillId="8" borderId="46" xfId="0" applyFont="1" applyFill="1" applyBorder="1" applyAlignment="1">
      <alignment horizontal="center" vertical="top" wrapText="1"/>
    </xf>
    <xf numFmtId="0" fontId="0" fillId="0" borderId="51" xfId="0" applyBorder="1" applyAlignment="1">
      <alignment vertical="top"/>
    </xf>
    <xf numFmtId="0" fontId="2" fillId="0" borderId="38" xfId="0" applyFont="1" applyBorder="1" applyAlignment="1">
      <alignment vertical="top"/>
    </xf>
    <xf numFmtId="164" fontId="2" fillId="0" borderId="34" xfId="1" applyFont="1" applyBorder="1" applyAlignment="1">
      <alignment vertical="top"/>
    </xf>
    <xf numFmtId="0" fontId="2" fillId="0" borderId="50" xfId="0" applyFont="1" applyBorder="1" applyAlignment="1">
      <alignment vertical="top"/>
    </xf>
    <xf numFmtId="164" fontId="2" fillId="0" borderId="34" xfId="0" applyNumberFormat="1" applyFont="1" applyBorder="1" applyAlignment="1">
      <alignment vertical="top"/>
    </xf>
    <xf numFmtId="169" fontId="2" fillId="0" borderId="34" xfId="0" applyNumberFormat="1" applyFont="1" applyBorder="1" applyAlignment="1">
      <alignment vertical="top"/>
    </xf>
    <xf numFmtId="2" fontId="0" fillId="0" borderId="18" xfId="0" applyNumberFormat="1" applyBorder="1" applyAlignment="1">
      <alignment vertical="top"/>
    </xf>
    <xf numFmtId="2" fontId="0" fillId="0" borderId="1" xfId="0" applyNumberFormat="1" applyBorder="1" applyAlignment="1">
      <alignment vertical="top"/>
    </xf>
    <xf numFmtId="0" fontId="0" fillId="3" borderId="29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51" xfId="0" applyFont="1" applyBorder="1" applyAlignment="1">
      <alignment vertical="top"/>
    </xf>
    <xf numFmtId="169" fontId="0" fillId="0" borderId="1" xfId="0" applyNumberFormat="1" applyFont="1" applyBorder="1" applyAlignment="1">
      <alignment vertical="top"/>
    </xf>
    <xf numFmtId="166" fontId="0" fillId="0" borderId="0" xfId="0" applyNumberFormat="1"/>
    <xf numFmtId="166" fontId="0" fillId="7" borderId="21" xfId="0" applyNumberFormat="1" applyFill="1" applyBorder="1" applyAlignment="1">
      <alignment vertical="top"/>
    </xf>
    <xf numFmtId="166" fontId="0" fillId="7" borderId="15" xfId="0" applyNumberFormat="1" applyFill="1" applyBorder="1" applyAlignment="1">
      <alignment vertical="top"/>
    </xf>
    <xf numFmtId="2" fontId="0" fillId="7" borderId="16" xfId="0" applyNumberFormat="1" applyFill="1" applyBorder="1" applyAlignment="1">
      <alignment vertical="top"/>
    </xf>
    <xf numFmtId="2" fontId="0" fillId="7" borderId="1" xfId="0" applyNumberFormat="1" applyFill="1" applyBorder="1" applyAlignment="1">
      <alignment vertical="top"/>
    </xf>
    <xf numFmtId="2" fontId="0" fillId="7" borderId="4" xfId="0" applyNumberFormat="1" applyFill="1" applyBorder="1" applyAlignment="1">
      <alignment vertical="top"/>
    </xf>
    <xf numFmtId="167" fontId="0" fillId="7" borderId="7" xfId="0" applyNumberFormat="1" applyFill="1" applyBorder="1"/>
    <xf numFmtId="168" fontId="0" fillId="7" borderId="22" xfId="0" applyNumberFormat="1" applyFill="1" applyBorder="1"/>
    <xf numFmtId="167" fontId="0" fillId="7" borderId="22" xfId="0" applyNumberFormat="1" applyFill="1" applyBorder="1"/>
    <xf numFmtId="167" fontId="0" fillId="7" borderId="5" xfId="0" applyNumberFormat="1" applyFill="1" applyBorder="1"/>
    <xf numFmtId="168" fontId="0" fillId="7" borderId="6" xfId="0" applyNumberFormat="1" applyFill="1" applyBorder="1"/>
    <xf numFmtId="168" fontId="0" fillId="7" borderId="7" xfId="0" applyNumberFormat="1" applyFill="1" applyBorder="1"/>
    <xf numFmtId="164" fontId="0" fillId="7" borderId="39" xfId="1" applyFont="1" applyFill="1" applyBorder="1"/>
    <xf numFmtId="164" fontId="0" fillId="7" borderId="47" xfId="1" applyFont="1" applyFill="1" applyBorder="1"/>
    <xf numFmtId="167" fontId="0" fillId="7" borderId="39" xfId="0" applyNumberFormat="1" applyFill="1" applyBorder="1"/>
    <xf numFmtId="49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4" fillId="0" borderId="0" xfId="0" applyNumberFormat="1" applyFont="1"/>
    <xf numFmtId="49" fontId="6" fillId="0" borderId="0" xfId="2" applyNumberFormat="1" applyFont="1"/>
    <xf numFmtId="14" fontId="0" fillId="8" borderId="2" xfId="0" applyNumberFormat="1" applyFill="1" applyBorder="1"/>
    <xf numFmtId="14" fontId="0" fillId="8" borderId="34" xfId="0" applyNumberFormat="1" applyFill="1" applyBorder="1"/>
    <xf numFmtId="49" fontId="0" fillId="0" borderId="52" xfId="0" applyNumberFormat="1" applyBorder="1" applyAlignment="1">
      <alignment vertical="top"/>
    </xf>
    <xf numFmtId="0" fontId="0" fillId="0" borderId="53" xfId="0" applyBorder="1" applyAlignment="1">
      <alignment vertical="top" wrapText="1"/>
    </xf>
    <xf numFmtId="14" fontId="0" fillId="0" borderId="37" xfId="0" applyNumberFormat="1" applyBorder="1" applyAlignment="1">
      <alignment vertical="top"/>
    </xf>
    <xf numFmtId="164" fontId="2" fillId="0" borderId="31" xfId="1" applyFont="1" applyBorder="1" applyAlignment="1">
      <alignment vertical="top"/>
    </xf>
    <xf numFmtId="2" fontId="0" fillId="0" borderId="4" xfId="0" applyNumberFormat="1" applyBorder="1" applyAlignment="1">
      <alignment vertical="top"/>
    </xf>
    <xf numFmtId="164" fontId="2" fillId="0" borderId="37" xfId="1" applyFont="1" applyBorder="1" applyAlignment="1">
      <alignment vertical="top"/>
    </xf>
    <xf numFmtId="165" fontId="0" fillId="0" borderId="4" xfId="0" applyNumberFormat="1" applyBorder="1" applyAlignment="1">
      <alignment vertical="top"/>
    </xf>
    <xf numFmtId="164" fontId="2" fillId="0" borderId="31" xfId="0" applyNumberFormat="1" applyFont="1" applyBorder="1" applyAlignment="1">
      <alignment vertical="top"/>
    </xf>
    <xf numFmtId="164" fontId="0" fillId="0" borderId="4" xfId="1" applyFont="1" applyBorder="1" applyAlignment="1">
      <alignment vertical="top"/>
    </xf>
    <xf numFmtId="169" fontId="0" fillId="0" borderId="4" xfId="0" applyNumberFormat="1" applyFont="1" applyBorder="1" applyAlignment="1">
      <alignment vertical="top"/>
    </xf>
    <xf numFmtId="169" fontId="2" fillId="0" borderId="31" xfId="0" applyNumberFormat="1" applyFont="1" applyBorder="1" applyAlignment="1">
      <alignment vertical="top"/>
    </xf>
    <xf numFmtId="14" fontId="0" fillId="0" borderId="53" xfId="0" applyNumberFormat="1" applyBorder="1" applyAlignment="1">
      <alignment vertical="top"/>
    </xf>
    <xf numFmtId="2" fontId="0" fillId="7" borderId="54" xfId="0" applyNumberFormat="1" applyFill="1" applyBorder="1" applyAlignment="1">
      <alignment vertical="top"/>
    </xf>
    <xf numFmtId="165" fontId="0" fillId="0" borderId="54" xfId="0" applyNumberFormat="1" applyBorder="1" applyAlignment="1">
      <alignment vertical="top"/>
    </xf>
    <xf numFmtId="164" fontId="2" fillId="0" borderId="55" xfId="1" applyFont="1" applyBorder="1" applyAlignment="1">
      <alignment vertical="top"/>
    </xf>
    <xf numFmtId="2" fontId="0" fillId="0" borderId="54" xfId="0" applyNumberFormat="1" applyBorder="1" applyAlignment="1">
      <alignment vertical="top"/>
    </xf>
    <xf numFmtId="164" fontId="2" fillId="0" borderId="53" xfId="1" applyFont="1" applyBorder="1" applyAlignment="1">
      <alignment vertical="top"/>
    </xf>
    <xf numFmtId="166" fontId="0" fillId="7" borderId="56" xfId="0" applyNumberFormat="1" applyFill="1" applyBorder="1" applyAlignment="1">
      <alignment vertical="top"/>
    </xf>
    <xf numFmtId="0" fontId="0" fillId="0" borderId="54" xfId="0" applyBorder="1" applyAlignment="1">
      <alignment vertical="top"/>
    </xf>
    <xf numFmtId="164" fontId="2" fillId="0" borderId="55" xfId="0" applyNumberFormat="1" applyFont="1" applyBorder="1" applyAlignment="1">
      <alignment vertical="top"/>
    </xf>
    <xf numFmtId="164" fontId="0" fillId="0" borderId="54" xfId="1" applyFont="1" applyBorder="1" applyAlignment="1">
      <alignment vertical="top"/>
    </xf>
    <xf numFmtId="169" fontId="0" fillId="0" borderId="54" xfId="0" applyNumberFormat="1" applyFont="1" applyBorder="1" applyAlignment="1">
      <alignment vertical="top"/>
    </xf>
    <xf numFmtId="169" fontId="2" fillId="0" borderId="55" xfId="0" applyNumberFormat="1" applyFont="1" applyBorder="1" applyAlignment="1">
      <alignment vertical="top"/>
    </xf>
    <xf numFmtId="14" fontId="0" fillId="9" borderId="2" xfId="0" applyNumberFormat="1" applyFill="1" applyBorder="1"/>
    <xf numFmtId="14" fontId="0" fillId="9" borderId="34" xfId="0" applyNumberFormat="1" applyFill="1" applyBorder="1"/>
    <xf numFmtId="49" fontId="4" fillId="0" borderId="0" xfId="0" applyNumberFormat="1" applyFont="1" applyAlignment="1">
      <alignment horizontal="left" vertical="top" wrapText="1"/>
    </xf>
    <xf numFmtId="0" fontId="2" fillId="6" borderId="26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8" borderId="26" xfId="0" applyFont="1" applyFill="1" applyBorder="1" applyAlignment="1">
      <alignment horizontal="center"/>
    </xf>
    <xf numFmtId="0" fontId="2" fillId="8" borderId="27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0" fillId="3" borderId="49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3" xfId="0" applyFont="1" applyFill="1" applyBorder="1" applyAlignment="1">
      <alignment horizontal="center"/>
    </xf>
    <xf numFmtId="0" fontId="0" fillId="8" borderId="49" xfId="0" applyFont="1" applyFill="1" applyBorder="1" applyAlignment="1">
      <alignment horizontal="center"/>
    </xf>
    <xf numFmtId="0" fontId="0" fillId="8" borderId="43" xfId="0" applyFont="1" applyFill="1" applyBorder="1" applyAlignment="1">
      <alignment horizontal="center"/>
    </xf>
    <xf numFmtId="0" fontId="0" fillId="8" borderId="19" xfId="0" applyFont="1" applyFill="1" applyBorder="1" applyAlignment="1">
      <alignment horizontal="center"/>
    </xf>
    <xf numFmtId="0" fontId="0" fillId="8" borderId="35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</cellXfs>
  <cellStyles count="55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Miesięczny koszt prądu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Liczniki!$B$10:$B$21</c:f>
              <c:strCache>
                <c:ptCount val="12"/>
                <c:pt idx="0">
                  <c:v>Styczeń 2012</c:v>
                </c:pt>
                <c:pt idx="1">
                  <c:v>Luty 2012</c:v>
                </c:pt>
                <c:pt idx="2">
                  <c:v>Marzec 2012</c:v>
                </c:pt>
                <c:pt idx="3">
                  <c:v>Kwiecień 2012</c:v>
                </c:pt>
                <c:pt idx="4">
                  <c:v>Maj 2012</c:v>
                </c:pt>
                <c:pt idx="5">
                  <c:v>Czerwiec 2012</c:v>
                </c:pt>
                <c:pt idx="6">
                  <c:v>Lipiec 2012</c:v>
                </c:pt>
                <c:pt idx="7">
                  <c:v>Sierpień 2012</c:v>
                </c:pt>
                <c:pt idx="8">
                  <c:v>Wrzesień 2012</c:v>
                </c:pt>
                <c:pt idx="9">
                  <c:v>Październik 2012</c:v>
                </c:pt>
                <c:pt idx="10">
                  <c:v>Listopad 2012</c:v>
                </c:pt>
                <c:pt idx="11">
                  <c:v>Grudzień 2012</c:v>
                </c:pt>
              </c:strCache>
            </c:strRef>
          </c:cat>
          <c:val>
            <c:numRef>
              <c:f>Liczniki!$F$10:$F$21</c:f>
              <c:numCache>
                <c:formatCode>_-* #\ ##0.00\ "zł"_-;\-* #\ ##0.00\ "zł"_-;_-* "-"??\ "zł"_-;_-@_-</c:formatCode>
                <c:ptCount val="12"/>
                <c:pt idx="0">
                  <c:v>210.5411221200001</c:v>
                </c:pt>
                <c:pt idx="1">
                  <c:v>196.6832853</c:v>
                </c:pt>
                <c:pt idx="2">
                  <c:v>183.3732093</c:v>
                </c:pt>
                <c:pt idx="3">
                  <c:v>137.4022545</c:v>
                </c:pt>
                <c:pt idx="4">
                  <c:v>119.5462756199999</c:v>
                </c:pt>
                <c:pt idx="5">
                  <c:v>124.4710037400001</c:v>
                </c:pt>
                <c:pt idx="6">
                  <c:v>70.83139746000001</c:v>
                </c:pt>
                <c:pt idx="7">
                  <c:v>98.42420886000006</c:v>
                </c:pt>
                <c:pt idx="8">
                  <c:v>120.9079987799999</c:v>
                </c:pt>
                <c:pt idx="9">
                  <c:v>131.39736252</c:v>
                </c:pt>
                <c:pt idx="10">
                  <c:v>136.24018248</c:v>
                </c:pt>
                <c:pt idx="11">
                  <c:v>134.6532118800001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16417784"/>
        <c:axId val="-2116414216"/>
      </c:barChart>
      <c:catAx>
        <c:axId val="-2116417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6414216"/>
        <c:crosses val="autoZero"/>
        <c:auto val="1"/>
        <c:lblAlgn val="ctr"/>
        <c:lblOffset val="100"/>
        <c:noMultiLvlLbl val="0"/>
      </c:catAx>
      <c:valAx>
        <c:axId val="-2116414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 ##0.00\ &quot;zł&quot;_-;\-* #\ ##0.00\ &quot;zł&quot;_-;_-* &quot;-&quot;??\ &quot;zł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6417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Miesięczny koszt ciepłej wody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Liczniki!$B$10:$B$21</c:f>
              <c:strCache>
                <c:ptCount val="12"/>
                <c:pt idx="0">
                  <c:v>Styczeń 2012</c:v>
                </c:pt>
                <c:pt idx="1">
                  <c:v>Luty 2012</c:v>
                </c:pt>
                <c:pt idx="2">
                  <c:v>Marzec 2012</c:v>
                </c:pt>
                <c:pt idx="3">
                  <c:v>Kwiecień 2012</c:v>
                </c:pt>
                <c:pt idx="4">
                  <c:v>Maj 2012</c:v>
                </c:pt>
                <c:pt idx="5">
                  <c:v>Czerwiec 2012</c:v>
                </c:pt>
                <c:pt idx="6">
                  <c:v>Lipiec 2012</c:v>
                </c:pt>
                <c:pt idx="7">
                  <c:v>Sierpień 2012</c:v>
                </c:pt>
                <c:pt idx="8">
                  <c:v>Wrzesień 2012</c:v>
                </c:pt>
                <c:pt idx="9">
                  <c:v>Październik 2012</c:v>
                </c:pt>
                <c:pt idx="10">
                  <c:v>Listopad 2012</c:v>
                </c:pt>
                <c:pt idx="11">
                  <c:v>Grudzień 2012</c:v>
                </c:pt>
              </c:strCache>
            </c:strRef>
          </c:cat>
          <c:val>
            <c:numRef>
              <c:f>Liczniki!$Q$10:$Q$21</c:f>
              <c:numCache>
                <c:formatCode>_-* #\ ##0.00\ "zł"_-;\-* #\ ##0.00\ "zł"_-;_-* "-"???\ "zł"_-;_-@_-</c:formatCode>
                <c:ptCount val="12"/>
                <c:pt idx="0">
                  <c:v>178.059</c:v>
                </c:pt>
                <c:pt idx="1">
                  <c:v>175.68</c:v>
                </c:pt>
                <c:pt idx="2">
                  <c:v>180.8955</c:v>
                </c:pt>
                <c:pt idx="3">
                  <c:v>137.2683000000001</c:v>
                </c:pt>
                <c:pt idx="4">
                  <c:v>118.7487</c:v>
                </c:pt>
                <c:pt idx="5">
                  <c:v>82.55130000000005</c:v>
                </c:pt>
                <c:pt idx="6">
                  <c:v>32.79149999999991</c:v>
                </c:pt>
                <c:pt idx="7">
                  <c:v>36.60156000000006</c:v>
                </c:pt>
                <c:pt idx="8">
                  <c:v>67.66499999999984</c:v>
                </c:pt>
                <c:pt idx="9">
                  <c:v>105.4324800000001</c:v>
                </c:pt>
                <c:pt idx="10">
                  <c:v>90.25469999999987</c:v>
                </c:pt>
                <c:pt idx="11">
                  <c:v>106.45266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21972504"/>
        <c:axId val="-2121974552"/>
      </c:barChart>
      <c:catAx>
        <c:axId val="-2121972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1974552"/>
        <c:crosses val="autoZero"/>
        <c:auto val="1"/>
        <c:lblAlgn val="ctr"/>
        <c:lblOffset val="100"/>
        <c:noMultiLvlLbl val="0"/>
      </c:catAx>
      <c:valAx>
        <c:axId val="-2121974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 ##0.00\ &quot;zł&quot;_-;\-* #\ ##0.00\ &quot;zł&quot;_-;_-* &quot;-&quot;???\ &quot;zł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1972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Miesięczny koszt ogrzewania (CO)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Liczniki!$B$10:$B$21</c:f>
              <c:strCache>
                <c:ptCount val="12"/>
                <c:pt idx="0">
                  <c:v>Styczeń 2012</c:v>
                </c:pt>
                <c:pt idx="1">
                  <c:v>Luty 2012</c:v>
                </c:pt>
                <c:pt idx="2">
                  <c:v>Marzec 2012</c:v>
                </c:pt>
                <c:pt idx="3">
                  <c:v>Kwiecień 2012</c:v>
                </c:pt>
                <c:pt idx="4">
                  <c:v>Maj 2012</c:v>
                </c:pt>
                <c:pt idx="5">
                  <c:v>Czerwiec 2012</c:v>
                </c:pt>
                <c:pt idx="6">
                  <c:v>Lipiec 2012</c:v>
                </c:pt>
                <c:pt idx="7">
                  <c:v>Sierpień 2012</c:v>
                </c:pt>
                <c:pt idx="8">
                  <c:v>Wrzesień 2012</c:v>
                </c:pt>
                <c:pt idx="9">
                  <c:v>Październik 2012</c:v>
                </c:pt>
                <c:pt idx="10">
                  <c:v>Listopad 2012</c:v>
                </c:pt>
                <c:pt idx="11">
                  <c:v>Grudzień 2012</c:v>
                </c:pt>
              </c:strCache>
            </c:strRef>
          </c:cat>
          <c:val>
            <c:numRef>
              <c:f>Liczniki!$T$10:$T$21</c:f>
              <c:numCache>
                <c:formatCode>_-* #\ ##0.00\ "zł"_-;\-* #\ ##0.00\ "zł"_-;_-* "-"??\ "zł"_-;_-@_-</c:formatCode>
                <c:ptCount val="12"/>
                <c:pt idx="0">
                  <c:v>189.2772</c:v>
                </c:pt>
                <c:pt idx="1">
                  <c:v>171.717</c:v>
                </c:pt>
                <c:pt idx="2">
                  <c:v>124.44432</c:v>
                </c:pt>
                <c:pt idx="3">
                  <c:v>65.57879999999997</c:v>
                </c:pt>
                <c:pt idx="4">
                  <c:v>8.64023999999996</c:v>
                </c:pt>
                <c:pt idx="5">
                  <c:v>0.621599999999987</c:v>
                </c:pt>
                <c:pt idx="6">
                  <c:v>0.0</c:v>
                </c:pt>
                <c:pt idx="7">
                  <c:v>0.412200000000016</c:v>
                </c:pt>
                <c:pt idx="8">
                  <c:v>4.29375</c:v>
                </c:pt>
                <c:pt idx="9">
                  <c:v>92.95109999999998</c:v>
                </c:pt>
                <c:pt idx="10">
                  <c:v>113.6298</c:v>
                </c:pt>
                <c:pt idx="11">
                  <c:v>174.1545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16645912"/>
        <c:axId val="-2116583352"/>
      </c:barChart>
      <c:catAx>
        <c:axId val="-2116645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6583352"/>
        <c:crosses val="autoZero"/>
        <c:auto val="1"/>
        <c:lblAlgn val="ctr"/>
        <c:lblOffset val="100"/>
        <c:noMultiLvlLbl val="0"/>
      </c:catAx>
      <c:valAx>
        <c:axId val="-2116583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 ##0.00\ &quot;zł&quot;_-;\-* #\ ##0.00\ &quot;zł&quot;_-;_-* &quot;-&quot;??\ &quot;zł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6645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Miesięczne koszty wszystkich</a:t>
            </a:r>
            <a:r>
              <a:rPr lang="pl-PL" baseline="0"/>
              <a:t> mediów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Prąd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Liczniki!$B$10:$B$21</c:f>
              <c:strCache>
                <c:ptCount val="12"/>
                <c:pt idx="0">
                  <c:v>Styczeń 2012</c:v>
                </c:pt>
                <c:pt idx="1">
                  <c:v>Luty 2012</c:v>
                </c:pt>
                <c:pt idx="2">
                  <c:v>Marzec 2012</c:v>
                </c:pt>
                <c:pt idx="3">
                  <c:v>Kwiecień 2012</c:v>
                </c:pt>
                <c:pt idx="4">
                  <c:v>Maj 2012</c:v>
                </c:pt>
                <c:pt idx="5">
                  <c:v>Czerwiec 2012</c:v>
                </c:pt>
                <c:pt idx="6">
                  <c:v>Lipiec 2012</c:v>
                </c:pt>
                <c:pt idx="7">
                  <c:v>Sierpień 2012</c:v>
                </c:pt>
                <c:pt idx="8">
                  <c:v>Wrzesień 2012</c:v>
                </c:pt>
                <c:pt idx="9">
                  <c:v>Październik 2012</c:v>
                </c:pt>
                <c:pt idx="10">
                  <c:v>Listopad 2012</c:v>
                </c:pt>
                <c:pt idx="11">
                  <c:v>Grudzień 2012</c:v>
                </c:pt>
              </c:strCache>
            </c:strRef>
          </c:cat>
          <c:val>
            <c:numRef>
              <c:f>Liczniki!$F$10:$F$21</c:f>
              <c:numCache>
                <c:formatCode>_-* #\ ##0.00\ "zł"_-;\-* #\ ##0.00\ "zł"_-;_-* "-"??\ "zł"_-;_-@_-</c:formatCode>
                <c:ptCount val="12"/>
                <c:pt idx="0">
                  <c:v>210.5411221200001</c:v>
                </c:pt>
                <c:pt idx="1">
                  <c:v>196.6832853</c:v>
                </c:pt>
                <c:pt idx="2">
                  <c:v>183.3732093</c:v>
                </c:pt>
                <c:pt idx="3">
                  <c:v>137.4022545</c:v>
                </c:pt>
                <c:pt idx="4">
                  <c:v>119.5462756199999</c:v>
                </c:pt>
                <c:pt idx="5">
                  <c:v>124.4710037400001</c:v>
                </c:pt>
                <c:pt idx="6">
                  <c:v>70.83139746000001</c:v>
                </c:pt>
                <c:pt idx="7">
                  <c:v>98.42420886000006</c:v>
                </c:pt>
                <c:pt idx="8">
                  <c:v>120.9079987799999</c:v>
                </c:pt>
                <c:pt idx="9">
                  <c:v>131.39736252</c:v>
                </c:pt>
                <c:pt idx="10">
                  <c:v>136.24018248</c:v>
                </c:pt>
                <c:pt idx="11">
                  <c:v>134.6532118800001</c:v>
                </c:pt>
              </c:numCache>
            </c:numRef>
          </c:val>
        </c:ser>
        <c:ser>
          <c:idx val="1"/>
          <c:order val="1"/>
          <c:tx>
            <c:v>Zimna woda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Liczniki!$B$10:$B$21</c:f>
              <c:strCache>
                <c:ptCount val="12"/>
                <c:pt idx="0">
                  <c:v>Styczeń 2012</c:v>
                </c:pt>
                <c:pt idx="1">
                  <c:v>Luty 2012</c:v>
                </c:pt>
                <c:pt idx="2">
                  <c:v>Marzec 2012</c:v>
                </c:pt>
                <c:pt idx="3">
                  <c:v>Kwiecień 2012</c:v>
                </c:pt>
                <c:pt idx="4">
                  <c:v>Maj 2012</c:v>
                </c:pt>
                <c:pt idx="5">
                  <c:v>Czerwiec 2012</c:v>
                </c:pt>
                <c:pt idx="6">
                  <c:v>Lipiec 2012</c:v>
                </c:pt>
                <c:pt idx="7">
                  <c:v>Sierpień 2012</c:v>
                </c:pt>
                <c:pt idx="8">
                  <c:v>Wrzesień 2012</c:v>
                </c:pt>
                <c:pt idx="9">
                  <c:v>Październik 2012</c:v>
                </c:pt>
                <c:pt idx="10">
                  <c:v>Listopad 2012</c:v>
                </c:pt>
                <c:pt idx="11">
                  <c:v>Grudzień 2012</c:v>
                </c:pt>
              </c:strCache>
            </c:strRef>
          </c:cat>
          <c:val>
            <c:numRef>
              <c:f>Liczniki!$L$10:$L$21</c:f>
              <c:numCache>
                <c:formatCode>_-* #\ ##0.00\ "zł"_-;\-* #\ ##0.00\ "zł"_-;_-* "-"??\ "zł"_-;_-@_-</c:formatCode>
                <c:ptCount val="12"/>
                <c:pt idx="0">
                  <c:v>89.0321</c:v>
                </c:pt>
                <c:pt idx="1">
                  <c:v>87.73600000000001</c:v>
                </c:pt>
                <c:pt idx="2">
                  <c:v>88.35414000000003</c:v>
                </c:pt>
                <c:pt idx="3">
                  <c:v>79.16179999999998</c:v>
                </c:pt>
                <c:pt idx="4">
                  <c:v>77.76599999999997</c:v>
                </c:pt>
                <c:pt idx="5">
                  <c:v>89.80976000000003</c:v>
                </c:pt>
                <c:pt idx="6">
                  <c:v>56.08830000000001</c:v>
                </c:pt>
                <c:pt idx="7">
                  <c:v>68.51030999999998</c:v>
                </c:pt>
                <c:pt idx="8">
                  <c:v>80.18677</c:v>
                </c:pt>
                <c:pt idx="9">
                  <c:v>82.7675200000001</c:v>
                </c:pt>
                <c:pt idx="10">
                  <c:v>68.88882000000001</c:v>
                </c:pt>
                <c:pt idx="11">
                  <c:v>75.4611299999999</c:v>
                </c:pt>
              </c:numCache>
            </c:numRef>
          </c:val>
        </c:ser>
        <c:ser>
          <c:idx val="2"/>
          <c:order val="2"/>
          <c:tx>
            <c:v>Ciepła woda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Liczniki!$B$10:$B$21</c:f>
              <c:strCache>
                <c:ptCount val="12"/>
                <c:pt idx="0">
                  <c:v>Styczeń 2012</c:v>
                </c:pt>
                <c:pt idx="1">
                  <c:v>Luty 2012</c:v>
                </c:pt>
                <c:pt idx="2">
                  <c:v>Marzec 2012</c:v>
                </c:pt>
                <c:pt idx="3">
                  <c:v>Kwiecień 2012</c:v>
                </c:pt>
                <c:pt idx="4">
                  <c:v>Maj 2012</c:v>
                </c:pt>
                <c:pt idx="5">
                  <c:v>Czerwiec 2012</c:v>
                </c:pt>
                <c:pt idx="6">
                  <c:v>Lipiec 2012</c:v>
                </c:pt>
                <c:pt idx="7">
                  <c:v>Sierpień 2012</c:v>
                </c:pt>
                <c:pt idx="8">
                  <c:v>Wrzesień 2012</c:v>
                </c:pt>
                <c:pt idx="9">
                  <c:v>Październik 2012</c:v>
                </c:pt>
                <c:pt idx="10">
                  <c:v>Listopad 2012</c:v>
                </c:pt>
                <c:pt idx="11">
                  <c:v>Grudzień 2012</c:v>
                </c:pt>
              </c:strCache>
            </c:strRef>
          </c:cat>
          <c:val>
            <c:numRef>
              <c:f>Liczniki!$Q$10:$Q$21</c:f>
              <c:numCache>
                <c:formatCode>_-* #\ ##0.00\ "zł"_-;\-* #\ ##0.00\ "zł"_-;_-* "-"???\ "zł"_-;_-@_-</c:formatCode>
                <c:ptCount val="12"/>
                <c:pt idx="0">
                  <c:v>178.059</c:v>
                </c:pt>
                <c:pt idx="1">
                  <c:v>175.68</c:v>
                </c:pt>
                <c:pt idx="2">
                  <c:v>180.8955</c:v>
                </c:pt>
                <c:pt idx="3">
                  <c:v>137.2683000000001</c:v>
                </c:pt>
                <c:pt idx="4">
                  <c:v>118.7487</c:v>
                </c:pt>
                <c:pt idx="5">
                  <c:v>82.55130000000005</c:v>
                </c:pt>
                <c:pt idx="6">
                  <c:v>32.79149999999991</c:v>
                </c:pt>
                <c:pt idx="7">
                  <c:v>36.60156000000006</c:v>
                </c:pt>
                <c:pt idx="8">
                  <c:v>67.66499999999984</c:v>
                </c:pt>
                <c:pt idx="9">
                  <c:v>105.4324800000001</c:v>
                </c:pt>
                <c:pt idx="10">
                  <c:v>90.25469999999987</c:v>
                </c:pt>
                <c:pt idx="11">
                  <c:v>106.45266</c:v>
                </c:pt>
              </c:numCache>
            </c:numRef>
          </c:val>
        </c:ser>
        <c:ser>
          <c:idx val="3"/>
          <c:order val="3"/>
          <c:tx>
            <c:v>Ogrzewanie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Liczniki!$B$10:$B$21</c:f>
              <c:strCache>
                <c:ptCount val="12"/>
                <c:pt idx="0">
                  <c:v>Styczeń 2012</c:v>
                </c:pt>
                <c:pt idx="1">
                  <c:v>Luty 2012</c:v>
                </c:pt>
                <c:pt idx="2">
                  <c:v>Marzec 2012</c:v>
                </c:pt>
                <c:pt idx="3">
                  <c:v>Kwiecień 2012</c:v>
                </c:pt>
                <c:pt idx="4">
                  <c:v>Maj 2012</c:v>
                </c:pt>
                <c:pt idx="5">
                  <c:v>Czerwiec 2012</c:v>
                </c:pt>
                <c:pt idx="6">
                  <c:v>Lipiec 2012</c:v>
                </c:pt>
                <c:pt idx="7">
                  <c:v>Sierpień 2012</c:v>
                </c:pt>
                <c:pt idx="8">
                  <c:v>Wrzesień 2012</c:v>
                </c:pt>
                <c:pt idx="9">
                  <c:v>Październik 2012</c:v>
                </c:pt>
                <c:pt idx="10">
                  <c:v>Listopad 2012</c:v>
                </c:pt>
                <c:pt idx="11">
                  <c:v>Grudzień 2012</c:v>
                </c:pt>
              </c:strCache>
            </c:strRef>
          </c:cat>
          <c:val>
            <c:numRef>
              <c:f>Liczniki!$T$10:$T$21</c:f>
              <c:numCache>
                <c:formatCode>_-* #\ ##0.00\ "zł"_-;\-* #\ ##0.00\ "zł"_-;_-* "-"??\ "zł"_-;_-@_-</c:formatCode>
                <c:ptCount val="12"/>
                <c:pt idx="0">
                  <c:v>189.2772</c:v>
                </c:pt>
                <c:pt idx="1">
                  <c:v>171.717</c:v>
                </c:pt>
                <c:pt idx="2">
                  <c:v>124.44432</c:v>
                </c:pt>
                <c:pt idx="3">
                  <c:v>65.57879999999997</c:v>
                </c:pt>
                <c:pt idx="4">
                  <c:v>8.64023999999996</c:v>
                </c:pt>
                <c:pt idx="5">
                  <c:v>0.621599999999987</c:v>
                </c:pt>
                <c:pt idx="6">
                  <c:v>0.0</c:v>
                </c:pt>
                <c:pt idx="7">
                  <c:v>0.412200000000016</c:v>
                </c:pt>
                <c:pt idx="8">
                  <c:v>4.29375</c:v>
                </c:pt>
                <c:pt idx="9">
                  <c:v>92.95109999999998</c:v>
                </c:pt>
                <c:pt idx="10">
                  <c:v>113.6298</c:v>
                </c:pt>
                <c:pt idx="11">
                  <c:v>174.1545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8931032"/>
        <c:axId val="2138754632"/>
      </c:barChart>
      <c:catAx>
        <c:axId val="2138931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754632"/>
        <c:crosses val="autoZero"/>
        <c:auto val="1"/>
        <c:lblAlgn val="ctr"/>
        <c:lblOffset val="100"/>
        <c:noMultiLvlLbl val="0"/>
      </c:catAx>
      <c:valAx>
        <c:axId val="2138754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 ##0.00\ &quot;zł&quot;_-;\-* #\ ##0.00\ &quot;zł&quot;_-;_-* &quot;-&quot;??\ &quot;zł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931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</xdr:row>
      <xdr:rowOff>190499</xdr:rowOff>
    </xdr:from>
    <xdr:to>
      <xdr:col>9</xdr:col>
      <xdr:colOff>409574</xdr:colOff>
      <xdr:row>19</xdr:row>
      <xdr:rowOff>28574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609599</xdr:colOff>
      <xdr:row>2</xdr:row>
      <xdr:rowOff>19050</xdr:rowOff>
    </xdr:from>
    <xdr:to>
      <xdr:col>19</xdr:col>
      <xdr:colOff>390525</xdr:colOff>
      <xdr:row>19</xdr:row>
      <xdr:rowOff>180976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9524</xdr:colOff>
      <xdr:row>22</xdr:row>
      <xdr:rowOff>9525</xdr:rowOff>
    </xdr:from>
    <xdr:to>
      <xdr:col>9</xdr:col>
      <xdr:colOff>400049</xdr:colOff>
      <xdr:row>41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19049</xdr:colOff>
      <xdr:row>22</xdr:row>
      <xdr:rowOff>9525</xdr:rowOff>
    </xdr:from>
    <xdr:to>
      <xdr:col>19</xdr:col>
      <xdr:colOff>409574</xdr:colOff>
      <xdr:row>41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akoszczedzacpieniadze.pl/rozliczanie-mediow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showGridLines="0" tabSelected="1" workbookViewId="0">
      <selection activeCell="L1" sqref="L1"/>
    </sheetView>
  </sheetViews>
  <sheetFormatPr baseColWidth="10" defaultColWidth="8.83203125" defaultRowHeight="14" outlineLevelCol="2" x14ac:dyDescent="0"/>
  <cols>
    <col min="1" max="1" width="2.1640625" customWidth="1"/>
    <col min="2" max="3" width="17.33203125" style="1" customWidth="1"/>
    <col min="4" max="4" width="12.1640625" customWidth="1" outlineLevel="1"/>
    <col min="5" max="5" width="11.6640625" customWidth="1" outlineLevel="2"/>
    <col min="6" max="7" width="12.33203125" customWidth="1" outlineLevel="1"/>
    <col min="8" max="8" width="12.33203125" customWidth="1" outlineLevel="2"/>
    <col min="9" max="9" width="12.33203125" customWidth="1" outlineLevel="1"/>
    <col min="10" max="10" width="12.6640625" customWidth="1" outlineLevel="1"/>
    <col min="11" max="11" width="9.1640625" customWidth="1" outlineLevel="2"/>
    <col min="12" max="12" width="11.6640625" customWidth="1" outlineLevel="1"/>
    <col min="13" max="13" width="12.1640625" customWidth="1" outlineLevel="1"/>
    <col min="14" max="14" width="9.5" customWidth="1" outlineLevel="2"/>
    <col min="15" max="15" width="9.83203125" customWidth="1" outlineLevel="2"/>
    <col min="16" max="16" width="11.6640625" customWidth="1" outlineLevel="2"/>
    <col min="17" max="17" width="11.6640625" customWidth="1" outlineLevel="1"/>
    <col min="18" max="18" width="11.83203125" customWidth="1" outlineLevel="1"/>
    <col min="19" max="19" width="9.1640625" customWidth="1" outlineLevel="2"/>
    <col min="20" max="20" width="11.5" customWidth="1" outlineLevel="1"/>
    <col min="21" max="21" width="14" customWidth="1"/>
    <col min="22" max="22" width="42.83203125" customWidth="1"/>
  </cols>
  <sheetData>
    <row r="1" spans="1:23" ht="20">
      <c r="B1" s="54" t="s">
        <v>82</v>
      </c>
    </row>
    <row r="3" spans="1:23" ht="48" customHeight="1">
      <c r="B3" s="137" t="s">
        <v>80</v>
      </c>
      <c r="C3" s="137"/>
      <c r="D3" s="137"/>
      <c r="E3" s="137"/>
    </row>
    <row r="5" spans="1:23">
      <c r="B5" s="108" t="s">
        <v>65</v>
      </c>
      <c r="C5" s="109" t="s">
        <v>66</v>
      </c>
    </row>
    <row r="6" spans="1:23" ht="15" thickBot="1"/>
    <row r="7" spans="1:23" ht="15" customHeight="1">
      <c r="B7" s="11"/>
      <c r="C7" s="6"/>
      <c r="D7" s="141" t="s">
        <v>2</v>
      </c>
      <c r="E7" s="141"/>
      <c r="F7" s="142"/>
      <c r="G7" s="149" t="s">
        <v>52</v>
      </c>
      <c r="H7" s="150"/>
      <c r="I7" s="151"/>
      <c r="J7" s="143" t="s">
        <v>15</v>
      </c>
      <c r="K7" s="144"/>
      <c r="L7" s="145"/>
      <c r="M7" s="138" t="s">
        <v>16</v>
      </c>
      <c r="N7" s="139"/>
      <c r="O7" s="139"/>
      <c r="P7" s="139"/>
      <c r="Q7" s="140"/>
      <c r="R7" s="146" t="s">
        <v>11</v>
      </c>
      <c r="S7" s="147"/>
      <c r="T7" s="148"/>
      <c r="U7" s="4"/>
      <c r="V7" s="4"/>
    </row>
    <row r="8" spans="1:23" s="12" customFormat="1" ht="43" thickBot="1">
      <c r="B8" s="106" t="s">
        <v>0</v>
      </c>
      <c r="C8" s="107" t="s">
        <v>1</v>
      </c>
      <c r="D8" s="72" t="s">
        <v>24</v>
      </c>
      <c r="E8" s="72" t="s">
        <v>25</v>
      </c>
      <c r="F8" s="73" t="s">
        <v>28</v>
      </c>
      <c r="G8" s="74" t="s">
        <v>53</v>
      </c>
      <c r="H8" s="75" t="s">
        <v>27</v>
      </c>
      <c r="I8" s="76" t="s">
        <v>54</v>
      </c>
      <c r="J8" s="77" t="s">
        <v>26</v>
      </c>
      <c r="K8" s="78" t="s">
        <v>27</v>
      </c>
      <c r="L8" s="79" t="s">
        <v>29</v>
      </c>
      <c r="M8" s="80" t="s">
        <v>26</v>
      </c>
      <c r="N8" s="81" t="s">
        <v>27</v>
      </c>
      <c r="O8" s="81" t="s">
        <v>30</v>
      </c>
      <c r="P8" s="88" t="s">
        <v>60</v>
      </c>
      <c r="Q8" s="87" t="s">
        <v>61</v>
      </c>
      <c r="R8" s="82" t="s">
        <v>31</v>
      </c>
      <c r="S8" s="83" t="s">
        <v>32</v>
      </c>
      <c r="T8" s="84" t="s">
        <v>33</v>
      </c>
      <c r="U8" s="85" t="s">
        <v>55</v>
      </c>
      <c r="V8" s="86" t="s">
        <v>5</v>
      </c>
    </row>
    <row r="9" spans="1:23">
      <c r="A9" s="3"/>
      <c r="B9" s="34" t="s">
        <v>6</v>
      </c>
      <c r="C9" s="35">
        <v>40908</v>
      </c>
      <c r="D9" s="94">
        <v>1055.1099999999999</v>
      </c>
      <c r="E9" s="36"/>
      <c r="F9" s="65"/>
      <c r="G9" s="70">
        <v>0</v>
      </c>
      <c r="H9" s="64"/>
      <c r="I9" s="67"/>
      <c r="J9" s="93">
        <v>13.27</v>
      </c>
      <c r="K9" s="37"/>
      <c r="L9" s="65"/>
      <c r="M9" s="92">
        <v>10.67</v>
      </c>
      <c r="N9" s="37"/>
      <c r="O9" s="38"/>
      <c r="P9" s="89"/>
      <c r="Q9" s="65"/>
      <c r="R9" s="55">
        <v>8.2370000000000001</v>
      </c>
      <c r="S9" s="39"/>
      <c r="T9" s="65"/>
      <c r="U9" s="40"/>
      <c r="V9" s="41"/>
      <c r="W9" s="2"/>
    </row>
    <row r="10" spans="1:23">
      <c r="A10" s="3"/>
      <c r="B10" s="42" t="s">
        <v>56</v>
      </c>
      <c r="C10" s="43">
        <v>40940</v>
      </c>
      <c r="D10" s="95">
        <v>1433.73</v>
      </c>
      <c r="E10" s="44">
        <f t="shared" ref="E10:E16" si="0">D10-D9</f>
        <v>378.62000000000012</v>
      </c>
      <c r="F10" s="66">
        <f>Stawki!I6+Liczniki!E10*Stawki!J6</f>
        <v>210.54112212000007</v>
      </c>
      <c r="G10" s="71">
        <v>0</v>
      </c>
      <c r="H10" s="71">
        <f t="shared" ref="H10:H26" si="1">G10-G9</f>
        <v>0</v>
      </c>
      <c r="I10" s="50">
        <v>0</v>
      </c>
      <c r="J10" s="45">
        <v>22.2</v>
      </c>
      <c r="K10" s="46">
        <f t="shared" ref="K10:K17" si="2">J10-J9</f>
        <v>8.93</v>
      </c>
      <c r="L10" s="68">
        <f>K10*Stawki!Q6</f>
        <v>89.0321</v>
      </c>
      <c r="M10" s="45">
        <v>20.399999999999999</v>
      </c>
      <c r="N10" s="48">
        <f t="shared" ref="N10:N16" si="3">M10-M9</f>
        <v>9.7299999999999986</v>
      </c>
      <c r="O10" s="49">
        <f>N10*Stawki!Q6</f>
        <v>97.008099999999999</v>
      </c>
      <c r="P10" s="90">
        <f>N10*Stawki!R6</f>
        <v>81.050899999999984</v>
      </c>
      <c r="Q10" s="69">
        <f t="shared" ref="Q10:Q25" si="4">O10+P10</f>
        <v>178.05899999999997</v>
      </c>
      <c r="R10" s="45">
        <v>14.327</v>
      </c>
      <c r="S10" s="48">
        <f t="shared" ref="S10:S16" si="5">R10-R9</f>
        <v>6.09</v>
      </c>
      <c r="T10" s="66">
        <f>S10*Stawki!S6</f>
        <v>189.27719999999999</v>
      </c>
      <c r="U10" s="50">
        <f>F10+I10+L10+O10+P10+T10</f>
        <v>666.90942212000004</v>
      </c>
      <c r="V10" s="51"/>
    </row>
    <row r="11" spans="1:23">
      <c r="A11" s="3"/>
      <c r="B11" s="42" t="s">
        <v>57</v>
      </c>
      <c r="C11" s="43">
        <v>40969</v>
      </c>
      <c r="D11" s="95">
        <v>1785.28</v>
      </c>
      <c r="E11" s="44">
        <f t="shared" si="0"/>
        <v>351.54999999999995</v>
      </c>
      <c r="F11" s="66">
        <f>Stawki!I7+Liczniki!E11*Stawki!J7</f>
        <v>196.68328529999997</v>
      </c>
      <c r="G11" s="71">
        <v>0</v>
      </c>
      <c r="H11" s="71">
        <f t="shared" si="1"/>
        <v>0</v>
      </c>
      <c r="I11" s="50">
        <v>0</v>
      </c>
      <c r="J11" s="45">
        <v>31</v>
      </c>
      <c r="K11" s="46">
        <f t="shared" si="2"/>
        <v>8.8000000000000007</v>
      </c>
      <c r="L11" s="68">
        <f>K11*Stawki!Q7</f>
        <v>87.736000000000018</v>
      </c>
      <c r="M11" s="45">
        <v>30</v>
      </c>
      <c r="N11" s="48">
        <f t="shared" si="3"/>
        <v>9.6000000000000014</v>
      </c>
      <c r="O11" s="49">
        <f>N11*Stawki!Q7</f>
        <v>95.712000000000018</v>
      </c>
      <c r="P11" s="90">
        <f>N11*Stawki!R7</f>
        <v>79.968000000000018</v>
      </c>
      <c r="Q11" s="69">
        <f t="shared" si="4"/>
        <v>175.68000000000004</v>
      </c>
      <c r="R11" s="45">
        <v>19.852</v>
      </c>
      <c r="S11" s="48">
        <f t="shared" si="5"/>
        <v>5.5250000000000004</v>
      </c>
      <c r="T11" s="66">
        <f>S11*Stawki!S7</f>
        <v>171.71700000000001</v>
      </c>
      <c r="U11" s="50">
        <f t="shared" ref="U11:U29" si="6">F11+I11+L11+O11+P11+T11</f>
        <v>631.8162853</v>
      </c>
      <c r="V11" s="51"/>
    </row>
    <row r="12" spans="1:23">
      <c r="A12" s="3"/>
      <c r="B12" s="42" t="s">
        <v>58</v>
      </c>
      <c r="C12" s="43">
        <v>41000</v>
      </c>
      <c r="D12" s="95">
        <v>2110.83</v>
      </c>
      <c r="E12" s="44">
        <f t="shared" si="0"/>
        <v>325.54999999999995</v>
      </c>
      <c r="F12" s="66">
        <f>Stawki!I8+Liczniki!E12*Stawki!J8</f>
        <v>183.37320929999998</v>
      </c>
      <c r="G12" s="71">
        <v>0</v>
      </c>
      <c r="H12" s="71">
        <f t="shared" si="1"/>
        <v>0</v>
      </c>
      <c r="I12" s="50">
        <v>0</v>
      </c>
      <c r="J12" s="45">
        <v>39.862000000000002</v>
      </c>
      <c r="K12" s="46">
        <f t="shared" si="2"/>
        <v>8.8620000000000019</v>
      </c>
      <c r="L12" s="68">
        <f>K12*Stawki!Q8</f>
        <v>88.354140000000029</v>
      </c>
      <c r="M12" s="45">
        <v>39.884999999999998</v>
      </c>
      <c r="N12" s="48">
        <f t="shared" si="3"/>
        <v>9.884999999999998</v>
      </c>
      <c r="O12" s="49">
        <f>N12*Stawki!Q8</f>
        <v>98.553449999999984</v>
      </c>
      <c r="P12" s="90">
        <f>N12*Stawki!R8</f>
        <v>82.342049999999986</v>
      </c>
      <c r="Q12" s="69">
        <f t="shared" si="4"/>
        <v>180.89549999999997</v>
      </c>
      <c r="R12" s="45">
        <v>23.856000000000002</v>
      </c>
      <c r="S12" s="48">
        <f t="shared" si="5"/>
        <v>4.0040000000000013</v>
      </c>
      <c r="T12" s="66">
        <f>S12*Stawki!S8</f>
        <v>124.44432000000003</v>
      </c>
      <c r="U12" s="50">
        <f t="shared" si="6"/>
        <v>577.06716930000005</v>
      </c>
      <c r="V12" s="51"/>
    </row>
    <row r="13" spans="1:23">
      <c r="A13" s="3"/>
      <c r="B13" s="42" t="s">
        <v>59</v>
      </c>
      <c r="C13" s="43">
        <v>41030</v>
      </c>
      <c r="D13" s="95">
        <v>2346.58</v>
      </c>
      <c r="E13" s="44">
        <f t="shared" si="0"/>
        <v>235.75</v>
      </c>
      <c r="F13" s="66">
        <f>Stawki!I9+Liczniki!E13*Stawki!J9</f>
        <v>137.4022545</v>
      </c>
      <c r="G13" s="71">
        <v>0</v>
      </c>
      <c r="H13" s="71">
        <f t="shared" si="1"/>
        <v>0</v>
      </c>
      <c r="I13" s="50">
        <v>0</v>
      </c>
      <c r="J13" s="45">
        <v>47.802</v>
      </c>
      <c r="K13" s="46">
        <f t="shared" si="2"/>
        <v>7.9399999999999977</v>
      </c>
      <c r="L13" s="68">
        <f>K13*Stawki!Q9</f>
        <v>79.161799999999985</v>
      </c>
      <c r="M13" s="45">
        <v>47.386000000000003</v>
      </c>
      <c r="N13" s="48">
        <f t="shared" si="3"/>
        <v>7.5010000000000048</v>
      </c>
      <c r="O13" s="49">
        <f>N13*Stawki!Q9</f>
        <v>74.784970000000058</v>
      </c>
      <c r="P13" s="90">
        <f>N13*Stawki!R9</f>
        <v>62.483330000000038</v>
      </c>
      <c r="Q13" s="69">
        <f t="shared" si="4"/>
        <v>137.2683000000001</v>
      </c>
      <c r="R13" s="45">
        <v>25.966000000000001</v>
      </c>
      <c r="S13" s="48">
        <f t="shared" si="5"/>
        <v>2.1099999999999994</v>
      </c>
      <c r="T13" s="66">
        <f>S13*Stawki!S9</f>
        <v>65.578799999999973</v>
      </c>
      <c r="U13" s="50">
        <f t="shared" si="6"/>
        <v>419.41115450000007</v>
      </c>
      <c r="V13" s="51" t="s">
        <v>62</v>
      </c>
    </row>
    <row r="14" spans="1:23">
      <c r="A14" s="3"/>
      <c r="B14" s="42" t="s">
        <v>7</v>
      </c>
      <c r="C14" s="43">
        <v>41061</v>
      </c>
      <c r="D14" s="95">
        <v>2547.4499999999998</v>
      </c>
      <c r="E14" s="44">
        <f t="shared" si="0"/>
        <v>200.86999999999989</v>
      </c>
      <c r="F14" s="66">
        <f>Stawki!I10+Liczniki!E14*Stawki!J10</f>
        <v>119.54627561999995</v>
      </c>
      <c r="G14" s="71">
        <v>0</v>
      </c>
      <c r="H14" s="71">
        <f t="shared" si="1"/>
        <v>0</v>
      </c>
      <c r="I14" s="50">
        <v>0</v>
      </c>
      <c r="J14" s="45">
        <v>55.601999999999997</v>
      </c>
      <c r="K14" s="46">
        <f t="shared" si="2"/>
        <v>7.7999999999999972</v>
      </c>
      <c r="L14" s="68">
        <f>K14*Stawki!Q10</f>
        <v>77.765999999999977</v>
      </c>
      <c r="M14" s="45">
        <v>53.875</v>
      </c>
      <c r="N14" s="48">
        <f t="shared" si="3"/>
        <v>6.4889999999999972</v>
      </c>
      <c r="O14" s="49">
        <f>N14*Stawki!Q10</f>
        <v>64.69532999999997</v>
      </c>
      <c r="P14" s="90">
        <f>N14*Stawki!R10</f>
        <v>54.05336999999998</v>
      </c>
      <c r="Q14" s="69">
        <f t="shared" si="4"/>
        <v>118.74869999999996</v>
      </c>
      <c r="R14" s="45">
        <v>26.244</v>
      </c>
      <c r="S14" s="48">
        <f t="shared" si="5"/>
        <v>0.27799999999999869</v>
      </c>
      <c r="T14" s="66">
        <f>S14*Stawki!S10</f>
        <v>8.6402399999999595</v>
      </c>
      <c r="U14" s="50">
        <f t="shared" si="6"/>
        <v>324.7012156199998</v>
      </c>
      <c r="V14" s="51"/>
    </row>
    <row r="15" spans="1:23">
      <c r="A15" s="3"/>
      <c r="B15" s="42" t="s">
        <v>17</v>
      </c>
      <c r="C15" s="43">
        <v>41091</v>
      </c>
      <c r="D15" s="95">
        <v>2757.94</v>
      </c>
      <c r="E15" s="44">
        <f t="shared" si="0"/>
        <v>210.49000000000024</v>
      </c>
      <c r="F15" s="66">
        <f>Stawki!I11+Liczniki!E15*Stawki!J11</f>
        <v>124.47100374000011</v>
      </c>
      <c r="G15" s="71">
        <v>0</v>
      </c>
      <c r="H15" s="71">
        <f t="shared" si="1"/>
        <v>0</v>
      </c>
      <c r="I15" s="50">
        <v>0</v>
      </c>
      <c r="J15" s="45">
        <v>64.61</v>
      </c>
      <c r="K15" s="46">
        <f t="shared" si="2"/>
        <v>9.0080000000000027</v>
      </c>
      <c r="L15" s="68">
        <f>K15*Stawki!Q11</f>
        <v>89.809760000000026</v>
      </c>
      <c r="M15" s="45">
        <v>58.386000000000003</v>
      </c>
      <c r="N15" s="48">
        <f t="shared" si="3"/>
        <v>4.5110000000000028</v>
      </c>
      <c r="O15" s="49">
        <f>N15*Stawki!Q11</f>
        <v>44.974670000000032</v>
      </c>
      <c r="P15" s="90">
        <f>N15*Stawki!R11</f>
        <v>37.576630000000023</v>
      </c>
      <c r="Q15" s="69">
        <f t="shared" si="4"/>
        <v>82.551300000000055</v>
      </c>
      <c r="R15" s="45">
        <v>26.263999999999999</v>
      </c>
      <c r="S15" s="48">
        <f t="shared" si="5"/>
        <v>1.9999999999999574E-2</v>
      </c>
      <c r="T15" s="66">
        <f>S15*Stawki!S11</f>
        <v>0.62159999999998672</v>
      </c>
      <c r="U15" s="50">
        <f t="shared" si="6"/>
        <v>297.4536637400002</v>
      </c>
      <c r="V15" s="51"/>
    </row>
    <row r="16" spans="1:23">
      <c r="A16" s="3"/>
      <c r="B16" s="42" t="s">
        <v>18</v>
      </c>
      <c r="C16" s="43">
        <v>41122</v>
      </c>
      <c r="D16" s="95">
        <v>2863.65</v>
      </c>
      <c r="E16" s="44">
        <f t="shared" si="0"/>
        <v>105.71000000000004</v>
      </c>
      <c r="F16" s="66">
        <f>Stawki!I12+Liczniki!E16*Stawki!J12</f>
        <v>70.831397460000019</v>
      </c>
      <c r="G16" s="71">
        <v>0</v>
      </c>
      <c r="H16" s="71">
        <f t="shared" si="1"/>
        <v>0</v>
      </c>
      <c r="I16" s="50">
        <v>0</v>
      </c>
      <c r="J16" s="45">
        <v>69.5</v>
      </c>
      <c r="K16" s="46">
        <f t="shared" si="2"/>
        <v>4.8900000000000006</v>
      </c>
      <c r="L16" s="68">
        <f>K16*Stawki!Q12</f>
        <v>56.088300000000011</v>
      </c>
      <c r="M16" s="45">
        <v>59.960999999999999</v>
      </c>
      <c r="N16" s="48">
        <f t="shared" si="3"/>
        <v>1.5749999999999957</v>
      </c>
      <c r="O16" s="49">
        <f>N16*Stawki!Q12</f>
        <v>18.065249999999953</v>
      </c>
      <c r="P16" s="90">
        <f>N16*Stawki!R12</f>
        <v>14.726249999999959</v>
      </c>
      <c r="Q16" s="69">
        <f t="shared" si="4"/>
        <v>32.791499999999914</v>
      </c>
      <c r="R16" s="45">
        <v>26.263999999999999</v>
      </c>
      <c r="S16" s="48">
        <f t="shared" si="5"/>
        <v>0</v>
      </c>
      <c r="T16" s="66">
        <f>S16*Stawki!S12</f>
        <v>0</v>
      </c>
      <c r="U16" s="50">
        <f t="shared" si="6"/>
        <v>159.71119745999997</v>
      </c>
      <c r="V16" s="51" t="s">
        <v>63</v>
      </c>
    </row>
    <row r="17" spans="1:22">
      <c r="A17" s="3"/>
      <c r="B17" s="42" t="s">
        <v>19</v>
      </c>
      <c r="C17" s="43">
        <v>41153</v>
      </c>
      <c r="D17" s="95">
        <v>3023.26</v>
      </c>
      <c r="E17" s="44">
        <f t="shared" ref="E17:E29" si="7">D17-D16</f>
        <v>159.61000000000013</v>
      </c>
      <c r="F17" s="66">
        <f>Stawki!I13+Liczniki!E17*Stawki!J13</f>
        <v>98.424208860000064</v>
      </c>
      <c r="G17" s="71">
        <v>0</v>
      </c>
      <c r="H17" s="71">
        <f t="shared" si="1"/>
        <v>0</v>
      </c>
      <c r="I17" s="50">
        <v>0</v>
      </c>
      <c r="J17" s="45">
        <v>75.472999999999999</v>
      </c>
      <c r="K17" s="46">
        <f t="shared" si="2"/>
        <v>5.972999999999999</v>
      </c>
      <c r="L17" s="68">
        <f>K17*Stawki!Q13</f>
        <v>68.51030999999999</v>
      </c>
      <c r="M17" s="45">
        <v>61.719000000000001</v>
      </c>
      <c r="N17" s="48">
        <f t="shared" ref="N17" si="8">M17-M16</f>
        <v>1.7580000000000027</v>
      </c>
      <c r="O17" s="49">
        <f>N17*Stawki!Q13</f>
        <v>20.164260000000031</v>
      </c>
      <c r="P17" s="90">
        <f>N17*Stawki!R13</f>
        <v>16.437300000000025</v>
      </c>
      <c r="Q17" s="69">
        <f t="shared" si="4"/>
        <v>36.601560000000056</v>
      </c>
      <c r="R17" s="45">
        <v>26.276</v>
      </c>
      <c r="S17" s="48">
        <f t="shared" ref="S17" si="9">R17-R16</f>
        <v>1.2000000000000455E-2</v>
      </c>
      <c r="T17" s="66">
        <f>S17*Stawki!S13</f>
        <v>0.41220000000001566</v>
      </c>
      <c r="U17" s="50">
        <f t="shared" si="6"/>
        <v>203.94827886000013</v>
      </c>
      <c r="V17" s="51" t="s">
        <v>64</v>
      </c>
    </row>
    <row r="18" spans="1:22">
      <c r="A18" s="3"/>
      <c r="B18" s="42" t="s">
        <v>20</v>
      </c>
      <c r="C18" s="43">
        <v>41183</v>
      </c>
      <c r="D18" s="95">
        <v>3226.79</v>
      </c>
      <c r="E18" s="44">
        <f t="shared" si="7"/>
        <v>203.52999999999975</v>
      </c>
      <c r="F18" s="66">
        <f>Stawki!I14+Liczniki!E18*Stawki!J14</f>
        <v>120.90799877999987</v>
      </c>
      <c r="G18" s="71">
        <v>0</v>
      </c>
      <c r="H18" s="71">
        <f t="shared" si="1"/>
        <v>0</v>
      </c>
      <c r="I18" s="50">
        <v>0</v>
      </c>
      <c r="J18" s="45">
        <v>82.463999999999999</v>
      </c>
      <c r="K18" s="46">
        <f t="shared" ref="K18:K28" si="10">J18-J17</f>
        <v>6.9909999999999997</v>
      </c>
      <c r="L18" s="68">
        <f>K18*Stawki!Q14</f>
        <v>80.186769999999996</v>
      </c>
      <c r="M18" s="45">
        <v>64.968999999999994</v>
      </c>
      <c r="N18" s="48">
        <f t="shared" ref="N18:N25" si="11">M18-M17</f>
        <v>3.2499999999999929</v>
      </c>
      <c r="O18" s="49">
        <f>N18*Stawki!Q14</f>
        <v>37.277499999999918</v>
      </c>
      <c r="P18" s="90">
        <f>N18*Stawki!R14</f>
        <v>30.387499999999932</v>
      </c>
      <c r="Q18" s="69">
        <f t="shared" si="4"/>
        <v>67.66499999999985</v>
      </c>
      <c r="R18" s="45">
        <v>26.401</v>
      </c>
      <c r="S18" s="48">
        <f t="shared" ref="S18:S25" si="12">R18-R17</f>
        <v>0.125</v>
      </c>
      <c r="T18" s="66">
        <f>S18*Stawki!S14</f>
        <v>4.2937500000000002</v>
      </c>
      <c r="U18" s="50">
        <f t="shared" si="6"/>
        <v>273.05351877999971</v>
      </c>
      <c r="V18" s="51"/>
    </row>
    <row r="19" spans="1:22">
      <c r="A19" s="3"/>
      <c r="B19" s="42" t="s">
        <v>21</v>
      </c>
      <c r="C19" s="43">
        <v>41214</v>
      </c>
      <c r="D19" s="95">
        <v>3450.81</v>
      </c>
      <c r="E19" s="44">
        <f t="shared" si="7"/>
        <v>224.01999999999998</v>
      </c>
      <c r="F19" s="66">
        <f>Stawki!I15+Liczniki!E19*Stawki!J15</f>
        <v>131.39736252</v>
      </c>
      <c r="G19" s="71">
        <v>0</v>
      </c>
      <c r="H19" s="71">
        <f t="shared" si="1"/>
        <v>0</v>
      </c>
      <c r="I19" s="50">
        <v>0</v>
      </c>
      <c r="J19" s="45">
        <v>89.68</v>
      </c>
      <c r="K19" s="46">
        <f t="shared" si="10"/>
        <v>7.2160000000000082</v>
      </c>
      <c r="L19" s="68">
        <f>K19*Stawki!Q15</f>
        <v>82.767520000000104</v>
      </c>
      <c r="M19" s="45">
        <v>70.033000000000001</v>
      </c>
      <c r="N19" s="48">
        <f t="shared" si="11"/>
        <v>5.0640000000000072</v>
      </c>
      <c r="O19" s="49">
        <f>N19*Stawki!Q15</f>
        <v>58.084080000000085</v>
      </c>
      <c r="P19" s="90">
        <f>N19*Stawki!R15</f>
        <v>47.348400000000062</v>
      </c>
      <c r="Q19" s="69">
        <f t="shared" si="4"/>
        <v>105.43248000000014</v>
      </c>
      <c r="R19" s="45">
        <v>29.106999999999999</v>
      </c>
      <c r="S19" s="48">
        <f t="shared" si="12"/>
        <v>2.7059999999999995</v>
      </c>
      <c r="T19" s="66">
        <f>S19*Stawki!S15</f>
        <v>92.951099999999983</v>
      </c>
      <c r="U19" s="50">
        <f t="shared" si="6"/>
        <v>412.54846252000027</v>
      </c>
      <c r="V19" s="51"/>
    </row>
    <row r="20" spans="1:22">
      <c r="A20" s="3"/>
      <c r="B20" s="42" t="s">
        <v>22</v>
      </c>
      <c r="C20" s="43">
        <v>41244</v>
      </c>
      <c r="D20" s="95">
        <v>3684.29</v>
      </c>
      <c r="E20" s="44">
        <f t="shared" si="7"/>
        <v>233.48000000000002</v>
      </c>
      <c r="F20" s="66">
        <f>Stawki!I16+Liczniki!E20*Stawki!J16</f>
        <v>136.24018247999999</v>
      </c>
      <c r="G20" s="71">
        <v>0</v>
      </c>
      <c r="H20" s="71">
        <f t="shared" si="1"/>
        <v>0</v>
      </c>
      <c r="I20" s="50">
        <v>0</v>
      </c>
      <c r="J20" s="45">
        <v>95.686000000000007</v>
      </c>
      <c r="K20" s="46">
        <f t="shared" si="10"/>
        <v>6.0060000000000002</v>
      </c>
      <c r="L20" s="68">
        <f>K20*Stawki!Q16</f>
        <v>68.88882000000001</v>
      </c>
      <c r="M20" s="45">
        <v>74.367999999999995</v>
      </c>
      <c r="N20" s="48">
        <f t="shared" si="11"/>
        <v>4.3349999999999937</v>
      </c>
      <c r="O20" s="49">
        <f>N20*Stawki!Q16</f>
        <v>49.722449999999931</v>
      </c>
      <c r="P20" s="90">
        <f>N20*Stawki!R16</f>
        <v>40.532249999999941</v>
      </c>
      <c r="Q20" s="69">
        <f t="shared" si="4"/>
        <v>90.254699999999872</v>
      </c>
      <c r="R20" s="45">
        <v>32.414999999999999</v>
      </c>
      <c r="S20" s="48">
        <f t="shared" si="12"/>
        <v>3.3079999999999998</v>
      </c>
      <c r="T20" s="66">
        <f>S20*Stawki!S16</f>
        <v>113.6298</v>
      </c>
      <c r="U20" s="50">
        <f t="shared" si="6"/>
        <v>409.01350247999983</v>
      </c>
      <c r="V20" s="51"/>
    </row>
    <row r="21" spans="1:22">
      <c r="A21" s="3"/>
      <c r="B21" s="42" t="s">
        <v>23</v>
      </c>
      <c r="C21" s="43">
        <v>41274</v>
      </c>
      <c r="D21" s="95">
        <v>3914.67</v>
      </c>
      <c r="E21" s="44">
        <f t="shared" si="7"/>
        <v>230.38000000000011</v>
      </c>
      <c r="F21" s="66">
        <f>Stawki!I17+Liczniki!E21*Stawki!J17</f>
        <v>134.65321188000007</v>
      </c>
      <c r="G21" s="71">
        <v>0</v>
      </c>
      <c r="H21" s="71">
        <f t="shared" si="1"/>
        <v>0</v>
      </c>
      <c r="I21" s="50">
        <v>0</v>
      </c>
      <c r="J21" s="45">
        <v>102.265</v>
      </c>
      <c r="K21" s="46">
        <f t="shared" si="10"/>
        <v>6.5789999999999935</v>
      </c>
      <c r="L21" s="68">
        <f>K21*Stawki!Q17</f>
        <v>75.461129999999926</v>
      </c>
      <c r="M21" s="45">
        <v>79.480999999999995</v>
      </c>
      <c r="N21" s="48">
        <f t="shared" si="11"/>
        <v>5.1129999999999995</v>
      </c>
      <c r="O21" s="49">
        <f>N21*Stawki!Q17</f>
        <v>58.64611</v>
      </c>
      <c r="P21" s="90">
        <f>N21*Stawki!R17</f>
        <v>47.806549999999994</v>
      </c>
      <c r="Q21" s="69">
        <f t="shared" si="4"/>
        <v>106.45265999999999</v>
      </c>
      <c r="R21" s="45">
        <v>37.484999999999999</v>
      </c>
      <c r="S21" s="48">
        <f t="shared" si="12"/>
        <v>5.07</v>
      </c>
      <c r="T21" s="66">
        <f>S21*Stawki!S17</f>
        <v>174.15450000000001</v>
      </c>
      <c r="U21" s="50">
        <f t="shared" si="6"/>
        <v>490.72150188000001</v>
      </c>
      <c r="V21" s="51"/>
    </row>
    <row r="22" spans="1:22">
      <c r="A22" s="3"/>
      <c r="B22" s="42" t="s">
        <v>67</v>
      </c>
      <c r="C22" s="43">
        <v>41306</v>
      </c>
      <c r="D22" s="95">
        <v>4149.6400000000003</v>
      </c>
      <c r="E22" s="44">
        <f t="shared" si="7"/>
        <v>234.97000000000025</v>
      </c>
      <c r="F22" s="66">
        <f>Stawki!I18+Liczniki!E22*Stawki!J18</f>
        <v>140.81120811000014</v>
      </c>
      <c r="G22" s="71">
        <v>0</v>
      </c>
      <c r="H22" s="71">
        <f t="shared" si="1"/>
        <v>0</v>
      </c>
      <c r="I22" s="50">
        <v>0</v>
      </c>
      <c r="J22" s="45">
        <v>107.792</v>
      </c>
      <c r="K22" s="46">
        <f t="shared" si="10"/>
        <v>5.527000000000001</v>
      </c>
      <c r="L22" s="68">
        <f>K22*Stawki!Q18</f>
        <v>63.394690000000018</v>
      </c>
      <c r="M22" s="45">
        <v>84.293000000000006</v>
      </c>
      <c r="N22" s="48">
        <f t="shared" si="11"/>
        <v>4.8120000000000118</v>
      </c>
      <c r="O22" s="49">
        <f>N22*Stawki!Q18</f>
        <v>55.193640000000137</v>
      </c>
      <c r="P22" s="90">
        <f>N22*Stawki!R18</f>
        <v>44.992200000000111</v>
      </c>
      <c r="Q22" s="69">
        <f t="shared" si="4"/>
        <v>100.18584000000024</v>
      </c>
      <c r="R22" s="45">
        <v>43.792000000000002</v>
      </c>
      <c r="S22" s="48">
        <f t="shared" si="12"/>
        <v>6.3070000000000022</v>
      </c>
      <c r="T22" s="66">
        <f>S22*Stawki!S18</f>
        <v>216.6454500000001</v>
      </c>
      <c r="U22" s="50">
        <f t="shared" si="6"/>
        <v>521.03718811000056</v>
      </c>
      <c r="V22" s="51"/>
    </row>
    <row r="23" spans="1:22">
      <c r="A23" s="3"/>
      <c r="B23" s="42" t="s">
        <v>68</v>
      </c>
      <c r="C23" s="43">
        <v>41337</v>
      </c>
      <c r="D23" s="95">
        <v>4372.28</v>
      </c>
      <c r="E23" s="44">
        <f t="shared" si="7"/>
        <v>222.63999999999942</v>
      </c>
      <c r="F23" s="66">
        <f>Stawki!I19+Liczniki!E23*Stawki!J19</f>
        <v>134.3186863199997</v>
      </c>
      <c r="G23" s="71">
        <v>0</v>
      </c>
      <c r="H23" s="71">
        <f t="shared" si="1"/>
        <v>0</v>
      </c>
      <c r="I23" s="50">
        <v>0</v>
      </c>
      <c r="J23" s="45">
        <v>113.705</v>
      </c>
      <c r="K23" s="46">
        <f t="shared" si="10"/>
        <v>5.9129999999999967</v>
      </c>
      <c r="L23" s="68">
        <f>K23*Stawki!Q19</f>
        <v>67.822109999999967</v>
      </c>
      <c r="M23" s="45">
        <v>88.911000000000001</v>
      </c>
      <c r="N23" s="48">
        <f t="shared" si="11"/>
        <v>4.617999999999995</v>
      </c>
      <c r="O23" s="49">
        <f>N23*Stawki!Q19</f>
        <v>52.968459999999943</v>
      </c>
      <c r="P23" s="90">
        <f>N23*Stawki!R19</f>
        <v>43.17829999999995</v>
      </c>
      <c r="Q23" s="69">
        <f t="shared" si="4"/>
        <v>96.146759999999887</v>
      </c>
      <c r="R23" s="45">
        <v>48.198</v>
      </c>
      <c r="S23" s="48">
        <f t="shared" si="12"/>
        <v>4.4059999999999988</v>
      </c>
      <c r="T23" s="66">
        <f>S23*Stawki!S19</f>
        <v>151.34609999999998</v>
      </c>
      <c r="U23" s="50">
        <f t="shared" si="6"/>
        <v>449.63365631999955</v>
      </c>
      <c r="V23" s="51"/>
    </row>
    <row r="24" spans="1:22">
      <c r="A24" s="3"/>
      <c r="B24" s="42" t="s">
        <v>69</v>
      </c>
      <c r="C24" s="43">
        <v>41366</v>
      </c>
      <c r="D24" s="95">
        <v>4572.53</v>
      </c>
      <c r="E24" s="44">
        <f t="shared" si="7"/>
        <v>200.25</v>
      </c>
      <c r="F24" s="66">
        <f>Stawki!I20+Liczniki!E24*Stawki!J20</f>
        <v>122.52894075</v>
      </c>
      <c r="G24" s="71">
        <v>0</v>
      </c>
      <c r="H24" s="71">
        <f t="shared" si="1"/>
        <v>0</v>
      </c>
      <c r="I24" s="50">
        <v>0</v>
      </c>
      <c r="J24" s="45">
        <v>119.64100000000001</v>
      </c>
      <c r="K24" s="46">
        <f t="shared" si="10"/>
        <v>5.936000000000007</v>
      </c>
      <c r="L24" s="68">
        <f>K24*Stawki!Q20</f>
        <v>68.085920000000087</v>
      </c>
      <c r="M24" s="45">
        <v>93.846999999999994</v>
      </c>
      <c r="N24" s="48">
        <f t="shared" si="11"/>
        <v>4.9359999999999928</v>
      </c>
      <c r="O24" s="49">
        <f>N24*Stawki!Q20</f>
        <v>56.615919999999925</v>
      </c>
      <c r="P24" s="90">
        <f>N24*Stawki!R20</f>
        <v>46.151599999999931</v>
      </c>
      <c r="Q24" s="69">
        <f t="shared" si="4"/>
        <v>102.76751999999985</v>
      </c>
      <c r="R24" s="45">
        <v>52.393000000000001</v>
      </c>
      <c r="S24" s="48">
        <f t="shared" si="12"/>
        <v>4.1950000000000003</v>
      </c>
      <c r="T24" s="66">
        <f>S24*Stawki!S20</f>
        <v>144.09825000000001</v>
      </c>
      <c r="U24" s="50">
        <f t="shared" si="6"/>
        <v>437.48063074999999</v>
      </c>
      <c r="V24" s="51"/>
    </row>
    <row r="25" spans="1:22">
      <c r="A25" s="3"/>
      <c r="B25" s="42" t="s">
        <v>70</v>
      </c>
      <c r="C25" s="43">
        <v>41395</v>
      </c>
      <c r="D25" s="95">
        <v>4786.43</v>
      </c>
      <c r="E25" s="47">
        <f t="shared" si="7"/>
        <v>213.90000000000055</v>
      </c>
      <c r="F25" s="66">
        <f>Stawki!I21+Liczniki!E25*Stawki!J21</f>
        <v>129.71652570000029</v>
      </c>
      <c r="G25" s="71">
        <v>0</v>
      </c>
      <c r="H25" s="71">
        <f t="shared" si="1"/>
        <v>0</v>
      </c>
      <c r="I25" s="50">
        <v>0</v>
      </c>
      <c r="J25" s="45">
        <v>125.896</v>
      </c>
      <c r="K25" s="47">
        <f t="shared" si="10"/>
        <v>6.2549999999999955</v>
      </c>
      <c r="L25" s="68">
        <f>K25*Stawki!Q21</f>
        <v>71.744849999999957</v>
      </c>
      <c r="M25" s="45">
        <v>98.516999999999996</v>
      </c>
      <c r="N25" s="47">
        <f t="shared" si="11"/>
        <v>4.6700000000000017</v>
      </c>
      <c r="O25" s="49">
        <f>N25*Stawki!Q21</f>
        <v>53.564900000000023</v>
      </c>
      <c r="P25" s="90">
        <f>N25*Stawki!R21</f>
        <v>43.664500000000011</v>
      </c>
      <c r="Q25" s="69">
        <f t="shared" si="4"/>
        <v>97.229400000000027</v>
      </c>
      <c r="R25" s="45">
        <v>54.383000000000003</v>
      </c>
      <c r="S25" s="47">
        <f t="shared" si="12"/>
        <v>1.990000000000002</v>
      </c>
      <c r="T25" s="66">
        <f>S25*Stawki!S21</f>
        <v>68.356500000000068</v>
      </c>
      <c r="U25" s="50">
        <f t="shared" si="6"/>
        <v>367.04727570000034</v>
      </c>
      <c r="V25" s="51"/>
    </row>
    <row r="26" spans="1:22">
      <c r="A26" s="3"/>
      <c r="B26" s="112" t="s">
        <v>71</v>
      </c>
      <c r="C26" s="43">
        <v>41427</v>
      </c>
      <c r="D26" s="95">
        <v>4997.34</v>
      </c>
      <c r="E26" s="44">
        <f t="shared" si="7"/>
        <v>210.90999999999985</v>
      </c>
      <c r="F26" s="66">
        <f>Stawki!I22+Liczniki!E26*Stawki!J22</f>
        <v>128.14210232999991</v>
      </c>
      <c r="G26" s="71">
        <v>0</v>
      </c>
      <c r="H26" s="71">
        <f t="shared" si="1"/>
        <v>0</v>
      </c>
      <c r="I26" s="50">
        <v>0</v>
      </c>
      <c r="J26" s="45">
        <v>132.5</v>
      </c>
      <c r="K26" s="47">
        <f t="shared" si="10"/>
        <v>6.6039999999999992</v>
      </c>
      <c r="L26" s="68">
        <f>K26*Stawki!Q22</f>
        <v>75.747879999999995</v>
      </c>
      <c r="M26" s="45">
        <v>102.898</v>
      </c>
      <c r="N26" s="47">
        <f t="shared" ref="N26:N28" si="13">M26-M25</f>
        <v>4.3810000000000002</v>
      </c>
      <c r="O26" s="49">
        <f>N26*Stawki!Q22</f>
        <v>50.250070000000008</v>
      </c>
      <c r="P26" s="90">
        <f>N26*Stawki!R22</f>
        <v>40.962350000000001</v>
      </c>
      <c r="Q26" s="69">
        <f t="shared" ref="Q26" si="14">O26+P26</f>
        <v>91.212420000000009</v>
      </c>
      <c r="R26" s="45">
        <v>54.383000000000003</v>
      </c>
      <c r="S26" s="47">
        <f t="shared" ref="S26:S29" si="15">R26-R25</f>
        <v>0</v>
      </c>
      <c r="T26" s="66">
        <f>S26*Stawki!S22</f>
        <v>0</v>
      </c>
      <c r="U26" s="50">
        <f t="shared" si="6"/>
        <v>295.1024023299999</v>
      </c>
      <c r="V26" s="113"/>
    </row>
    <row r="27" spans="1:22">
      <c r="A27" s="3"/>
      <c r="B27" s="112" t="s">
        <v>72</v>
      </c>
      <c r="C27" s="123">
        <v>41456</v>
      </c>
      <c r="D27" s="124">
        <v>5195.92</v>
      </c>
      <c r="E27" s="125">
        <f t="shared" si="7"/>
        <v>198.57999999999993</v>
      </c>
      <c r="F27" s="66">
        <f>Stawki!I23+Liczniki!E27*Stawki!J23</f>
        <v>121.64958053999996</v>
      </c>
      <c r="G27" s="127">
        <v>0</v>
      </c>
      <c r="H27" s="127">
        <v>0</v>
      </c>
      <c r="I27" s="50">
        <v>0</v>
      </c>
      <c r="J27" s="129">
        <v>139.21600000000001</v>
      </c>
      <c r="K27" s="130">
        <f t="shared" si="10"/>
        <v>6.7160000000000082</v>
      </c>
      <c r="L27" s="68">
        <f>K27*Stawki!Q23</f>
        <v>77.032520000000105</v>
      </c>
      <c r="M27" s="129">
        <v>106.03700000000001</v>
      </c>
      <c r="N27" s="130">
        <f t="shared" si="13"/>
        <v>3.13900000000001</v>
      </c>
      <c r="O27" s="49">
        <f>N27*Stawki!Q23</f>
        <v>36.004330000000117</v>
      </c>
      <c r="P27" s="90">
        <f>N27*Stawki!R23</f>
        <v>29.349650000000093</v>
      </c>
      <c r="Q27" s="69">
        <f t="shared" ref="Q27" si="16">O27+P27</f>
        <v>65.353980000000206</v>
      </c>
      <c r="R27" s="129">
        <v>54.383000000000003</v>
      </c>
      <c r="S27" s="130">
        <f t="shared" si="15"/>
        <v>0</v>
      </c>
      <c r="T27" s="66">
        <f>S27*Stawki!S23</f>
        <v>0</v>
      </c>
      <c r="U27" s="50">
        <f t="shared" si="6"/>
        <v>264.03608054000028</v>
      </c>
      <c r="V27" s="113"/>
    </row>
    <row r="28" spans="1:22" ht="28">
      <c r="A28" s="3"/>
      <c r="B28" s="112" t="s">
        <v>73</v>
      </c>
      <c r="C28" s="123">
        <v>41487</v>
      </c>
      <c r="D28" s="124">
        <v>5408.4</v>
      </c>
      <c r="E28" s="125">
        <f t="shared" si="7"/>
        <v>212.47999999999956</v>
      </c>
      <c r="F28" s="66">
        <f>Stawki!I24+Liczniki!E28*Stawki!J24</f>
        <v>125.93714159999976</v>
      </c>
      <c r="G28" s="127">
        <v>0</v>
      </c>
      <c r="H28" s="127">
        <v>0</v>
      </c>
      <c r="I28" s="50">
        <v>0</v>
      </c>
      <c r="J28" s="129">
        <v>145.637</v>
      </c>
      <c r="K28" s="130">
        <f t="shared" si="10"/>
        <v>6.4209999999999923</v>
      </c>
      <c r="L28" s="68">
        <f>K28*Stawki!Q24</f>
        <v>73.648869999999917</v>
      </c>
      <c r="M28" s="129">
        <v>108.17400000000001</v>
      </c>
      <c r="N28" s="130">
        <f t="shared" si="13"/>
        <v>2.1370000000000005</v>
      </c>
      <c r="O28" s="49">
        <f>N28*Stawki!Q24</f>
        <v>24.511390000000006</v>
      </c>
      <c r="P28" s="90">
        <f>N28*Stawki!R24</f>
        <v>21.412740000000003</v>
      </c>
      <c r="Q28" s="69">
        <f t="shared" ref="Q28" si="17">O28+P28</f>
        <v>45.924130000000005</v>
      </c>
      <c r="R28" s="129">
        <v>54.383000000000003</v>
      </c>
      <c r="S28" s="130">
        <f t="shared" si="15"/>
        <v>0</v>
      </c>
      <c r="T28" s="66">
        <f>S28*Stawki!S24</f>
        <v>0</v>
      </c>
      <c r="U28" s="50">
        <f t="shared" si="6"/>
        <v>245.51014159999968</v>
      </c>
      <c r="V28" s="113" t="s">
        <v>79</v>
      </c>
    </row>
    <row r="29" spans="1:22">
      <c r="A29" s="3"/>
      <c r="B29" s="112" t="s">
        <v>74</v>
      </c>
      <c r="C29" s="123">
        <v>41518</v>
      </c>
      <c r="D29" s="124">
        <v>5454</v>
      </c>
      <c r="E29" s="125">
        <f t="shared" si="7"/>
        <v>45.600000000000364</v>
      </c>
      <c r="F29" s="66">
        <f>Stawki!I25+Liczniki!E29*Stawki!J25</f>
        <v>40.445352000000177</v>
      </c>
      <c r="G29" s="127">
        <v>0</v>
      </c>
      <c r="H29" s="127">
        <v>0</v>
      </c>
      <c r="I29" s="50">
        <v>0</v>
      </c>
      <c r="J29" s="45">
        <v>146.73599999999999</v>
      </c>
      <c r="K29" s="130">
        <f t="shared" ref="K29" si="18">J29-J28</f>
        <v>1.0989999999999895</v>
      </c>
      <c r="L29" s="68">
        <f>K29*Stawki!Q25</f>
        <v>12.605529999999881</v>
      </c>
      <c r="M29" s="45">
        <v>108.407</v>
      </c>
      <c r="N29" s="130">
        <f t="shared" ref="N29" si="19">M29-M28</f>
        <v>0.23299999999998988</v>
      </c>
      <c r="O29" s="49">
        <f>N29*Stawki!Q25</f>
        <v>2.672509999999884</v>
      </c>
      <c r="P29" s="90">
        <f>N29*Stawki!R25</f>
        <v>2.3346599999998987</v>
      </c>
      <c r="Q29" s="69">
        <f t="shared" ref="Q29" si="20">O29+P29</f>
        <v>5.0071699999997827</v>
      </c>
      <c r="R29" s="129">
        <v>54.383000000000003</v>
      </c>
      <c r="S29" s="130">
        <f t="shared" si="15"/>
        <v>0</v>
      </c>
      <c r="T29" s="66">
        <f>S29*Stawki!S25</f>
        <v>0</v>
      </c>
      <c r="U29" s="50">
        <f t="shared" si="6"/>
        <v>58.05805199999984</v>
      </c>
      <c r="V29" s="113" t="s">
        <v>81</v>
      </c>
    </row>
    <row r="30" spans="1:22">
      <c r="A30" s="3"/>
      <c r="B30" s="112" t="s">
        <v>75</v>
      </c>
      <c r="C30" s="123">
        <v>41548</v>
      </c>
      <c r="D30" s="95">
        <v>5671.38</v>
      </c>
      <c r="E30" s="125">
        <f t="shared" ref="E30:E33" si="21">D30-D29</f>
        <v>217.38000000000011</v>
      </c>
      <c r="F30" s="66">
        <f>Stawki!I26+Liczniki!E30*Stawki!J26</f>
        <v>128.44738710000004</v>
      </c>
      <c r="G30" s="127">
        <v>0</v>
      </c>
      <c r="H30" s="127">
        <v>0</v>
      </c>
      <c r="I30" s="50">
        <v>0</v>
      </c>
      <c r="J30" s="45">
        <v>153.733</v>
      </c>
      <c r="K30" s="130">
        <f t="shared" ref="K30:K33" si="22">J30-J29</f>
        <v>6.9970000000000141</v>
      </c>
      <c r="L30" s="68">
        <f>K30*Stawki!Q26</f>
        <v>80.255590000000169</v>
      </c>
      <c r="M30" s="45">
        <v>111.992</v>
      </c>
      <c r="N30" s="130">
        <f t="shared" ref="N30:N33" si="23">M30-M29</f>
        <v>3.585000000000008</v>
      </c>
      <c r="O30" s="49">
        <f>N30*Stawki!Q26</f>
        <v>41.119950000000095</v>
      </c>
      <c r="P30" s="90">
        <f>N30*Stawki!R26</f>
        <v>35.921700000000079</v>
      </c>
      <c r="Q30" s="69">
        <f t="shared" ref="Q30:Q32" si="24">O30+P30</f>
        <v>77.041650000000175</v>
      </c>
      <c r="R30" s="45">
        <v>54.904000000000003</v>
      </c>
      <c r="S30" s="130">
        <f t="shared" ref="S30:S33" si="25">R30-R29</f>
        <v>0.5210000000000008</v>
      </c>
      <c r="T30" s="66">
        <f>S30*Stawki!S26</f>
        <v>19.532290000000032</v>
      </c>
      <c r="U30" s="50">
        <f t="shared" ref="U30:U32" si="26">F30+I30+L30+O30+P30+T30</f>
        <v>305.27691710000045</v>
      </c>
      <c r="V30" s="113"/>
    </row>
    <row r="31" spans="1:22">
      <c r="A31" s="3"/>
      <c r="B31" s="112" t="s">
        <v>76</v>
      </c>
      <c r="C31" s="123">
        <v>41579</v>
      </c>
      <c r="D31" s="95">
        <v>5916.01</v>
      </c>
      <c r="E31" s="125">
        <f t="shared" si="21"/>
        <v>244.63000000000011</v>
      </c>
      <c r="F31" s="66">
        <f>Stawki!I27+Liczniki!E31*Stawki!J27</f>
        <v>142.40742585000004</v>
      </c>
      <c r="G31" s="127">
        <v>0</v>
      </c>
      <c r="H31" s="127">
        <v>0</v>
      </c>
      <c r="I31" s="50">
        <v>0</v>
      </c>
      <c r="J31" s="45">
        <v>160.38499999999999</v>
      </c>
      <c r="K31" s="130">
        <f t="shared" si="22"/>
        <v>6.6519999999999868</v>
      </c>
      <c r="L31" s="68">
        <f>K31*Stawki!Q27</f>
        <v>76.298439999999857</v>
      </c>
      <c r="M31" s="45">
        <v>115.959</v>
      </c>
      <c r="N31" s="130">
        <f t="shared" si="23"/>
        <v>3.9669999999999987</v>
      </c>
      <c r="O31" s="49">
        <f>N31*Stawki!Q27</f>
        <v>45.50148999999999</v>
      </c>
      <c r="P31" s="90">
        <f>N31*Stawki!R27</f>
        <v>39.749339999999982</v>
      </c>
      <c r="Q31" s="69">
        <f t="shared" si="24"/>
        <v>85.250829999999979</v>
      </c>
      <c r="R31" s="45">
        <v>56.289000000000001</v>
      </c>
      <c r="S31" s="130">
        <f t="shared" si="25"/>
        <v>1.384999999999998</v>
      </c>
      <c r="T31" s="66">
        <f>S31*Stawki!S27</f>
        <v>51.923649999999931</v>
      </c>
      <c r="U31" s="50">
        <f t="shared" si="26"/>
        <v>355.8803458499998</v>
      </c>
      <c r="V31" s="113"/>
    </row>
    <row r="32" spans="1:22">
      <c r="A32" s="3"/>
      <c r="B32" s="112" t="s">
        <v>77</v>
      </c>
      <c r="C32" s="123">
        <v>41609</v>
      </c>
      <c r="D32" s="95">
        <v>6166.99</v>
      </c>
      <c r="E32" s="125">
        <f t="shared" si="21"/>
        <v>250.97999999999956</v>
      </c>
      <c r="F32" s="66">
        <f>Stawki!I28+Liczniki!E32*Stawki!J28</f>
        <v>145.66049909999975</v>
      </c>
      <c r="G32" s="127">
        <v>0</v>
      </c>
      <c r="H32" s="127">
        <v>0</v>
      </c>
      <c r="I32" s="50">
        <v>0</v>
      </c>
      <c r="J32" s="45">
        <v>166.821</v>
      </c>
      <c r="K32" s="130">
        <f t="shared" si="22"/>
        <v>6.436000000000007</v>
      </c>
      <c r="L32" s="68">
        <f>K32*Stawki!Q28</f>
        <v>73.820920000000086</v>
      </c>
      <c r="M32" s="45">
        <v>120.837</v>
      </c>
      <c r="N32" s="130">
        <f t="shared" si="23"/>
        <v>4.8780000000000001</v>
      </c>
      <c r="O32" s="49">
        <f>N32*Stawki!Q28</f>
        <v>55.950660000000006</v>
      </c>
      <c r="P32" s="90">
        <f>N32*Stawki!R28</f>
        <v>48.877560000000003</v>
      </c>
      <c r="Q32" s="69">
        <f t="shared" si="24"/>
        <v>104.82822000000002</v>
      </c>
      <c r="R32" s="45">
        <v>58.542999999999999</v>
      </c>
      <c r="S32" s="130">
        <f t="shared" si="25"/>
        <v>2.2539999999999978</v>
      </c>
      <c r="T32" s="66">
        <f>S32*Stawki!S28</f>
        <v>84.502459999999928</v>
      </c>
      <c r="U32" s="50">
        <f t="shared" si="26"/>
        <v>408.81209909999978</v>
      </c>
      <c r="V32" s="113"/>
    </row>
    <row r="33" spans="1:22">
      <c r="A33" s="3"/>
      <c r="B33" s="112" t="s">
        <v>78</v>
      </c>
      <c r="C33" s="123">
        <v>41640</v>
      </c>
      <c r="D33" s="124">
        <v>6448.98</v>
      </c>
      <c r="E33" s="125">
        <f t="shared" si="21"/>
        <v>281.98999999999978</v>
      </c>
      <c r="F33" s="66">
        <f>Stawki!I29+Liczniki!E33*Stawki!J29</f>
        <v>161.54676704999986</v>
      </c>
      <c r="G33" s="127">
        <v>0</v>
      </c>
      <c r="H33" s="127">
        <v>0</v>
      </c>
      <c r="I33" s="50">
        <v>0</v>
      </c>
      <c r="J33" s="129">
        <v>173.94200000000001</v>
      </c>
      <c r="K33" s="130">
        <f t="shared" si="22"/>
        <v>7.1210000000000093</v>
      </c>
      <c r="L33" s="68">
        <f>K33*Stawki!Q29</f>
        <v>81.677870000000112</v>
      </c>
      <c r="M33" s="129">
        <v>125.968</v>
      </c>
      <c r="N33" s="130">
        <f t="shared" si="23"/>
        <v>5.1310000000000002</v>
      </c>
      <c r="O33" s="49">
        <f>N33*Stawki!Q29</f>
        <v>58.852570000000007</v>
      </c>
      <c r="P33" s="90">
        <f>N33*Stawki!R29</f>
        <v>51.412619999999997</v>
      </c>
      <c r="Q33" s="69">
        <f t="shared" ref="Q33" si="27">O33+P33</f>
        <v>110.26519</v>
      </c>
      <c r="R33" s="129">
        <v>61.904000000000003</v>
      </c>
      <c r="S33" s="130">
        <f t="shared" si="25"/>
        <v>3.3610000000000042</v>
      </c>
      <c r="T33" s="66">
        <f>S33*Stawki!S29</f>
        <v>126.00389000000017</v>
      </c>
      <c r="U33" s="50">
        <f t="shared" ref="U33" si="28">F33+I33+L33+O33+P33+T33</f>
        <v>479.49371705000016</v>
      </c>
      <c r="V33" s="113"/>
    </row>
    <row r="34" spans="1:22">
      <c r="A34" s="3"/>
      <c r="B34" s="112"/>
      <c r="C34" s="123"/>
      <c r="D34" s="124"/>
      <c r="E34" s="125"/>
      <c r="F34" s="126"/>
      <c r="G34" s="127"/>
      <c r="H34" s="127"/>
      <c r="I34" s="128"/>
      <c r="J34" s="129"/>
      <c r="K34" s="130"/>
      <c r="L34" s="131"/>
      <c r="M34" s="129"/>
      <c r="N34" s="130"/>
      <c r="O34" s="132"/>
      <c r="P34" s="133"/>
      <c r="Q34" s="134"/>
      <c r="R34" s="129"/>
      <c r="S34" s="130"/>
      <c r="T34" s="126"/>
      <c r="U34" s="128"/>
      <c r="V34" s="113"/>
    </row>
    <row r="35" spans="1:22">
      <c r="A35" s="3"/>
      <c r="B35" s="112"/>
      <c r="C35" s="123"/>
      <c r="D35" s="124"/>
      <c r="E35" s="125"/>
      <c r="F35" s="126"/>
      <c r="G35" s="127"/>
      <c r="H35" s="127"/>
      <c r="I35" s="128"/>
      <c r="J35" s="129"/>
      <c r="K35" s="130"/>
      <c r="L35" s="131"/>
      <c r="M35" s="129"/>
      <c r="N35" s="130"/>
      <c r="O35" s="132"/>
      <c r="P35" s="133"/>
      <c r="Q35" s="134"/>
      <c r="R35" s="129"/>
      <c r="S35" s="130"/>
      <c r="T35" s="126"/>
      <c r="U35" s="128"/>
      <c r="V35" s="113"/>
    </row>
    <row r="36" spans="1:22">
      <c r="A36" s="3"/>
      <c r="B36" s="112"/>
      <c r="C36" s="123"/>
      <c r="D36" s="124"/>
      <c r="E36" s="125"/>
      <c r="F36" s="126"/>
      <c r="G36" s="127"/>
      <c r="H36" s="127"/>
      <c r="I36" s="128"/>
      <c r="J36" s="129"/>
      <c r="K36" s="130"/>
      <c r="L36" s="131"/>
      <c r="M36" s="129"/>
      <c r="N36" s="130"/>
      <c r="O36" s="132"/>
      <c r="P36" s="133"/>
      <c r="Q36" s="134"/>
      <c r="R36" s="129"/>
      <c r="S36" s="130"/>
      <c r="T36" s="126"/>
      <c r="U36" s="128"/>
      <c r="V36" s="113"/>
    </row>
    <row r="37" spans="1:22">
      <c r="A37" s="3"/>
      <c r="B37" s="112"/>
      <c r="C37" s="123"/>
      <c r="D37" s="124"/>
      <c r="E37" s="125"/>
      <c r="F37" s="126"/>
      <c r="G37" s="127"/>
      <c r="H37" s="127"/>
      <c r="I37" s="128"/>
      <c r="J37" s="129"/>
      <c r="K37" s="130"/>
      <c r="L37" s="131"/>
      <c r="M37" s="129"/>
      <c r="N37" s="130"/>
      <c r="O37" s="132"/>
      <c r="P37" s="133"/>
      <c r="Q37" s="134"/>
      <c r="R37" s="129"/>
      <c r="S37" s="130"/>
      <c r="T37" s="126"/>
      <c r="U37" s="128"/>
      <c r="V37" s="113"/>
    </row>
    <row r="38" spans="1:22" ht="15" thickBot="1">
      <c r="A38" s="3"/>
      <c r="B38" s="13"/>
      <c r="C38" s="114"/>
      <c r="D38" s="96"/>
      <c r="E38" s="118"/>
      <c r="F38" s="115"/>
      <c r="G38" s="116"/>
      <c r="H38" s="116"/>
      <c r="I38" s="117"/>
      <c r="J38" s="56"/>
      <c r="K38" s="52"/>
      <c r="L38" s="119"/>
      <c r="M38" s="56"/>
      <c r="N38" s="52"/>
      <c r="O38" s="120"/>
      <c r="P38" s="121"/>
      <c r="Q38" s="122"/>
      <c r="R38" s="56"/>
      <c r="S38" s="52"/>
      <c r="T38" s="115"/>
      <c r="U38" s="117"/>
      <c r="V38" s="53"/>
    </row>
    <row r="43" spans="1:22">
      <c r="Q43" s="91"/>
      <c r="S43" s="91"/>
    </row>
    <row r="44" spans="1:22">
      <c r="F44" s="33"/>
      <c r="G44" s="33"/>
      <c r="H44" s="33"/>
      <c r="I44" s="33"/>
    </row>
  </sheetData>
  <mergeCells count="6">
    <mergeCell ref="B3:E3"/>
    <mergeCell ref="M7:Q7"/>
    <mergeCell ref="D7:F7"/>
    <mergeCell ref="J7:L7"/>
    <mergeCell ref="R7:T7"/>
    <mergeCell ref="G7:I7"/>
  </mergeCells>
  <hyperlinks>
    <hyperlink ref="C5" r:id="rId1"/>
  </hyperlinks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showGridLines="0" topLeftCell="A9" workbookViewId="0">
      <selection activeCell="O26" sqref="O26"/>
    </sheetView>
  </sheetViews>
  <sheetFormatPr baseColWidth="10" defaultColWidth="8.83203125" defaultRowHeight="14" outlineLevelCol="1" x14ac:dyDescent="0"/>
  <cols>
    <col min="1" max="2" width="11.5" customWidth="1"/>
    <col min="3" max="4" width="16.5" customWidth="1" outlineLevel="1"/>
    <col min="5" max="5" width="12.83203125" customWidth="1" outlineLevel="1"/>
    <col min="6" max="6" width="17" customWidth="1" outlineLevel="1"/>
    <col min="7" max="8" width="21.5" customWidth="1" outlineLevel="1"/>
    <col min="9" max="9" width="11.5" customWidth="1"/>
    <col min="10" max="10" width="12.1640625" bestFit="1" customWidth="1"/>
    <col min="11" max="13" width="12.1640625" customWidth="1" outlineLevel="1"/>
    <col min="14" max="14" width="13.5" customWidth="1" outlineLevel="1"/>
    <col min="15" max="16" width="12.1640625" customWidth="1"/>
    <col min="17" max="17" width="13.83203125" customWidth="1"/>
    <col min="18" max="18" width="20.83203125" customWidth="1"/>
    <col min="19" max="19" width="13.83203125" customWidth="1"/>
  </cols>
  <sheetData>
    <row r="1" spans="1:19" ht="20">
      <c r="A1" s="54" t="s">
        <v>8</v>
      </c>
    </row>
    <row r="2" spans="1:19" ht="1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>
      <c r="A3" s="152" t="s">
        <v>37</v>
      </c>
      <c r="B3" s="153"/>
      <c r="C3" s="163" t="s">
        <v>2</v>
      </c>
      <c r="D3" s="141"/>
      <c r="E3" s="141"/>
      <c r="F3" s="141"/>
      <c r="G3" s="141"/>
      <c r="H3" s="141"/>
      <c r="I3" s="141"/>
      <c r="J3" s="142"/>
      <c r="K3" s="149" t="s">
        <v>52</v>
      </c>
      <c r="L3" s="150"/>
      <c r="M3" s="150"/>
      <c r="N3" s="150"/>
      <c r="O3" s="150"/>
      <c r="P3" s="151"/>
      <c r="Q3" s="14" t="s">
        <v>3</v>
      </c>
      <c r="R3" s="15" t="s">
        <v>4</v>
      </c>
      <c r="S3" s="16" t="s">
        <v>11</v>
      </c>
    </row>
    <row r="4" spans="1:19">
      <c r="A4" s="22"/>
      <c r="B4" s="23"/>
      <c r="C4" s="154" t="s">
        <v>35</v>
      </c>
      <c r="D4" s="155"/>
      <c r="E4" s="156" t="s">
        <v>36</v>
      </c>
      <c r="F4" s="157"/>
      <c r="G4" s="157"/>
      <c r="H4" s="155"/>
      <c r="I4" s="156" t="s">
        <v>13</v>
      </c>
      <c r="J4" s="162"/>
      <c r="K4" s="158" t="s">
        <v>51</v>
      </c>
      <c r="L4" s="159"/>
      <c r="M4" s="159"/>
      <c r="N4" s="160"/>
      <c r="O4" s="159" t="s">
        <v>13</v>
      </c>
      <c r="P4" s="161"/>
      <c r="Q4" s="17" t="s">
        <v>14</v>
      </c>
      <c r="R4" s="18" t="s">
        <v>14</v>
      </c>
      <c r="S4" s="19" t="s">
        <v>14</v>
      </c>
    </row>
    <row r="5" spans="1:19" ht="29" thickBot="1">
      <c r="A5" s="24" t="s">
        <v>39</v>
      </c>
      <c r="B5" s="25" t="s">
        <v>38</v>
      </c>
      <c r="C5" s="26" t="s">
        <v>40</v>
      </c>
      <c r="D5" s="27" t="s">
        <v>44</v>
      </c>
      <c r="E5" s="27" t="s">
        <v>41</v>
      </c>
      <c r="F5" s="27" t="s">
        <v>42</v>
      </c>
      <c r="G5" s="28" t="s">
        <v>43</v>
      </c>
      <c r="H5" s="29" t="s">
        <v>45</v>
      </c>
      <c r="I5" s="29" t="s">
        <v>46</v>
      </c>
      <c r="J5" s="58" t="s">
        <v>9</v>
      </c>
      <c r="K5" s="60" t="s">
        <v>47</v>
      </c>
      <c r="L5" s="61" t="s">
        <v>48</v>
      </c>
      <c r="M5" s="61" t="s">
        <v>49</v>
      </c>
      <c r="N5" s="61" t="s">
        <v>50</v>
      </c>
      <c r="O5" s="62" t="s">
        <v>46</v>
      </c>
      <c r="P5" s="63" t="s">
        <v>10</v>
      </c>
      <c r="Q5" s="30" t="s">
        <v>10</v>
      </c>
      <c r="R5" s="31" t="s">
        <v>34</v>
      </c>
      <c r="S5" s="32" t="s">
        <v>12</v>
      </c>
    </row>
    <row r="6" spans="1:19">
      <c r="A6" s="7">
        <v>40909</v>
      </c>
      <c r="B6" s="10">
        <v>40939</v>
      </c>
      <c r="C6" s="97">
        <v>3.99</v>
      </c>
      <c r="D6" s="98">
        <v>0.27589999999999998</v>
      </c>
      <c r="E6" s="99">
        <v>8.7899999999999991</v>
      </c>
      <c r="F6" s="99">
        <v>0.28999999999999998</v>
      </c>
      <c r="G6" s="100">
        <v>0.52</v>
      </c>
      <c r="H6" s="101">
        <v>0.14030000000000001</v>
      </c>
      <c r="I6" s="9">
        <f t="shared" ref="I6:I11" si="0">(C6+E6+F6+G6)*1.23</f>
        <v>16.715699999999998</v>
      </c>
      <c r="J6" s="59">
        <f t="shared" ref="J6:J11" si="1">(D6+H6)*1.23</f>
        <v>0.51192599999999999</v>
      </c>
      <c r="K6" s="102">
        <v>4.3</v>
      </c>
      <c r="L6" s="98">
        <v>1.3527</v>
      </c>
      <c r="M6" s="98">
        <v>3.95</v>
      </c>
      <c r="N6" s="98">
        <v>0.52170000000000005</v>
      </c>
      <c r="O6" s="8">
        <f>(K6+M6)*1.23</f>
        <v>10.147499999999999</v>
      </c>
      <c r="P6" s="57">
        <f>(L6+N6)*1.23</f>
        <v>2.3055120000000002</v>
      </c>
      <c r="Q6" s="103">
        <v>9.9700000000000006</v>
      </c>
      <c r="R6" s="104">
        <v>8.33</v>
      </c>
      <c r="S6" s="105">
        <v>31.08</v>
      </c>
    </row>
    <row r="7" spans="1:19">
      <c r="A7" s="20">
        <v>40940</v>
      </c>
      <c r="B7" s="21">
        <v>40968</v>
      </c>
      <c r="C7" s="97">
        <v>3.99</v>
      </c>
      <c r="D7" s="98">
        <v>0.27589999999999998</v>
      </c>
      <c r="E7" s="99">
        <v>8.7899999999999991</v>
      </c>
      <c r="F7" s="99">
        <v>0.28999999999999998</v>
      </c>
      <c r="G7" s="100">
        <v>0.52</v>
      </c>
      <c r="H7" s="101">
        <v>0.14030000000000001</v>
      </c>
      <c r="I7" s="9">
        <f t="shared" si="0"/>
        <v>16.715699999999998</v>
      </c>
      <c r="J7" s="59">
        <f t="shared" si="1"/>
        <v>0.51192599999999999</v>
      </c>
      <c r="K7" s="102">
        <v>4.3</v>
      </c>
      <c r="L7" s="98">
        <v>1.3527</v>
      </c>
      <c r="M7" s="98">
        <v>3.95</v>
      </c>
      <c r="N7" s="98">
        <v>0.52170000000000005</v>
      </c>
      <c r="O7" s="8">
        <f t="shared" ref="O7:O13" si="2">(K7+M7)*1.23</f>
        <v>10.147499999999999</v>
      </c>
      <c r="P7" s="57">
        <f t="shared" ref="P7:P13" si="3">(L7+N7)*1.23</f>
        <v>2.3055120000000002</v>
      </c>
      <c r="Q7" s="103">
        <v>9.9700000000000006</v>
      </c>
      <c r="R7" s="104">
        <v>8.33</v>
      </c>
      <c r="S7" s="105">
        <v>31.08</v>
      </c>
    </row>
    <row r="8" spans="1:19">
      <c r="A8" s="20">
        <v>40969</v>
      </c>
      <c r="B8" s="21">
        <v>40999</v>
      </c>
      <c r="C8" s="97">
        <v>3.99</v>
      </c>
      <c r="D8" s="98">
        <v>0.27589999999999998</v>
      </c>
      <c r="E8" s="99">
        <v>8.7899999999999991</v>
      </c>
      <c r="F8" s="99">
        <v>0.28999999999999998</v>
      </c>
      <c r="G8" s="100">
        <v>0.52</v>
      </c>
      <c r="H8" s="101">
        <v>0.14030000000000001</v>
      </c>
      <c r="I8" s="9">
        <f t="shared" si="0"/>
        <v>16.715699999999998</v>
      </c>
      <c r="J8" s="59">
        <f t="shared" si="1"/>
        <v>0.51192599999999999</v>
      </c>
      <c r="K8" s="102">
        <v>4.3</v>
      </c>
      <c r="L8" s="98">
        <v>1.3527</v>
      </c>
      <c r="M8" s="98">
        <v>3.95</v>
      </c>
      <c r="N8" s="98">
        <v>0.52170000000000005</v>
      </c>
      <c r="O8" s="8">
        <f t="shared" si="2"/>
        <v>10.147499999999999</v>
      </c>
      <c r="P8" s="57">
        <f t="shared" si="3"/>
        <v>2.3055120000000002</v>
      </c>
      <c r="Q8" s="103">
        <v>9.9700000000000006</v>
      </c>
      <c r="R8" s="104">
        <v>8.33</v>
      </c>
      <c r="S8" s="105">
        <v>31.08</v>
      </c>
    </row>
    <row r="9" spans="1:19">
      <c r="A9" s="20">
        <v>41000</v>
      </c>
      <c r="B9" s="21">
        <v>41029</v>
      </c>
      <c r="C9" s="97">
        <v>3.99</v>
      </c>
      <c r="D9" s="98">
        <v>0.27589999999999998</v>
      </c>
      <c r="E9" s="99">
        <v>8.7899999999999991</v>
      </c>
      <c r="F9" s="99">
        <v>0.28999999999999998</v>
      </c>
      <c r="G9" s="100">
        <v>0.52</v>
      </c>
      <c r="H9" s="101">
        <v>0.14030000000000001</v>
      </c>
      <c r="I9" s="9">
        <f t="shared" si="0"/>
        <v>16.715699999999998</v>
      </c>
      <c r="J9" s="59">
        <f t="shared" si="1"/>
        <v>0.51192599999999999</v>
      </c>
      <c r="K9" s="102">
        <v>4.3</v>
      </c>
      <c r="L9" s="98">
        <v>1.3527</v>
      </c>
      <c r="M9" s="98">
        <v>3.95</v>
      </c>
      <c r="N9" s="98">
        <v>0.52170000000000005</v>
      </c>
      <c r="O9" s="8">
        <f t="shared" si="2"/>
        <v>10.147499999999999</v>
      </c>
      <c r="P9" s="57">
        <f t="shared" si="3"/>
        <v>2.3055120000000002</v>
      </c>
      <c r="Q9" s="103">
        <v>9.9700000000000006</v>
      </c>
      <c r="R9" s="104">
        <v>8.33</v>
      </c>
      <c r="S9" s="105">
        <v>31.08</v>
      </c>
    </row>
    <row r="10" spans="1:19">
      <c r="A10" s="7">
        <v>41030</v>
      </c>
      <c r="B10" s="10">
        <v>41060</v>
      </c>
      <c r="C10" s="97">
        <v>3.99</v>
      </c>
      <c r="D10" s="98">
        <v>0.27589999999999998</v>
      </c>
      <c r="E10" s="99">
        <v>8.7899999999999991</v>
      </c>
      <c r="F10" s="99">
        <v>0.28999999999999998</v>
      </c>
      <c r="G10" s="100">
        <v>0.52</v>
      </c>
      <c r="H10" s="101">
        <v>0.14030000000000001</v>
      </c>
      <c r="I10" s="9">
        <f t="shared" si="0"/>
        <v>16.715699999999998</v>
      </c>
      <c r="J10" s="59">
        <f t="shared" si="1"/>
        <v>0.51192599999999999</v>
      </c>
      <c r="K10" s="102">
        <v>4.3</v>
      </c>
      <c r="L10" s="98">
        <v>1.3527</v>
      </c>
      <c r="M10" s="98">
        <v>3.95</v>
      </c>
      <c r="N10" s="98">
        <v>0.52170000000000005</v>
      </c>
      <c r="O10" s="8">
        <f t="shared" si="2"/>
        <v>10.147499999999999</v>
      </c>
      <c r="P10" s="57">
        <f t="shared" si="3"/>
        <v>2.3055120000000002</v>
      </c>
      <c r="Q10" s="103">
        <v>9.9700000000000006</v>
      </c>
      <c r="R10" s="104">
        <v>8.33</v>
      </c>
      <c r="S10" s="105">
        <v>31.08</v>
      </c>
    </row>
    <row r="11" spans="1:19">
      <c r="A11" s="20">
        <v>41061</v>
      </c>
      <c r="B11" s="21">
        <v>41090</v>
      </c>
      <c r="C11" s="97">
        <v>3.99</v>
      </c>
      <c r="D11" s="98">
        <v>0.27589999999999998</v>
      </c>
      <c r="E11" s="99">
        <v>8.7899999999999991</v>
      </c>
      <c r="F11" s="99">
        <v>0.28999999999999998</v>
      </c>
      <c r="G11" s="100">
        <v>0.52</v>
      </c>
      <c r="H11" s="101">
        <v>0.14030000000000001</v>
      </c>
      <c r="I11" s="9">
        <f t="shared" si="0"/>
        <v>16.715699999999998</v>
      </c>
      <c r="J11" s="59">
        <f t="shared" si="1"/>
        <v>0.51192599999999999</v>
      </c>
      <c r="K11" s="102">
        <v>4.3</v>
      </c>
      <c r="L11" s="98">
        <v>1.3527</v>
      </c>
      <c r="M11" s="98">
        <v>3.95</v>
      </c>
      <c r="N11" s="98">
        <v>0.52170000000000005</v>
      </c>
      <c r="O11" s="8">
        <f t="shared" si="2"/>
        <v>10.147499999999999</v>
      </c>
      <c r="P11" s="57">
        <f t="shared" si="3"/>
        <v>2.3055120000000002</v>
      </c>
      <c r="Q11" s="103">
        <v>9.9700000000000006</v>
      </c>
      <c r="R11" s="104">
        <v>8.33</v>
      </c>
      <c r="S11" s="105">
        <v>31.08</v>
      </c>
    </row>
    <row r="12" spans="1:19">
      <c r="A12" s="20">
        <v>41091</v>
      </c>
      <c r="B12" s="21">
        <v>41121</v>
      </c>
      <c r="C12" s="97">
        <v>3.99</v>
      </c>
      <c r="D12" s="98">
        <v>0.27589999999999998</v>
      </c>
      <c r="E12" s="99">
        <v>8.7899999999999991</v>
      </c>
      <c r="F12" s="99">
        <v>0.28999999999999998</v>
      </c>
      <c r="G12" s="100">
        <v>0.52</v>
      </c>
      <c r="H12" s="101">
        <v>0.14030000000000001</v>
      </c>
      <c r="I12" s="9">
        <f t="shared" ref="I12" si="4">(C12+E12+F12+G12)*1.23</f>
        <v>16.715699999999998</v>
      </c>
      <c r="J12" s="59">
        <f t="shared" ref="J12" si="5">(D12+H12)*1.23</f>
        <v>0.51192599999999999</v>
      </c>
      <c r="K12" s="102">
        <v>4.3</v>
      </c>
      <c r="L12" s="98">
        <v>1.3527</v>
      </c>
      <c r="M12" s="98">
        <v>3.95</v>
      </c>
      <c r="N12" s="98">
        <v>0.52170000000000005</v>
      </c>
      <c r="O12" s="8">
        <f t="shared" si="2"/>
        <v>10.147499999999999</v>
      </c>
      <c r="P12" s="57">
        <f t="shared" si="3"/>
        <v>2.3055120000000002</v>
      </c>
      <c r="Q12" s="103">
        <v>11.47</v>
      </c>
      <c r="R12" s="104">
        <v>9.35</v>
      </c>
      <c r="S12" s="105">
        <v>34.35</v>
      </c>
    </row>
    <row r="13" spans="1:19">
      <c r="A13" s="20">
        <v>41122</v>
      </c>
      <c r="B13" s="21">
        <v>41152</v>
      </c>
      <c r="C13" s="97">
        <v>3.99</v>
      </c>
      <c r="D13" s="98">
        <v>0.27589999999999998</v>
      </c>
      <c r="E13" s="99">
        <v>8.7899999999999991</v>
      </c>
      <c r="F13" s="99">
        <v>0.28999999999999998</v>
      </c>
      <c r="G13" s="100">
        <v>0.52</v>
      </c>
      <c r="H13" s="101">
        <v>0.14030000000000001</v>
      </c>
      <c r="I13" s="9">
        <f t="shared" ref="I13" si="6">(C13+E13+F13+G13)*1.23</f>
        <v>16.715699999999998</v>
      </c>
      <c r="J13" s="59">
        <f t="shared" ref="J13" si="7">(D13+H13)*1.23</f>
        <v>0.51192599999999999</v>
      </c>
      <c r="K13" s="102">
        <v>4.3</v>
      </c>
      <c r="L13" s="98">
        <v>1.3527</v>
      </c>
      <c r="M13" s="98">
        <v>3.95</v>
      </c>
      <c r="N13" s="98">
        <v>0.52170000000000005</v>
      </c>
      <c r="O13" s="8">
        <f t="shared" si="2"/>
        <v>10.147499999999999</v>
      </c>
      <c r="P13" s="57">
        <f t="shared" si="3"/>
        <v>2.3055120000000002</v>
      </c>
      <c r="Q13" s="103">
        <v>11.47</v>
      </c>
      <c r="R13" s="104">
        <v>9.35</v>
      </c>
      <c r="S13" s="105">
        <v>34.35</v>
      </c>
    </row>
    <row r="14" spans="1:19">
      <c r="A14" s="20">
        <v>41153</v>
      </c>
      <c r="B14" s="21">
        <v>41182</v>
      </c>
      <c r="C14" s="97">
        <v>3.99</v>
      </c>
      <c r="D14" s="98">
        <v>0.27589999999999998</v>
      </c>
      <c r="E14" s="99">
        <v>8.7899999999999991</v>
      </c>
      <c r="F14" s="99">
        <v>0.28999999999999998</v>
      </c>
      <c r="G14" s="100">
        <v>0.52</v>
      </c>
      <c r="H14" s="101">
        <v>0.14030000000000001</v>
      </c>
      <c r="I14" s="9">
        <f t="shared" ref="I14:I29" si="8">(C14+E14+F14+G14)*1.23</f>
        <v>16.715699999999998</v>
      </c>
      <c r="J14" s="59">
        <f t="shared" ref="J14:J29" si="9">(D14+H14)*1.23</f>
        <v>0.51192599999999999</v>
      </c>
      <c r="K14" s="102">
        <v>4.3</v>
      </c>
      <c r="L14" s="98">
        <v>1.3527</v>
      </c>
      <c r="M14" s="98">
        <v>3.95</v>
      </c>
      <c r="N14" s="98">
        <v>0.52170000000000005</v>
      </c>
      <c r="O14" s="8">
        <f t="shared" ref="O14:O29" si="10">(K14+M14)*1.23</f>
        <v>10.147499999999999</v>
      </c>
      <c r="P14" s="57">
        <f t="shared" ref="P14:P29" si="11">(L14+N14)*1.23</f>
        <v>2.3055120000000002</v>
      </c>
      <c r="Q14" s="103">
        <v>11.47</v>
      </c>
      <c r="R14" s="104">
        <v>9.35</v>
      </c>
      <c r="S14" s="105">
        <v>34.35</v>
      </c>
    </row>
    <row r="15" spans="1:19">
      <c r="A15" s="20">
        <v>41183</v>
      </c>
      <c r="B15" s="21">
        <v>41213</v>
      </c>
      <c r="C15" s="97">
        <v>3.99</v>
      </c>
      <c r="D15" s="98">
        <v>0.27589999999999998</v>
      </c>
      <c r="E15" s="99">
        <v>8.7899999999999991</v>
      </c>
      <c r="F15" s="99">
        <v>0.28999999999999998</v>
      </c>
      <c r="G15" s="100">
        <v>0.52</v>
      </c>
      <c r="H15" s="101">
        <v>0.14030000000000001</v>
      </c>
      <c r="I15" s="9">
        <f t="shared" si="8"/>
        <v>16.715699999999998</v>
      </c>
      <c r="J15" s="59">
        <f t="shared" si="9"/>
        <v>0.51192599999999999</v>
      </c>
      <c r="K15" s="102">
        <v>4.3</v>
      </c>
      <c r="L15" s="98">
        <v>1.3527</v>
      </c>
      <c r="M15" s="98">
        <v>3.95</v>
      </c>
      <c r="N15" s="98">
        <v>0.52170000000000005</v>
      </c>
      <c r="O15" s="8">
        <f t="shared" si="10"/>
        <v>10.147499999999999</v>
      </c>
      <c r="P15" s="57">
        <f t="shared" si="11"/>
        <v>2.3055120000000002</v>
      </c>
      <c r="Q15" s="103">
        <v>11.47</v>
      </c>
      <c r="R15" s="104">
        <v>9.35</v>
      </c>
      <c r="S15" s="105">
        <v>34.35</v>
      </c>
    </row>
    <row r="16" spans="1:19">
      <c r="A16" s="20">
        <v>41214</v>
      </c>
      <c r="B16" s="21">
        <v>41243</v>
      </c>
      <c r="C16" s="97">
        <v>3.99</v>
      </c>
      <c r="D16" s="98">
        <v>0.27589999999999998</v>
      </c>
      <c r="E16" s="99">
        <v>8.7899999999999991</v>
      </c>
      <c r="F16" s="99">
        <v>0.28999999999999998</v>
      </c>
      <c r="G16" s="100">
        <v>0.52</v>
      </c>
      <c r="H16" s="101">
        <v>0.14030000000000001</v>
      </c>
      <c r="I16" s="9">
        <f t="shared" si="8"/>
        <v>16.715699999999998</v>
      </c>
      <c r="J16" s="59">
        <f t="shared" si="9"/>
        <v>0.51192599999999999</v>
      </c>
      <c r="K16" s="102">
        <v>4.3</v>
      </c>
      <c r="L16" s="98">
        <v>1.3527</v>
      </c>
      <c r="M16" s="98">
        <v>3.95</v>
      </c>
      <c r="N16" s="98">
        <v>0.52170000000000005</v>
      </c>
      <c r="O16" s="8">
        <f t="shared" si="10"/>
        <v>10.147499999999999</v>
      </c>
      <c r="P16" s="57">
        <f t="shared" si="11"/>
        <v>2.3055120000000002</v>
      </c>
      <c r="Q16" s="103">
        <v>11.47</v>
      </c>
      <c r="R16" s="104">
        <v>9.35</v>
      </c>
      <c r="S16" s="105">
        <v>34.35</v>
      </c>
    </row>
    <row r="17" spans="1:19">
      <c r="A17" s="20">
        <v>41244</v>
      </c>
      <c r="B17" s="21">
        <v>41274</v>
      </c>
      <c r="C17" s="97">
        <v>3.99</v>
      </c>
      <c r="D17" s="98">
        <v>0.27589999999999998</v>
      </c>
      <c r="E17" s="99">
        <v>8.7899999999999991</v>
      </c>
      <c r="F17" s="99">
        <v>0.28999999999999998</v>
      </c>
      <c r="G17" s="100">
        <v>0.52</v>
      </c>
      <c r="H17" s="101">
        <v>0.14030000000000001</v>
      </c>
      <c r="I17" s="9">
        <f t="shared" si="8"/>
        <v>16.715699999999998</v>
      </c>
      <c r="J17" s="59">
        <f t="shared" si="9"/>
        <v>0.51192599999999999</v>
      </c>
      <c r="K17" s="102">
        <v>4.3</v>
      </c>
      <c r="L17" s="98">
        <v>1.3527</v>
      </c>
      <c r="M17" s="98">
        <v>3.95</v>
      </c>
      <c r="N17" s="98">
        <v>0.52170000000000005</v>
      </c>
      <c r="O17" s="8">
        <f t="shared" si="10"/>
        <v>10.147499999999999</v>
      </c>
      <c r="P17" s="57">
        <f t="shared" si="11"/>
        <v>2.3055120000000002</v>
      </c>
      <c r="Q17" s="103">
        <v>11.47</v>
      </c>
      <c r="R17" s="104">
        <v>9.35</v>
      </c>
      <c r="S17" s="105">
        <v>34.35</v>
      </c>
    </row>
    <row r="18" spans="1:19">
      <c r="A18" s="110">
        <v>41275</v>
      </c>
      <c r="B18" s="111">
        <v>41305</v>
      </c>
      <c r="C18" s="97">
        <v>4.29</v>
      </c>
      <c r="D18" s="98">
        <v>0.2878</v>
      </c>
      <c r="E18" s="99">
        <v>8.7899999999999991</v>
      </c>
      <c r="F18" s="99">
        <v>0.28999999999999998</v>
      </c>
      <c r="G18" s="100">
        <v>0.52</v>
      </c>
      <c r="H18" s="101">
        <v>0.14030000000000001</v>
      </c>
      <c r="I18" s="9">
        <f t="shared" si="8"/>
        <v>17.084699999999994</v>
      </c>
      <c r="J18" s="59">
        <f t="shared" si="9"/>
        <v>0.526563</v>
      </c>
      <c r="K18" s="102">
        <v>4.3</v>
      </c>
      <c r="L18" s="98">
        <v>1.3527</v>
      </c>
      <c r="M18" s="98">
        <v>3.95</v>
      </c>
      <c r="N18" s="98">
        <v>0.52170000000000005</v>
      </c>
      <c r="O18" s="8">
        <f t="shared" si="10"/>
        <v>10.147499999999999</v>
      </c>
      <c r="P18" s="57">
        <f t="shared" si="11"/>
        <v>2.3055120000000002</v>
      </c>
      <c r="Q18" s="103">
        <v>11.47</v>
      </c>
      <c r="R18" s="104">
        <v>9.35</v>
      </c>
      <c r="S18" s="105">
        <v>34.35</v>
      </c>
    </row>
    <row r="19" spans="1:19">
      <c r="A19" s="110">
        <v>41306</v>
      </c>
      <c r="B19" s="111">
        <v>41333</v>
      </c>
      <c r="C19" s="97">
        <v>4.29</v>
      </c>
      <c r="D19" s="98">
        <v>0.2878</v>
      </c>
      <c r="E19" s="99">
        <v>8.7899999999999991</v>
      </c>
      <c r="F19" s="99">
        <v>0.28999999999999998</v>
      </c>
      <c r="G19" s="100">
        <v>0.52</v>
      </c>
      <c r="H19" s="101">
        <v>0.14030000000000001</v>
      </c>
      <c r="I19" s="9">
        <f t="shared" si="8"/>
        <v>17.084699999999994</v>
      </c>
      <c r="J19" s="59">
        <f t="shared" si="9"/>
        <v>0.526563</v>
      </c>
      <c r="K19" s="102">
        <v>4.3</v>
      </c>
      <c r="L19" s="98">
        <v>1.3527</v>
      </c>
      <c r="M19" s="98">
        <v>3.95</v>
      </c>
      <c r="N19" s="98">
        <v>0.52170000000000005</v>
      </c>
      <c r="O19" s="8">
        <f t="shared" si="10"/>
        <v>10.147499999999999</v>
      </c>
      <c r="P19" s="57">
        <f t="shared" si="11"/>
        <v>2.3055120000000002</v>
      </c>
      <c r="Q19" s="103">
        <v>11.47</v>
      </c>
      <c r="R19" s="104">
        <v>9.35</v>
      </c>
      <c r="S19" s="105">
        <v>34.35</v>
      </c>
    </row>
    <row r="20" spans="1:19">
      <c r="A20" s="110">
        <v>41334</v>
      </c>
      <c r="B20" s="111">
        <v>41364</v>
      </c>
      <c r="C20" s="97">
        <v>4.29</v>
      </c>
      <c r="D20" s="98">
        <v>0.2878</v>
      </c>
      <c r="E20" s="99">
        <v>8.7899999999999991</v>
      </c>
      <c r="F20" s="99">
        <v>0.28999999999999998</v>
      </c>
      <c r="G20" s="100">
        <v>0.52</v>
      </c>
      <c r="H20" s="101">
        <v>0.14030000000000001</v>
      </c>
      <c r="I20" s="9">
        <f t="shared" si="8"/>
        <v>17.084699999999994</v>
      </c>
      <c r="J20" s="59">
        <f t="shared" si="9"/>
        <v>0.526563</v>
      </c>
      <c r="K20" s="102">
        <v>4.3</v>
      </c>
      <c r="L20" s="98">
        <v>1.3527</v>
      </c>
      <c r="M20" s="98">
        <v>3.95</v>
      </c>
      <c r="N20" s="98">
        <v>0.52170000000000005</v>
      </c>
      <c r="O20" s="8">
        <f t="shared" si="10"/>
        <v>10.147499999999999</v>
      </c>
      <c r="P20" s="57">
        <f t="shared" si="11"/>
        <v>2.3055120000000002</v>
      </c>
      <c r="Q20" s="103">
        <v>11.47</v>
      </c>
      <c r="R20" s="104">
        <v>9.35</v>
      </c>
      <c r="S20" s="105">
        <v>34.35</v>
      </c>
    </row>
    <row r="21" spans="1:19">
      <c r="A21" s="110">
        <v>41365</v>
      </c>
      <c r="B21" s="111">
        <v>41394</v>
      </c>
      <c r="C21" s="97">
        <v>4.29</v>
      </c>
      <c r="D21" s="98">
        <v>0.2878</v>
      </c>
      <c r="E21" s="99">
        <v>8.7899999999999991</v>
      </c>
      <c r="F21" s="99">
        <v>0.28999999999999998</v>
      </c>
      <c r="G21" s="100">
        <v>0.52</v>
      </c>
      <c r="H21" s="101">
        <v>0.14030000000000001</v>
      </c>
      <c r="I21" s="9">
        <f t="shared" si="8"/>
        <v>17.084699999999994</v>
      </c>
      <c r="J21" s="59">
        <f t="shared" si="9"/>
        <v>0.526563</v>
      </c>
      <c r="K21" s="102">
        <v>4.3</v>
      </c>
      <c r="L21" s="98">
        <v>1.3527</v>
      </c>
      <c r="M21" s="98">
        <v>3.95</v>
      </c>
      <c r="N21" s="98">
        <v>0.52170000000000005</v>
      </c>
      <c r="O21" s="8">
        <f t="shared" si="10"/>
        <v>10.147499999999999</v>
      </c>
      <c r="P21" s="57">
        <f t="shared" si="11"/>
        <v>2.3055120000000002</v>
      </c>
      <c r="Q21" s="103">
        <v>11.47</v>
      </c>
      <c r="R21" s="104">
        <v>9.35</v>
      </c>
      <c r="S21" s="105">
        <v>34.35</v>
      </c>
    </row>
    <row r="22" spans="1:19">
      <c r="A22" s="110">
        <v>41395</v>
      </c>
      <c r="B22" s="111">
        <v>41425</v>
      </c>
      <c r="C22" s="97">
        <v>4.29</v>
      </c>
      <c r="D22" s="98">
        <v>0.2878</v>
      </c>
      <c r="E22" s="99">
        <v>8.7899999999999991</v>
      </c>
      <c r="F22" s="99">
        <v>0.28999999999999998</v>
      </c>
      <c r="G22" s="100">
        <v>0.52</v>
      </c>
      <c r="H22" s="101">
        <v>0.14030000000000001</v>
      </c>
      <c r="I22" s="9">
        <f t="shared" si="8"/>
        <v>17.084699999999994</v>
      </c>
      <c r="J22" s="59">
        <f t="shared" si="9"/>
        <v>0.526563</v>
      </c>
      <c r="K22" s="102">
        <v>4.3</v>
      </c>
      <c r="L22" s="98">
        <v>1.3527</v>
      </c>
      <c r="M22" s="98">
        <v>3.95</v>
      </c>
      <c r="N22" s="98">
        <v>0.52170000000000005</v>
      </c>
      <c r="O22" s="8">
        <f t="shared" si="10"/>
        <v>10.147499999999999</v>
      </c>
      <c r="P22" s="57">
        <f t="shared" si="11"/>
        <v>2.3055120000000002</v>
      </c>
      <c r="Q22" s="103">
        <v>11.47</v>
      </c>
      <c r="R22" s="104">
        <v>9.35</v>
      </c>
      <c r="S22" s="105">
        <v>34.35</v>
      </c>
    </row>
    <row r="23" spans="1:19">
      <c r="A23" s="110">
        <v>41426</v>
      </c>
      <c r="B23" s="111">
        <v>41455</v>
      </c>
      <c r="C23" s="97">
        <v>4.29</v>
      </c>
      <c r="D23" s="98">
        <v>0.2878</v>
      </c>
      <c r="E23" s="99">
        <v>8.7899999999999991</v>
      </c>
      <c r="F23" s="99">
        <v>0.28999999999999998</v>
      </c>
      <c r="G23" s="100">
        <v>0.52</v>
      </c>
      <c r="H23" s="101">
        <v>0.14030000000000001</v>
      </c>
      <c r="I23" s="9">
        <f t="shared" si="8"/>
        <v>17.084699999999994</v>
      </c>
      <c r="J23" s="59">
        <f t="shared" si="9"/>
        <v>0.526563</v>
      </c>
      <c r="K23" s="102">
        <v>4.3</v>
      </c>
      <c r="L23" s="98">
        <v>1.3527</v>
      </c>
      <c r="M23" s="98">
        <v>3.95</v>
      </c>
      <c r="N23" s="98">
        <v>0.52170000000000005</v>
      </c>
      <c r="O23" s="8">
        <f t="shared" si="10"/>
        <v>10.147499999999999</v>
      </c>
      <c r="P23" s="57">
        <f t="shared" si="11"/>
        <v>2.3055120000000002</v>
      </c>
      <c r="Q23" s="103">
        <v>11.47</v>
      </c>
      <c r="R23" s="104">
        <v>9.35</v>
      </c>
      <c r="S23" s="105">
        <v>34.35</v>
      </c>
    </row>
    <row r="24" spans="1:19">
      <c r="A24" s="110">
        <v>41456</v>
      </c>
      <c r="B24" s="111">
        <v>41486</v>
      </c>
      <c r="C24" s="97">
        <v>4.29</v>
      </c>
      <c r="D24" s="98">
        <v>0.2762</v>
      </c>
      <c r="E24" s="99">
        <v>8.7899999999999991</v>
      </c>
      <c r="F24" s="99">
        <v>0.28999999999999998</v>
      </c>
      <c r="G24" s="100">
        <v>0.52</v>
      </c>
      <c r="H24" s="101">
        <v>0.14030000000000001</v>
      </c>
      <c r="I24" s="9">
        <f t="shared" si="8"/>
        <v>17.084699999999994</v>
      </c>
      <c r="J24" s="59">
        <f t="shared" si="9"/>
        <v>0.51229499999999994</v>
      </c>
      <c r="K24" s="102">
        <v>4.3</v>
      </c>
      <c r="L24" s="98">
        <v>1.3527</v>
      </c>
      <c r="M24" s="98">
        <v>3.95</v>
      </c>
      <c r="N24" s="98">
        <v>0.52170000000000005</v>
      </c>
      <c r="O24" s="8">
        <f t="shared" si="10"/>
        <v>10.147499999999999</v>
      </c>
      <c r="P24" s="57">
        <f t="shared" si="11"/>
        <v>2.3055120000000002</v>
      </c>
      <c r="Q24" s="103">
        <v>11.47</v>
      </c>
      <c r="R24" s="104">
        <v>10.02</v>
      </c>
      <c r="S24" s="105">
        <v>37.49</v>
      </c>
    </row>
    <row r="25" spans="1:19">
      <c r="A25" s="110">
        <v>41487</v>
      </c>
      <c r="B25" s="111">
        <v>41517</v>
      </c>
      <c r="C25" s="97">
        <v>4.29</v>
      </c>
      <c r="D25" s="98">
        <v>0.2762</v>
      </c>
      <c r="E25" s="99">
        <v>8.7899999999999991</v>
      </c>
      <c r="F25" s="99">
        <v>0.28999999999999998</v>
      </c>
      <c r="G25" s="100">
        <v>0.52</v>
      </c>
      <c r="H25" s="101">
        <v>0.14030000000000001</v>
      </c>
      <c r="I25" s="9">
        <f t="shared" si="8"/>
        <v>17.084699999999994</v>
      </c>
      <c r="J25" s="59">
        <f t="shared" si="9"/>
        <v>0.51229499999999994</v>
      </c>
      <c r="K25" s="102">
        <v>4.3</v>
      </c>
      <c r="L25" s="98">
        <v>1.3527</v>
      </c>
      <c r="M25" s="98">
        <v>3.95</v>
      </c>
      <c r="N25" s="98">
        <v>0.52170000000000005</v>
      </c>
      <c r="O25" s="8">
        <f t="shared" si="10"/>
        <v>10.147499999999999</v>
      </c>
      <c r="P25" s="57">
        <f t="shared" si="11"/>
        <v>2.3055120000000002</v>
      </c>
      <c r="Q25" s="103">
        <v>11.47</v>
      </c>
      <c r="R25" s="104">
        <v>10.02</v>
      </c>
      <c r="S25" s="105">
        <v>37.49</v>
      </c>
    </row>
    <row r="26" spans="1:19">
      <c r="A26" s="110">
        <v>41518</v>
      </c>
      <c r="B26" s="111">
        <v>41547</v>
      </c>
      <c r="C26" s="97">
        <v>4.29</v>
      </c>
      <c r="D26" s="98">
        <v>0.2762</v>
      </c>
      <c r="E26" s="99">
        <v>8.7899999999999991</v>
      </c>
      <c r="F26" s="99">
        <v>0.28999999999999998</v>
      </c>
      <c r="G26" s="100">
        <v>0.52</v>
      </c>
      <c r="H26" s="101">
        <v>0.14030000000000001</v>
      </c>
      <c r="I26" s="9">
        <f t="shared" si="8"/>
        <v>17.084699999999994</v>
      </c>
      <c r="J26" s="59">
        <f t="shared" si="9"/>
        <v>0.51229499999999994</v>
      </c>
      <c r="K26" s="102">
        <v>4.3</v>
      </c>
      <c r="L26" s="98">
        <v>1.3527</v>
      </c>
      <c r="M26" s="98">
        <v>3.95</v>
      </c>
      <c r="N26" s="98">
        <v>0.52170000000000005</v>
      </c>
      <c r="O26" s="8">
        <f t="shared" si="10"/>
        <v>10.147499999999999</v>
      </c>
      <c r="P26" s="57">
        <f t="shared" si="11"/>
        <v>2.3055120000000002</v>
      </c>
      <c r="Q26" s="103">
        <v>11.47</v>
      </c>
      <c r="R26" s="104">
        <v>10.02</v>
      </c>
      <c r="S26" s="105">
        <v>37.49</v>
      </c>
    </row>
    <row r="27" spans="1:19">
      <c r="A27" s="110">
        <v>41548</v>
      </c>
      <c r="B27" s="111">
        <v>41578</v>
      </c>
      <c r="C27" s="97">
        <v>4.29</v>
      </c>
      <c r="D27" s="98">
        <v>0.2762</v>
      </c>
      <c r="E27" s="99">
        <v>8.7899999999999991</v>
      </c>
      <c r="F27" s="99">
        <v>0.28999999999999998</v>
      </c>
      <c r="G27" s="100">
        <v>0.52</v>
      </c>
      <c r="H27" s="101">
        <v>0.14030000000000001</v>
      </c>
      <c r="I27" s="9">
        <f t="shared" si="8"/>
        <v>17.084699999999994</v>
      </c>
      <c r="J27" s="59">
        <f t="shared" si="9"/>
        <v>0.51229499999999994</v>
      </c>
      <c r="K27" s="102">
        <v>4.3</v>
      </c>
      <c r="L27" s="98">
        <v>1.3527</v>
      </c>
      <c r="M27" s="98">
        <v>3.95</v>
      </c>
      <c r="N27" s="98">
        <v>0.52170000000000005</v>
      </c>
      <c r="O27" s="8">
        <f t="shared" si="10"/>
        <v>10.147499999999999</v>
      </c>
      <c r="P27" s="57">
        <f t="shared" si="11"/>
        <v>2.3055120000000002</v>
      </c>
      <c r="Q27" s="103">
        <v>11.47</v>
      </c>
      <c r="R27" s="104">
        <v>10.02</v>
      </c>
      <c r="S27" s="105">
        <v>37.49</v>
      </c>
    </row>
    <row r="28" spans="1:19">
      <c r="A28" s="110">
        <v>41579</v>
      </c>
      <c r="B28" s="111">
        <v>41608</v>
      </c>
      <c r="C28" s="97">
        <v>4.29</v>
      </c>
      <c r="D28" s="98">
        <v>0.2762</v>
      </c>
      <c r="E28" s="99">
        <v>8.7899999999999991</v>
      </c>
      <c r="F28" s="99">
        <v>0.28999999999999998</v>
      </c>
      <c r="G28" s="100">
        <v>0.52</v>
      </c>
      <c r="H28" s="101">
        <v>0.14030000000000001</v>
      </c>
      <c r="I28" s="9">
        <f t="shared" si="8"/>
        <v>17.084699999999994</v>
      </c>
      <c r="J28" s="59">
        <f t="shared" si="9"/>
        <v>0.51229499999999994</v>
      </c>
      <c r="K28" s="102">
        <v>4.3</v>
      </c>
      <c r="L28" s="98">
        <v>1.3527</v>
      </c>
      <c r="M28" s="98">
        <v>3.95</v>
      </c>
      <c r="N28" s="98">
        <v>0.52170000000000005</v>
      </c>
      <c r="O28" s="8">
        <f t="shared" si="10"/>
        <v>10.147499999999999</v>
      </c>
      <c r="P28" s="57">
        <f t="shared" si="11"/>
        <v>2.3055120000000002</v>
      </c>
      <c r="Q28" s="103">
        <v>11.47</v>
      </c>
      <c r="R28" s="104">
        <v>10.02</v>
      </c>
      <c r="S28" s="105">
        <v>37.49</v>
      </c>
    </row>
    <row r="29" spans="1:19">
      <c r="A29" s="110">
        <v>41609</v>
      </c>
      <c r="B29" s="111">
        <v>41639</v>
      </c>
      <c r="C29" s="97">
        <v>4.29</v>
      </c>
      <c r="D29" s="98">
        <v>0.2762</v>
      </c>
      <c r="E29" s="99">
        <v>8.7899999999999991</v>
      </c>
      <c r="F29" s="99">
        <v>0.28999999999999998</v>
      </c>
      <c r="G29" s="100">
        <v>0.52</v>
      </c>
      <c r="H29" s="101">
        <v>0.14030000000000001</v>
      </c>
      <c r="I29" s="9">
        <f t="shared" si="8"/>
        <v>17.084699999999994</v>
      </c>
      <c r="J29" s="59">
        <f t="shared" si="9"/>
        <v>0.51229499999999994</v>
      </c>
      <c r="K29" s="102">
        <v>4.3</v>
      </c>
      <c r="L29" s="98">
        <v>1.3527</v>
      </c>
      <c r="M29" s="98">
        <v>3.95</v>
      </c>
      <c r="N29" s="98">
        <v>0.52170000000000005</v>
      </c>
      <c r="O29" s="8">
        <f t="shared" si="10"/>
        <v>10.147499999999999</v>
      </c>
      <c r="P29" s="57">
        <f t="shared" si="11"/>
        <v>2.3055120000000002</v>
      </c>
      <c r="Q29" s="103">
        <v>11.47</v>
      </c>
      <c r="R29" s="104">
        <v>10.02</v>
      </c>
      <c r="S29" s="105">
        <v>37.49</v>
      </c>
    </row>
    <row r="30" spans="1:19">
      <c r="A30" s="135"/>
      <c r="B30" s="136"/>
      <c r="C30" s="97"/>
      <c r="D30" s="98"/>
      <c r="E30" s="99"/>
      <c r="F30" s="99"/>
      <c r="G30" s="100"/>
      <c r="H30" s="101"/>
      <c r="I30" s="9"/>
      <c r="J30" s="59"/>
      <c r="K30" s="102"/>
      <c r="L30" s="98"/>
      <c r="M30" s="98"/>
      <c r="N30" s="98"/>
      <c r="O30" s="8"/>
      <c r="P30" s="57"/>
      <c r="Q30" s="103"/>
      <c r="R30" s="104"/>
      <c r="S30" s="105"/>
    </row>
    <row r="31" spans="1:19">
      <c r="A31" s="135"/>
      <c r="B31" s="136"/>
      <c r="C31" s="97"/>
      <c r="D31" s="98"/>
      <c r="E31" s="99"/>
      <c r="F31" s="99"/>
      <c r="G31" s="100"/>
      <c r="H31" s="101"/>
      <c r="I31" s="9"/>
      <c r="J31" s="59"/>
      <c r="K31" s="102"/>
      <c r="L31" s="98"/>
      <c r="M31" s="98"/>
      <c r="N31" s="98"/>
      <c r="O31" s="8"/>
      <c r="P31" s="57"/>
      <c r="Q31" s="103"/>
      <c r="R31" s="104"/>
      <c r="S31" s="105"/>
    </row>
    <row r="32" spans="1:19">
      <c r="A32" s="135"/>
      <c r="B32" s="136"/>
      <c r="C32" s="97"/>
      <c r="D32" s="98"/>
      <c r="E32" s="99"/>
      <c r="F32" s="99"/>
      <c r="G32" s="100"/>
      <c r="H32" s="101"/>
      <c r="I32" s="9"/>
      <c r="J32" s="59"/>
      <c r="K32" s="102"/>
      <c r="L32" s="98"/>
      <c r="M32" s="98"/>
      <c r="N32" s="98"/>
      <c r="O32" s="8"/>
      <c r="P32" s="57"/>
      <c r="Q32" s="103"/>
      <c r="R32" s="104"/>
      <c r="S32" s="105"/>
    </row>
    <row r="33" spans="1:19">
      <c r="A33" s="135"/>
      <c r="B33" s="136"/>
      <c r="C33" s="97"/>
      <c r="D33" s="98"/>
      <c r="E33" s="99"/>
      <c r="F33" s="99"/>
      <c r="G33" s="100"/>
      <c r="H33" s="101"/>
      <c r="I33" s="9"/>
      <c r="J33" s="59"/>
      <c r="K33" s="102"/>
      <c r="L33" s="98"/>
      <c r="M33" s="98"/>
      <c r="N33" s="98"/>
      <c r="O33" s="8"/>
      <c r="P33" s="57"/>
      <c r="Q33" s="103"/>
      <c r="R33" s="104"/>
      <c r="S33" s="105"/>
    </row>
  </sheetData>
  <mergeCells count="8">
    <mergeCell ref="A3:B3"/>
    <mergeCell ref="C4:D4"/>
    <mergeCell ref="E4:H4"/>
    <mergeCell ref="K4:N4"/>
    <mergeCell ref="O4:P4"/>
    <mergeCell ref="K3:P3"/>
    <mergeCell ref="I4:J4"/>
    <mergeCell ref="C3:J3"/>
  </mergeCells>
  <pageMargins left="0.7" right="0.7" top="0.75" bottom="0.75" header="0.3" footer="0.3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X19" sqref="X19"/>
    </sheetView>
  </sheetViews>
  <sheetFormatPr baseColWidth="10" defaultColWidth="8.83203125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Liczniki</vt:lpstr>
      <vt:lpstr>Stawki</vt:lpstr>
      <vt:lpstr>Wykresy</vt:lpstr>
    </vt:vector>
  </TitlesOfParts>
  <Manager/>
  <Company>http://jakoszczedzacpieniadze.pl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Szafrański</dc:creator>
  <cp:keywords/>
  <dc:description/>
  <cp:lastModifiedBy>Michal Szafranski</cp:lastModifiedBy>
  <dcterms:created xsi:type="dcterms:W3CDTF">2012-05-31T17:16:38Z</dcterms:created>
  <dcterms:modified xsi:type="dcterms:W3CDTF">2014-02-03T15:56:14Z</dcterms:modified>
  <cp:category/>
</cp:coreProperties>
</file>