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27180" tabRatio="500"/>
  </bookViews>
  <sheets>
    <sheet name="Koszt wody pitnej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D55" i="1"/>
  <c r="C55" i="1"/>
  <c r="C16" i="1"/>
  <c r="C54" i="1"/>
  <c r="D54" i="1"/>
  <c r="C56" i="1"/>
  <c r="D56" i="1"/>
  <c r="C57" i="1"/>
  <c r="D57" i="1"/>
  <c r="C13" i="1"/>
  <c r="C58" i="1"/>
  <c r="D58" i="1"/>
  <c r="D43" i="1"/>
  <c r="D44" i="1"/>
  <c r="D45" i="1"/>
  <c r="D47" i="1"/>
  <c r="D46" i="1"/>
  <c r="C44" i="1"/>
  <c r="C43" i="1"/>
  <c r="C45" i="1"/>
  <c r="C47" i="1"/>
  <c r="C46" i="1"/>
  <c r="C62" i="1"/>
  <c r="C64" i="1"/>
  <c r="C63" i="1"/>
  <c r="E34" i="1"/>
  <c r="E36" i="1"/>
  <c r="E35" i="1"/>
  <c r="D34" i="1"/>
  <c r="D36" i="1"/>
  <c r="D35" i="1"/>
  <c r="C34" i="1"/>
  <c r="C36" i="1"/>
  <c r="C35" i="1"/>
  <c r="F26" i="1"/>
  <c r="F28" i="1"/>
  <c r="E26" i="1"/>
  <c r="E28" i="1"/>
  <c r="D26" i="1"/>
  <c r="D28" i="1"/>
  <c r="F27" i="1"/>
  <c r="E27" i="1"/>
  <c r="D27" i="1"/>
  <c r="C26" i="1"/>
  <c r="C28" i="1"/>
  <c r="C27" i="1"/>
</calcChain>
</file>

<file path=xl/sharedStrings.xml><?xml version="1.0" encoding="utf-8"?>
<sst xmlns="http://schemas.openxmlformats.org/spreadsheetml/2006/main" count="86" uniqueCount="52">
  <si>
    <t>Dane do obliczeń</t>
  </si>
  <si>
    <t>Źródło:</t>
  </si>
  <si>
    <t>http://jakoszczedzacpieniadze.pl</t>
  </si>
  <si>
    <t>Komentarz</t>
  </si>
  <si>
    <t>Ilość wody wypijana miesięcznie</t>
  </si>
  <si>
    <t>Ilość wody wypijana rocznie</t>
  </si>
  <si>
    <t>litrów</t>
  </si>
  <si>
    <t>Rodzaj</t>
  </si>
  <si>
    <t>Koszt jednostkowy (butelka)</t>
  </si>
  <si>
    <t>Koszt litra</t>
  </si>
  <si>
    <t>Pojemność w litrach</t>
  </si>
  <si>
    <t>Koszt miesięczny</t>
  </si>
  <si>
    <t>Koszt roczny</t>
  </si>
  <si>
    <t>Woda z kranu</t>
  </si>
  <si>
    <t>Butelka wielorazowa Bobble 550 ml</t>
  </si>
  <si>
    <t>Na ile litrów starcza filtr?</t>
  </si>
  <si>
    <t>Koszt litra zimnej wody z kranu</t>
  </si>
  <si>
    <t>Koszt m3 zimnej wody z kranu</t>
  </si>
  <si>
    <t>za m3</t>
  </si>
  <si>
    <t>za litr</t>
  </si>
  <si>
    <t>Co ile miesięcy wymienisz butelkę wielorazową Bobble na nową?</t>
  </si>
  <si>
    <t>miesięcy</t>
  </si>
  <si>
    <t>Narzut ceny urządzenia na cenę litra</t>
  </si>
  <si>
    <t>Finalny koszt litra wody</t>
  </si>
  <si>
    <t>Dzbanek Brita</t>
  </si>
  <si>
    <t>Koszt urządzenia filtrującego (jednorazowy)</t>
  </si>
  <si>
    <t>Koszt dodatkowego filtra do urządzenia</t>
  </si>
  <si>
    <t>Przybliżona cena sztuki przy zakupie 4-packów filtrów Brita Maxtra</t>
  </si>
  <si>
    <t>Ceny dzbanków od ok. 40 zł w górę. Opłaca się zakup z wieloma filtrami w zestawie o ile koszt jednostkowy filtra będzie ok. 15 zł.</t>
  </si>
  <si>
    <t>Filtr 3-stopniowy</t>
  </si>
  <si>
    <t>Ceny 3-stopniowego od około 200 do 300 zł. Ceny filtra z odwróconą osmozą od 400 zł do nawet 1200 zł.</t>
  </si>
  <si>
    <t>Koszt litra wody z filtra (bez ceny urządzenia filtrującego)</t>
  </si>
  <si>
    <t>Rodzaj urządzenia filtrujacego</t>
  </si>
  <si>
    <t>Filtr 5-stopniowy z odwórconą osmozą</t>
  </si>
  <si>
    <t>Nestle Aquarel</t>
  </si>
  <si>
    <t>woda</t>
  </si>
  <si>
    <t>źródlana</t>
  </si>
  <si>
    <t xml:space="preserve"> </t>
  </si>
  <si>
    <t xml:space="preserve">    </t>
  </si>
  <si>
    <t>Żywiec Zdrój</t>
  </si>
  <si>
    <t>mineralna</t>
  </si>
  <si>
    <t>Różne warianty wody kupowania wody pitnej</t>
  </si>
  <si>
    <t>Co ile miesięcy wymienisz filtr 3-stopniowy lub 5-stopniowy na nowy?</t>
  </si>
  <si>
    <t>Ile litrów wody wypijacie dziennie</t>
  </si>
  <si>
    <t>Ceny na podstawie Leclerc, ale można wpisać własne</t>
  </si>
  <si>
    <t>Te dane są oficjalne bądź przybliżone. Można modyfikować</t>
  </si>
  <si>
    <t>Producent podaje, że filtry wystarczają na 6-12 miesięcy użytkowania. Liczba litrów podana jest przykładowo i można ją zmodyfikować.</t>
  </si>
  <si>
    <t>Cena zestawu filtrów zależy od rodzaniu zastosowanych filtrów - od 16,50 zł do nawet 150 zł / komplet.</t>
  </si>
  <si>
    <t>Koszty wody pitnej w zależności od formy jej dostarczenia</t>
  </si>
  <si>
    <t xml:space="preserve">Ten arkusz przedstawia koszty zakupu wody w różnych wariantach - od butelek jednorazowych PET, poprzez dzbanki i butelki wielorazowe (wyposażone w wymienne filtry), filtry 3-stopniowe i filtry z odwróconą osmozą, aż do kosztu wody spożywanej bezpośrednio z wodociągu miejskiego. Szczegółowe omówienie tego arkusza przedstawione zostało w artykule na blogu http://jakoszczedzacpieniadze.pl, na którym piszę m.in. o tym jak ograniczyć wydatki i jak rozsądnie wydawać pieniądze.
</t>
  </si>
  <si>
    <t xml:space="preserve">Podane tutaj dane mają charakter informacyjny. Wszystkie pola zaznaczone na żółto można samodzielnie modyfikować, by przeprowadzać własne obliczenia.
</t>
  </si>
  <si>
    <t>Rozmiary typowych butelek lub baniaków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</si>
</sst>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_);[Red]\(#,##0\ &quot;zł&quot;\)"/>
    <numFmt numFmtId="8" formatCode="#,##0.00\ &quot;zł&quot;_);[Red]\(#,##0.00\ &quot;zł&quot;\)"/>
    <numFmt numFmtId="164" formatCode="#,##0.00_ ;[Red]\-#,##0.00\ "/>
  </numFmts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1"/>
    <xf numFmtId="0" fontId="5" fillId="0" borderId="0" xfId="0" applyFont="1"/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8" fontId="1" fillId="0" borderId="0" xfId="0" applyNumberFormat="1" applyFont="1" applyAlignment="1">
      <alignment vertical="top"/>
    </xf>
    <xf numFmtId="0" fontId="0" fillId="0" borderId="0" xfId="0" applyAlignment="1">
      <alignment horizontal="right" vertical="top" wrapText="1"/>
    </xf>
    <xf numFmtId="0" fontId="0" fillId="2" borderId="0" xfId="0" applyFill="1" applyAlignment="1">
      <alignment vertical="top"/>
    </xf>
    <xf numFmtId="8" fontId="0" fillId="2" borderId="0" xfId="0" applyNumberFormat="1" applyFill="1" applyAlignment="1">
      <alignment vertical="top"/>
    </xf>
    <xf numFmtId="6" fontId="0" fillId="2" borderId="0" xfId="0" applyNumberFormat="1" applyFill="1" applyAlignment="1">
      <alignment vertical="top"/>
    </xf>
    <xf numFmtId="164" fontId="2" fillId="0" borderId="0" xfId="0" applyNumberFormat="1" applyFont="1" applyBorder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5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Hyperlink" xfId="1" builtinId="8"/>
    <cellStyle name="Normal" xfId="0" builtinId="0"/>
  </cellStyles>
  <dxfs count="34">
    <dxf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B50:G58" totalsRowShown="0" headerRowDxfId="33" dataDxfId="32">
  <tableColumns count="6">
    <tableColumn id="1" name="Rodzaj urządzenia filtrujacego" dataDxfId="31"/>
    <tableColumn id="2" name="Filtr 3-stopniowy" dataDxfId="30"/>
    <tableColumn id="3" name="Filtr 5-stopniowy z odwórconą osmozą" dataDxfId="29"/>
    <tableColumn id="4" name=" " dataDxfId="28"/>
    <tableColumn id="5" name="    " dataDxfId="27"/>
    <tableColumn id="6" name="Komentarz" dataDxfId="2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B39:G47" totalsRowShown="0" headerRowDxfId="25" dataDxfId="24">
  <tableColumns count="6">
    <tableColumn id="1" name="Rodzaj" dataDxfId="23"/>
    <tableColumn id="2" name="Butelka wielorazowa Bobble 550 ml" dataDxfId="22"/>
    <tableColumn id="3" name="Dzbanek Brita" dataDxfId="21"/>
    <tableColumn id="4" name=" " dataDxfId="20"/>
    <tableColumn id="5" name="    " dataDxfId="19"/>
    <tableColumn id="6" name="Komentarz" dataDxfId="18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B61:C64" totalsRowShown="0" headerRowDxfId="17">
  <tableColumns count="2">
    <tableColumn id="1" name="Rodzaj" dataDxfId="16"/>
    <tableColumn id="2" name="Woda z kranu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B31:G36" totalsRowShown="0" headerRowDxfId="15" dataDxfId="14">
  <tableColumns count="6">
    <tableColumn id="1" name="Rodzaj" dataDxfId="13"/>
    <tableColumn id="2" name="Nestle Aquarel" dataDxfId="12"/>
    <tableColumn id="3" name="woda" dataDxfId="11"/>
    <tableColumn id="4" name="źródlana" dataDxfId="10"/>
    <tableColumn id="5" name=" " dataDxfId="9"/>
    <tableColumn id="6" name="Komentarz" dataDxfId="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23:G28" totalsRowShown="0" headerRowDxfId="7" dataDxfId="6">
  <tableColumns count="6">
    <tableColumn id="1" name="Rodzaj" dataDxfId="5"/>
    <tableColumn id="2" name="Żywiec Zdrój" dataDxfId="4"/>
    <tableColumn id="3" name="woda" dataDxfId="3"/>
    <tableColumn id="4" name="mineralna" dataDxfId="2"/>
    <tableColumn id="5" name=" " dataDxfId="1"/>
    <tableColumn id="6" name="Komentarz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1" Type="http://schemas.openxmlformats.org/officeDocument/2006/relationships/hyperlink" Target="http://jakoszczedzacpieniadze.pl/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showGridLines="0" tabSelected="1" workbookViewId="0">
      <selection activeCell="H1" sqref="H1"/>
    </sheetView>
  </sheetViews>
  <sheetFormatPr baseColWidth="10" defaultRowHeight="15" x14ac:dyDescent="0"/>
  <cols>
    <col min="1" max="1" width="2.1640625" style="4" customWidth="1"/>
    <col min="2" max="2" width="31" style="4" customWidth="1"/>
    <col min="3" max="3" width="15" style="4" customWidth="1"/>
    <col min="4" max="6" width="14" style="4" customWidth="1"/>
    <col min="7" max="7" width="49.83203125" style="4" customWidth="1"/>
    <col min="8" max="16384" width="10.83203125" style="4"/>
  </cols>
  <sheetData>
    <row r="1" spans="2:5" ht="25">
      <c r="B1" s="13" t="s">
        <v>48</v>
      </c>
      <c r="C1"/>
      <c r="D1"/>
    </row>
    <row r="2" spans="2:5">
      <c r="B2"/>
      <c r="C2"/>
      <c r="D2"/>
    </row>
    <row r="3" spans="2:5" ht="95" customHeight="1">
      <c r="B3" s="15" t="s">
        <v>49</v>
      </c>
      <c r="C3" s="15"/>
      <c r="D3" s="15"/>
      <c r="E3" s="15"/>
    </row>
    <row r="4" spans="2:5" ht="35" customHeight="1">
      <c r="B4" s="15" t="s">
        <v>50</v>
      </c>
      <c r="C4" s="15"/>
      <c r="D4" s="15"/>
      <c r="E4" s="15"/>
    </row>
    <row r="5" spans="2:5">
      <c r="B5" s="14"/>
      <c r="C5" s="14"/>
      <c r="D5" s="14"/>
      <c r="E5" s="14"/>
    </row>
    <row r="6" spans="2:5">
      <c r="B6" s="1" t="s">
        <v>1</v>
      </c>
      <c r="C6" s="2" t="s">
        <v>2</v>
      </c>
      <c r="D6"/>
    </row>
    <row r="8" spans="2:5" ht="20">
      <c r="B8" s="3" t="s">
        <v>0</v>
      </c>
    </row>
    <row r="10" spans="2:5">
      <c r="B10" s="9" t="s">
        <v>43</v>
      </c>
      <c r="C10" s="10">
        <v>2</v>
      </c>
      <c r="D10" s="4" t="s">
        <v>6</v>
      </c>
    </row>
    <row r="11" spans="2:5">
      <c r="B11" s="9"/>
    </row>
    <row r="12" spans="2:5">
      <c r="B12" s="9" t="s">
        <v>4</v>
      </c>
      <c r="C12" s="7">
        <f>C10*365/12</f>
        <v>60.833333333333336</v>
      </c>
      <c r="D12" s="4" t="s">
        <v>6</v>
      </c>
    </row>
    <row r="13" spans="2:5">
      <c r="B13" s="9" t="s">
        <v>5</v>
      </c>
      <c r="C13" s="4">
        <f>C10*365</f>
        <v>730</v>
      </c>
      <c r="D13" s="4" t="s">
        <v>6</v>
      </c>
    </row>
    <row r="14" spans="2:5">
      <c r="B14" s="9"/>
    </row>
    <row r="15" spans="2:5">
      <c r="B15" s="9" t="s">
        <v>17</v>
      </c>
      <c r="C15" s="11">
        <v>11.47</v>
      </c>
      <c r="D15" s="4" t="s">
        <v>18</v>
      </c>
    </row>
    <row r="16" spans="2:5">
      <c r="B16" s="9" t="s">
        <v>16</v>
      </c>
      <c r="C16" s="5">
        <f>C15/1000</f>
        <v>1.1470000000000001E-2</v>
      </c>
      <c r="D16" s="4" t="s">
        <v>19</v>
      </c>
    </row>
    <row r="17" spans="2:7">
      <c r="B17" s="9"/>
    </row>
    <row r="18" spans="2:7" ht="30">
      <c r="B18" s="9" t="s">
        <v>20</v>
      </c>
      <c r="C18" s="10">
        <v>12</v>
      </c>
      <c r="D18" s="4" t="s">
        <v>21</v>
      </c>
    </row>
    <row r="19" spans="2:7" ht="45">
      <c r="B19" s="9" t="s">
        <v>42</v>
      </c>
      <c r="C19" s="10">
        <v>120</v>
      </c>
      <c r="D19" s="4" t="s">
        <v>21</v>
      </c>
    </row>
    <row r="21" spans="2:7" ht="20">
      <c r="B21" s="3" t="s">
        <v>41</v>
      </c>
    </row>
    <row r="23" spans="2:7">
      <c r="B23" s="4" t="s">
        <v>7</v>
      </c>
      <c r="C23" s="4" t="s">
        <v>39</v>
      </c>
      <c r="D23" s="4" t="s">
        <v>35</v>
      </c>
      <c r="E23" s="4" t="s">
        <v>40</v>
      </c>
      <c r="F23" s="4" t="s">
        <v>37</v>
      </c>
      <c r="G23" s="4" t="s">
        <v>3</v>
      </c>
    </row>
    <row r="24" spans="2:7">
      <c r="B24" s="4" t="s">
        <v>10</v>
      </c>
      <c r="C24" s="10">
        <v>1.5</v>
      </c>
      <c r="D24" s="10">
        <v>0.5</v>
      </c>
      <c r="E24" s="10">
        <v>0.33</v>
      </c>
      <c r="F24" s="10">
        <v>5</v>
      </c>
      <c r="G24" s="4" t="s">
        <v>51</v>
      </c>
    </row>
    <row r="25" spans="2:7">
      <c r="B25" s="4" t="s">
        <v>8</v>
      </c>
      <c r="C25" s="11">
        <v>1.86</v>
      </c>
      <c r="D25" s="11">
        <v>1.34</v>
      </c>
      <c r="E25" s="11">
        <v>1.22</v>
      </c>
      <c r="F25" s="11">
        <v>4.66</v>
      </c>
      <c r="G25" s="4" t="s">
        <v>44</v>
      </c>
    </row>
    <row r="26" spans="2:7">
      <c r="B26" s="4" t="s">
        <v>9</v>
      </c>
      <c r="C26" s="8">
        <f>C25/C24</f>
        <v>1.24</v>
      </c>
      <c r="D26" s="8">
        <f>D25/D24</f>
        <v>2.68</v>
      </c>
      <c r="E26" s="8">
        <f>E25/E24</f>
        <v>3.6969696969696968</v>
      </c>
      <c r="F26" s="8">
        <f>F25/F24</f>
        <v>0.93200000000000005</v>
      </c>
    </row>
    <row r="27" spans="2:7">
      <c r="B27" s="4" t="s">
        <v>11</v>
      </c>
      <c r="C27" s="5">
        <f>C26*$C$12</f>
        <v>75.433333333333337</v>
      </c>
      <c r="D27" s="5">
        <f>D26*$C$12</f>
        <v>163.03333333333336</v>
      </c>
      <c r="E27" s="5">
        <f>E26*$C$12</f>
        <v>224.8989898989899</v>
      </c>
      <c r="F27" s="5">
        <f>F26*$C$12</f>
        <v>56.696666666666673</v>
      </c>
    </row>
    <row r="28" spans="2:7">
      <c r="B28" s="4" t="s">
        <v>12</v>
      </c>
      <c r="C28" s="5">
        <f>C26*$C$13</f>
        <v>905.2</v>
      </c>
      <c r="D28" s="5">
        <f>D26*$C$13</f>
        <v>1956.4</v>
      </c>
      <c r="E28" s="5">
        <f>E26*$C$13</f>
        <v>2698.7878787878785</v>
      </c>
      <c r="F28" s="5">
        <f>F26*$C$13</f>
        <v>680.36</v>
      </c>
    </row>
    <row r="31" spans="2:7">
      <c r="B31" s="4" t="s">
        <v>7</v>
      </c>
      <c r="C31" s="4" t="s">
        <v>34</v>
      </c>
      <c r="D31" s="4" t="s">
        <v>35</v>
      </c>
      <c r="E31" s="4" t="s">
        <v>36</v>
      </c>
      <c r="F31" s="4" t="s">
        <v>37</v>
      </c>
      <c r="G31" s="4" t="s">
        <v>3</v>
      </c>
    </row>
    <row r="32" spans="2:7">
      <c r="B32" s="4" t="s">
        <v>10</v>
      </c>
      <c r="C32" s="10">
        <v>1.5</v>
      </c>
      <c r="D32" s="10">
        <v>0.5</v>
      </c>
      <c r="E32" s="10">
        <v>0.33</v>
      </c>
      <c r="F32" s="10"/>
      <c r="G32" s="4" t="s">
        <v>51</v>
      </c>
    </row>
    <row r="33" spans="2:7">
      <c r="B33" s="4" t="s">
        <v>8</v>
      </c>
      <c r="C33" s="11">
        <v>1.32</v>
      </c>
      <c r="D33" s="11">
        <v>0.88</v>
      </c>
      <c r="E33" s="11">
        <v>1.1000000000000001</v>
      </c>
      <c r="F33" s="11"/>
      <c r="G33" s="4" t="s">
        <v>44</v>
      </c>
    </row>
    <row r="34" spans="2:7">
      <c r="B34" s="4" t="s">
        <v>9</v>
      </c>
      <c r="C34" s="8">
        <f>C33/C32</f>
        <v>0.88</v>
      </c>
      <c r="D34" s="8">
        <f>D33/D32</f>
        <v>1.76</v>
      </c>
      <c r="E34" s="8">
        <f>E33/E32</f>
        <v>3.3333333333333335</v>
      </c>
      <c r="F34" s="5"/>
    </row>
    <row r="35" spans="2:7">
      <c r="B35" s="4" t="s">
        <v>11</v>
      </c>
      <c r="C35" s="5">
        <f>C34*$C$12</f>
        <v>53.533333333333339</v>
      </c>
      <c r="D35" s="5">
        <f>D34*$C$12</f>
        <v>107.06666666666668</v>
      </c>
      <c r="E35" s="5">
        <f>E34*$C$12</f>
        <v>202.7777777777778</v>
      </c>
    </row>
    <row r="36" spans="2:7">
      <c r="B36" s="4" t="s">
        <v>12</v>
      </c>
      <c r="C36" s="5">
        <f>C34*$C$13</f>
        <v>642.4</v>
      </c>
      <c r="D36" s="5">
        <f>D34*$C$13</f>
        <v>1284.8</v>
      </c>
      <c r="E36" s="5">
        <f>E34*$C$13</f>
        <v>2433.3333333333335</v>
      </c>
    </row>
    <row r="39" spans="2:7" ht="45">
      <c r="B39" s="4" t="s">
        <v>7</v>
      </c>
      <c r="C39" s="6" t="s">
        <v>14</v>
      </c>
      <c r="D39" s="4" t="s">
        <v>24</v>
      </c>
      <c r="E39" s="4" t="s">
        <v>37</v>
      </c>
      <c r="F39" s="4" t="s">
        <v>38</v>
      </c>
      <c r="G39" s="4" t="s">
        <v>3</v>
      </c>
    </row>
    <row r="40" spans="2:7" ht="45">
      <c r="B40" s="6" t="s">
        <v>25</v>
      </c>
      <c r="C40" s="11">
        <v>49.9</v>
      </c>
      <c r="D40" s="12">
        <v>40</v>
      </c>
      <c r="E40" s="12"/>
      <c r="F40" s="12"/>
      <c r="G40" s="6" t="s">
        <v>28</v>
      </c>
    </row>
    <row r="41" spans="2:7" ht="30">
      <c r="B41" s="6" t="s">
        <v>26</v>
      </c>
      <c r="C41" s="11">
        <v>29.9</v>
      </c>
      <c r="D41" s="12">
        <v>15</v>
      </c>
      <c r="E41" s="10"/>
      <c r="F41" s="10"/>
      <c r="G41" s="6" t="s">
        <v>27</v>
      </c>
    </row>
    <row r="42" spans="2:7">
      <c r="B42" s="6" t="s">
        <v>15</v>
      </c>
      <c r="C42" s="10">
        <v>165</v>
      </c>
      <c r="D42" s="10">
        <v>100</v>
      </c>
      <c r="E42" s="10"/>
      <c r="F42" s="10"/>
      <c r="G42" s="4" t="s">
        <v>45</v>
      </c>
    </row>
    <row r="43" spans="2:7" ht="30">
      <c r="B43" s="6" t="s">
        <v>31</v>
      </c>
      <c r="C43" s="5">
        <f>C41/C42+$C$16</f>
        <v>0.19268212121212122</v>
      </c>
      <c r="D43" s="5">
        <f>D41/D42+$C$16</f>
        <v>0.16147</v>
      </c>
      <c r="E43" s="5"/>
    </row>
    <row r="44" spans="2:7">
      <c r="B44" s="6" t="s">
        <v>22</v>
      </c>
      <c r="C44" s="5">
        <f>C40/($C$18*$C$12)</f>
        <v>6.8356164383561638E-2</v>
      </c>
      <c r="D44" s="5">
        <f>D40/($C$18*$C$12)</f>
        <v>5.4794520547945202E-2</v>
      </c>
      <c r="E44" s="5"/>
    </row>
    <row r="45" spans="2:7">
      <c r="B45" s="6" t="s">
        <v>23</v>
      </c>
      <c r="C45" s="8">
        <f>C43+C44</f>
        <v>0.26103828559568287</v>
      </c>
      <c r="D45" s="8">
        <f>D43+D44</f>
        <v>0.2162645205479452</v>
      </c>
      <c r="E45" s="5"/>
    </row>
    <row r="46" spans="2:7">
      <c r="B46" s="6" t="s">
        <v>11</v>
      </c>
      <c r="C46" s="5">
        <f>C45*$C$12</f>
        <v>15.879829040404042</v>
      </c>
      <c r="D46" s="5">
        <f>D45*$C$12</f>
        <v>13.156091666666667</v>
      </c>
      <c r="E46" s="5"/>
    </row>
    <row r="47" spans="2:7">
      <c r="B47" s="4" t="s">
        <v>12</v>
      </c>
      <c r="C47" s="5">
        <f>C45*$C$13</f>
        <v>190.55794848484851</v>
      </c>
      <c r="D47" s="5">
        <f>D45*$C$13</f>
        <v>157.87309999999999</v>
      </c>
      <c r="E47" s="5"/>
    </row>
    <row r="48" spans="2:7">
      <c r="C48" s="5"/>
      <c r="D48" s="5"/>
      <c r="E48" s="5"/>
    </row>
    <row r="50" spans="2:7" ht="60">
      <c r="B50" s="4" t="s">
        <v>32</v>
      </c>
      <c r="C50" s="6" t="s">
        <v>29</v>
      </c>
      <c r="D50" s="6" t="s">
        <v>33</v>
      </c>
      <c r="E50" s="4" t="s">
        <v>37</v>
      </c>
      <c r="F50" s="4" t="s">
        <v>38</v>
      </c>
      <c r="G50" s="4" t="s">
        <v>3</v>
      </c>
    </row>
    <row r="51" spans="2:7" ht="30">
      <c r="B51" s="6" t="s">
        <v>25</v>
      </c>
      <c r="C51" s="12">
        <v>290</v>
      </c>
      <c r="D51" s="12">
        <v>600</v>
      </c>
      <c r="E51" s="12"/>
      <c r="F51" s="12"/>
      <c r="G51" s="6" t="s">
        <v>30</v>
      </c>
    </row>
    <row r="52" spans="2:7" ht="30">
      <c r="B52" s="6" t="s">
        <v>26</v>
      </c>
      <c r="C52" s="12">
        <v>16.5</v>
      </c>
      <c r="D52" s="12">
        <v>16.5</v>
      </c>
      <c r="E52" s="10"/>
      <c r="F52" s="10"/>
      <c r="G52" s="6" t="s">
        <v>47</v>
      </c>
    </row>
    <row r="53" spans="2:7" ht="45">
      <c r="B53" s="6" t="s">
        <v>15</v>
      </c>
      <c r="C53" s="10">
        <v>350</v>
      </c>
      <c r="D53" s="10">
        <v>350</v>
      </c>
      <c r="E53" s="10"/>
      <c r="F53" s="10"/>
      <c r="G53" s="6" t="s">
        <v>46</v>
      </c>
    </row>
    <row r="54" spans="2:7" ht="30">
      <c r="B54" s="6" t="s">
        <v>31</v>
      </c>
      <c r="C54" s="5">
        <f>C52/C53+$C$16</f>
        <v>5.8612857142857147E-2</v>
      </c>
      <c r="D54" s="5">
        <f>D52/D53+$C$16</f>
        <v>5.8612857142857147E-2</v>
      </c>
      <c r="E54" s="5"/>
    </row>
    <row r="55" spans="2:7">
      <c r="B55" s="6" t="s">
        <v>22</v>
      </c>
      <c r="C55" s="5">
        <f>C51/($C$19*$C$12)</f>
        <v>3.9726027397260277E-2</v>
      </c>
      <c r="D55" s="5">
        <f>D51/($C$19*$C$12)</f>
        <v>8.2191780821917804E-2</v>
      </c>
      <c r="E55" s="5"/>
    </row>
    <row r="56" spans="2:7">
      <c r="B56" s="6" t="s">
        <v>23</v>
      </c>
      <c r="C56" s="8">
        <f>C54+C55</f>
        <v>9.8338884540117424E-2</v>
      </c>
      <c r="D56" s="8">
        <f>D54+D55</f>
        <v>0.14080463796477494</v>
      </c>
      <c r="E56" s="5"/>
    </row>
    <row r="57" spans="2:7">
      <c r="B57" s="6" t="s">
        <v>11</v>
      </c>
      <c r="C57" s="5">
        <f>C56*$C$12</f>
        <v>5.9822821428571435</v>
      </c>
      <c r="D57" s="5">
        <f>D56*$C$12</f>
        <v>8.5656154761904748</v>
      </c>
      <c r="E57" s="5"/>
    </row>
    <row r="58" spans="2:7">
      <c r="B58" s="6" t="s">
        <v>12</v>
      </c>
      <c r="C58" s="5">
        <f>C56*$C$13</f>
        <v>71.787385714285719</v>
      </c>
      <c r="D58" s="5">
        <f>D56*$C$13</f>
        <v>102.7873857142857</v>
      </c>
      <c r="E58" s="5"/>
    </row>
    <row r="61" spans="2:7">
      <c r="B61" s="4" t="s">
        <v>7</v>
      </c>
      <c r="C61" s="4" t="s">
        <v>13</v>
      </c>
    </row>
    <row r="62" spans="2:7">
      <c r="B62" s="4" t="s">
        <v>9</v>
      </c>
      <c r="C62" s="8">
        <f>C15/1000</f>
        <v>1.1470000000000001E-2</v>
      </c>
    </row>
    <row r="63" spans="2:7">
      <c r="B63" s="4" t="s">
        <v>11</v>
      </c>
      <c r="C63" s="5">
        <f>C62*$C$12</f>
        <v>0.69775833333333337</v>
      </c>
    </row>
    <row r="64" spans="2:7">
      <c r="B64" s="4" t="s">
        <v>12</v>
      </c>
      <c r="C64" s="5">
        <f>C62*$C$13</f>
        <v>8.3731000000000009</v>
      </c>
    </row>
  </sheetData>
  <mergeCells count="2">
    <mergeCell ref="B3:E3"/>
    <mergeCell ref="B4:E4"/>
  </mergeCells>
  <hyperlinks>
    <hyperlink ref="C6" r:id="rId1"/>
  </hyperlinks>
  <pageMargins left="0.75" right="0.75" top="1" bottom="1" header="0.5" footer="0.5"/>
  <pageSetup paperSize="9" orientation="portrait" horizontalDpi="4294967292" verticalDpi="4294967292"/>
  <tableParts count="5"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Koszt wody pitnej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Michal Szafranski</cp:lastModifiedBy>
  <dcterms:created xsi:type="dcterms:W3CDTF">2014-05-12T08:40:36Z</dcterms:created>
  <dcterms:modified xsi:type="dcterms:W3CDTF">2014-05-12T15:56:49Z</dcterms:modified>
</cp:coreProperties>
</file>