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ropbox\! Desktop\2013-02-09 - Blog - Nadpłacanie kredytu\FINAL\"/>
    </mc:Choice>
  </mc:AlternateContent>
  <bookViews>
    <workbookView xWindow="120" yWindow="120" windowWidth="24915" windowHeight="14370"/>
  </bookViews>
  <sheets>
    <sheet name="Harmonogram kredytu bez nadpłat" sheetId="4" r:id="rId1"/>
    <sheet name="Harmonogram z jedną nadpłatą" sheetId="11" r:id="rId2"/>
    <sheet name="Harmonogram z nadpłatą potem" sheetId="12" r:id="rId3"/>
    <sheet name="Harmonogram z nadpłacaniem 1000" sheetId="9" r:id="rId4"/>
    <sheet name="Lokata roczna" sheetId="6" r:id="rId5"/>
    <sheet name="X zł odkładane na ROR" sheetId="8" r:id="rId6"/>
  </sheets>
  <calcPr calcId="152511"/>
</workbook>
</file>

<file path=xl/calcChain.xml><?xml version="1.0" encoding="utf-8"?>
<calcChain xmlns="http://schemas.openxmlformats.org/spreadsheetml/2006/main">
  <c r="G496" i="9" l="1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G480" i="9"/>
  <c r="G479" i="9"/>
  <c r="G478" i="9"/>
  <c r="G477" i="9"/>
  <c r="G476" i="9"/>
  <c r="G475" i="9"/>
  <c r="G474" i="9"/>
  <c r="G473" i="9"/>
  <c r="G472" i="9"/>
  <c r="G471" i="9"/>
  <c r="G470" i="9"/>
  <c r="G469" i="9"/>
  <c r="G468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F18" i="9"/>
  <c r="F17" i="9"/>
  <c r="E17" i="9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F18" i="12"/>
  <c r="F17" i="12"/>
  <c r="G496" i="11"/>
  <c r="G495" i="11"/>
  <c r="G494" i="11"/>
  <c r="G493" i="11"/>
  <c r="G492" i="11"/>
  <c r="G491" i="11"/>
  <c r="G490" i="11"/>
  <c r="G489" i="11"/>
  <c r="G488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1" i="11"/>
  <c r="G420" i="11"/>
  <c r="G419" i="11"/>
  <c r="G418" i="11"/>
  <c r="G417" i="11"/>
  <c r="G416" i="11"/>
  <c r="G415" i="11"/>
  <c r="G414" i="11"/>
  <c r="G413" i="11"/>
  <c r="G412" i="11"/>
  <c r="G411" i="11"/>
  <c r="G410" i="11"/>
  <c r="G409" i="11"/>
  <c r="G408" i="11"/>
  <c r="G407" i="11"/>
  <c r="G406" i="11"/>
  <c r="G405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F18" i="11"/>
  <c r="F17" i="11"/>
  <c r="E17" i="11"/>
  <c r="F22" i="4" l="1"/>
  <c r="F21" i="4"/>
  <c r="E21" i="4" l="1"/>
  <c r="D28" i="4" l="1"/>
  <c r="D40" i="12" l="1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C18" i="12"/>
  <c r="B18" i="12" s="1"/>
  <c r="D17" i="12"/>
  <c r="B17" i="12"/>
  <c r="K16" i="12"/>
  <c r="I16" i="12"/>
  <c r="C8" i="12"/>
  <c r="C5" i="12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C18" i="11"/>
  <c r="C19" i="11" s="1"/>
  <c r="D17" i="11"/>
  <c r="B17" i="11"/>
  <c r="K16" i="11"/>
  <c r="I16" i="11"/>
  <c r="C8" i="11"/>
  <c r="C5" i="11"/>
  <c r="D36" i="9"/>
  <c r="D37" i="9"/>
  <c r="D38" i="9"/>
  <c r="D39" i="9"/>
  <c r="D40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C18" i="9"/>
  <c r="C19" i="9" s="1"/>
  <c r="D17" i="9"/>
  <c r="B17" i="9"/>
  <c r="K16" i="9"/>
  <c r="I16" i="9"/>
  <c r="C8" i="9"/>
  <c r="C5" i="9"/>
  <c r="C8" i="8"/>
  <c r="C4" i="8"/>
  <c r="D7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K20" i="4"/>
  <c r="D42" i="4"/>
  <c r="D44" i="4"/>
  <c r="D43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C22" i="4"/>
  <c r="D21" i="4"/>
  <c r="B21" i="4"/>
  <c r="I20" i="4"/>
  <c r="C12" i="4"/>
  <c r="C9" i="4"/>
  <c r="E7" i="6" l="1"/>
  <c r="F7" i="6" s="1"/>
  <c r="C19" i="12"/>
  <c r="C20" i="11"/>
  <c r="B19" i="11"/>
  <c r="I17" i="11"/>
  <c r="B18" i="11"/>
  <c r="C20" i="9"/>
  <c r="B19" i="9"/>
  <c r="I17" i="9"/>
  <c r="B18" i="9"/>
  <c r="C10" i="8"/>
  <c r="G7" i="6"/>
  <c r="H7" i="6" s="1"/>
  <c r="C23" i="4"/>
  <c r="B22" i="4"/>
  <c r="I21" i="4"/>
  <c r="E18" i="9" l="1"/>
  <c r="E18" i="11"/>
  <c r="E22" i="4"/>
  <c r="D8" i="6"/>
  <c r="E8" i="6" s="1"/>
  <c r="I7" i="6"/>
  <c r="B19" i="12"/>
  <c r="C20" i="12"/>
  <c r="I17" i="12"/>
  <c r="K17" i="12"/>
  <c r="K18" i="11"/>
  <c r="K17" i="11"/>
  <c r="C21" i="11"/>
  <c r="B20" i="11"/>
  <c r="C21" i="9"/>
  <c r="B20" i="9"/>
  <c r="K17" i="9"/>
  <c r="C11" i="8"/>
  <c r="C13" i="8" s="1"/>
  <c r="F8" i="6"/>
  <c r="G8" i="6" s="1"/>
  <c r="H8" i="6" s="1"/>
  <c r="G21" i="4"/>
  <c r="K21" i="4"/>
  <c r="C24" i="4"/>
  <c r="B23" i="4"/>
  <c r="K18" i="9" l="1"/>
  <c r="I18" i="9"/>
  <c r="F19" i="9" s="1"/>
  <c r="I18" i="11"/>
  <c r="F19" i="11" s="1"/>
  <c r="D9" i="6"/>
  <c r="E9" i="6" s="1"/>
  <c r="I8" i="6"/>
  <c r="B20" i="12"/>
  <c r="C21" i="12"/>
  <c r="C22" i="11"/>
  <c r="B21" i="11"/>
  <c r="C22" i="9"/>
  <c r="B21" i="9"/>
  <c r="K22" i="4"/>
  <c r="I22" i="4"/>
  <c r="F23" i="4" s="1"/>
  <c r="C25" i="4"/>
  <c r="B24" i="4"/>
  <c r="E19" i="9" l="1"/>
  <c r="K19" i="9" s="1"/>
  <c r="I19" i="9"/>
  <c r="F20" i="9" s="1"/>
  <c r="E19" i="11"/>
  <c r="E23" i="4"/>
  <c r="K19" i="11"/>
  <c r="I18" i="12"/>
  <c r="F19" i="12" s="1"/>
  <c r="B21" i="12"/>
  <c r="C22" i="12"/>
  <c r="K18" i="12"/>
  <c r="C23" i="11"/>
  <c r="B22" i="11"/>
  <c r="I19" i="11"/>
  <c r="F20" i="11" s="1"/>
  <c r="C23" i="9"/>
  <c r="B22" i="9"/>
  <c r="F9" i="6"/>
  <c r="G9" i="6" s="1"/>
  <c r="H9" i="6" s="1"/>
  <c r="G22" i="4"/>
  <c r="C26" i="4"/>
  <c r="B25" i="4"/>
  <c r="E20" i="9" l="1"/>
  <c r="E20" i="11"/>
  <c r="D10" i="6"/>
  <c r="I9" i="6"/>
  <c r="B22" i="12"/>
  <c r="C23" i="12"/>
  <c r="C24" i="11"/>
  <c r="B23" i="11"/>
  <c r="C24" i="9"/>
  <c r="B23" i="9"/>
  <c r="E10" i="6"/>
  <c r="K23" i="4"/>
  <c r="G23" i="4"/>
  <c r="C27" i="4"/>
  <c r="B26" i="4"/>
  <c r="K19" i="12" l="1"/>
  <c r="B23" i="12"/>
  <c r="C24" i="12"/>
  <c r="I20" i="9"/>
  <c r="F21" i="9" s="1"/>
  <c r="C25" i="11"/>
  <c r="B24" i="11"/>
  <c r="K20" i="11"/>
  <c r="I20" i="11"/>
  <c r="F21" i="11" s="1"/>
  <c r="C25" i="9"/>
  <c r="B24" i="9"/>
  <c r="K20" i="9"/>
  <c r="F10" i="6"/>
  <c r="G10" i="6" s="1"/>
  <c r="H10" i="6" s="1"/>
  <c r="I23" i="4"/>
  <c r="F24" i="4" s="1"/>
  <c r="B27" i="4"/>
  <c r="C28" i="4"/>
  <c r="I21" i="9" l="1"/>
  <c r="F22" i="9" s="1"/>
  <c r="E21" i="9"/>
  <c r="K21" i="9" s="1"/>
  <c r="E21" i="11"/>
  <c r="E24" i="4"/>
  <c r="K24" i="4" s="1"/>
  <c r="D11" i="6"/>
  <c r="I10" i="6"/>
  <c r="I19" i="12"/>
  <c r="F20" i="12" s="1"/>
  <c r="B24" i="12"/>
  <c r="C25" i="12"/>
  <c r="K21" i="11"/>
  <c r="C26" i="11"/>
  <c r="B25" i="11"/>
  <c r="C26" i="9"/>
  <c r="B25" i="9"/>
  <c r="E11" i="6"/>
  <c r="C29" i="4"/>
  <c r="B28" i="4"/>
  <c r="E22" i="9" l="1"/>
  <c r="B25" i="12"/>
  <c r="C26" i="12"/>
  <c r="G24" i="4"/>
  <c r="C27" i="11"/>
  <c r="B26" i="11"/>
  <c r="I21" i="11"/>
  <c r="F22" i="11" s="1"/>
  <c r="C27" i="9"/>
  <c r="B26" i="9"/>
  <c r="F11" i="6"/>
  <c r="G11" i="6" s="1"/>
  <c r="H11" i="6" s="1"/>
  <c r="B29" i="4"/>
  <c r="C30" i="4"/>
  <c r="E22" i="11" l="1"/>
  <c r="I22" i="9"/>
  <c r="F23" i="9" s="1"/>
  <c r="K22" i="9"/>
  <c r="D12" i="6"/>
  <c r="I11" i="6"/>
  <c r="I20" i="12"/>
  <c r="F21" i="12" s="1"/>
  <c r="B26" i="12"/>
  <c r="C27" i="12"/>
  <c r="K20" i="12"/>
  <c r="I24" i="4"/>
  <c r="F25" i="4" s="1"/>
  <c r="K22" i="11"/>
  <c r="C28" i="11"/>
  <c r="B27" i="11"/>
  <c r="C28" i="9"/>
  <c r="B27" i="9"/>
  <c r="E12" i="6"/>
  <c r="C31" i="4"/>
  <c r="B30" i="4"/>
  <c r="E23" i="9" l="1"/>
  <c r="K23" i="9" s="1"/>
  <c r="K21" i="12"/>
  <c r="E25" i="4"/>
  <c r="B27" i="12"/>
  <c r="C28" i="12"/>
  <c r="K25" i="4"/>
  <c r="C29" i="11"/>
  <c r="B28" i="11"/>
  <c r="C29" i="9"/>
  <c r="B28" i="9"/>
  <c r="I23" i="9"/>
  <c r="F24" i="9" s="1"/>
  <c r="F12" i="6"/>
  <c r="G12" i="6" s="1"/>
  <c r="H12" i="6" s="1"/>
  <c r="I12" i="6" s="1"/>
  <c r="C32" i="4"/>
  <c r="B31" i="4"/>
  <c r="E24" i="9" l="1"/>
  <c r="I21" i="12"/>
  <c r="F22" i="12" s="1"/>
  <c r="B28" i="12"/>
  <c r="C29" i="12"/>
  <c r="I22" i="11"/>
  <c r="F23" i="11" s="1"/>
  <c r="G25" i="4"/>
  <c r="C30" i="11"/>
  <c r="B29" i="11"/>
  <c r="D13" i="6"/>
  <c r="E13" i="6" s="1"/>
  <c r="K24" i="9"/>
  <c r="C30" i="9"/>
  <c r="B29" i="9"/>
  <c r="C33" i="4"/>
  <c r="B32" i="4"/>
  <c r="K22" i="12" l="1"/>
  <c r="E23" i="11"/>
  <c r="B29" i="12"/>
  <c r="C30" i="12"/>
  <c r="I24" i="9"/>
  <c r="F25" i="9" s="1"/>
  <c r="K23" i="11"/>
  <c r="C31" i="11"/>
  <c r="B30" i="11"/>
  <c r="C31" i="9"/>
  <c r="B30" i="9"/>
  <c r="F13" i="6"/>
  <c r="G13" i="6" s="1"/>
  <c r="H13" i="6" s="1"/>
  <c r="C34" i="4"/>
  <c r="B33" i="4"/>
  <c r="E25" i="9" l="1"/>
  <c r="I22" i="12"/>
  <c r="F23" i="12" s="1"/>
  <c r="D14" i="6"/>
  <c r="I13" i="6"/>
  <c r="B30" i="12"/>
  <c r="C31" i="12"/>
  <c r="I25" i="9"/>
  <c r="F26" i="9" s="1"/>
  <c r="C32" i="11"/>
  <c r="B31" i="11"/>
  <c r="C32" i="9"/>
  <c r="B31" i="9"/>
  <c r="E14" i="6"/>
  <c r="C35" i="4"/>
  <c r="B34" i="4"/>
  <c r="K25" i="9" l="1"/>
  <c r="E26" i="9"/>
  <c r="K23" i="12"/>
  <c r="K26" i="9"/>
  <c r="I26" i="9"/>
  <c r="F27" i="9" s="1"/>
  <c r="I23" i="12"/>
  <c r="F24" i="12" s="1"/>
  <c r="I23" i="11"/>
  <c r="F24" i="11" s="1"/>
  <c r="B31" i="12"/>
  <c r="C32" i="12"/>
  <c r="C33" i="11"/>
  <c r="B32" i="11"/>
  <c r="C33" i="9"/>
  <c r="B32" i="9"/>
  <c r="F14" i="6"/>
  <c r="G14" i="6" s="1"/>
  <c r="H14" i="6" s="1"/>
  <c r="C36" i="4"/>
  <c r="B35" i="4"/>
  <c r="E27" i="9" l="1"/>
  <c r="K24" i="12"/>
  <c r="E24" i="11"/>
  <c r="K24" i="11"/>
  <c r="D15" i="6"/>
  <c r="I14" i="6"/>
  <c r="I24" i="12"/>
  <c r="F25" i="12" s="1"/>
  <c r="B32" i="12"/>
  <c r="C33" i="12"/>
  <c r="K27" i="9"/>
  <c r="I24" i="11"/>
  <c r="F25" i="11" s="1"/>
  <c r="C34" i="11"/>
  <c r="B33" i="11"/>
  <c r="C34" i="9"/>
  <c r="B33" i="9"/>
  <c r="E15" i="6"/>
  <c r="C37" i="4"/>
  <c r="B36" i="4"/>
  <c r="K25" i="12" l="1"/>
  <c r="E25" i="11"/>
  <c r="K25" i="11" s="1"/>
  <c r="B33" i="12"/>
  <c r="C34" i="12"/>
  <c r="I27" i="9"/>
  <c r="F28" i="9" s="1"/>
  <c r="I25" i="11"/>
  <c r="F26" i="11" s="1"/>
  <c r="C35" i="11"/>
  <c r="B34" i="11"/>
  <c r="C35" i="9"/>
  <c r="B34" i="9"/>
  <c r="F15" i="6"/>
  <c r="G15" i="6" s="1"/>
  <c r="H15" i="6" s="1"/>
  <c r="C38" i="4"/>
  <c r="B37" i="4"/>
  <c r="E28" i="9" l="1"/>
  <c r="E26" i="11"/>
  <c r="D16" i="6"/>
  <c r="I15" i="6"/>
  <c r="I25" i="12"/>
  <c r="F26" i="12" s="1"/>
  <c r="B34" i="12"/>
  <c r="C35" i="12"/>
  <c r="C36" i="11"/>
  <c r="B35" i="11"/>
  <c r="C36" i="9"/>
  <c r="B35" i="9"/>
  <c r="E16" i="6"/>
  <c r="C39" i="4"/>
  <c r="B38" i="4"/>
  <c r="K26" i="12" l="1"/>
  <c r="B35" i="12"/>
  <c r="C36" i="12"/>
  <c r="K28" i="9"/>
  <c r="I28" i="9"/>
  <c r="F29" i="9" s="1"/>
  <c r="I26" i="11"/>
  <c r="F27" i="11" s="1"/>
  <c r="K26" i="11"/>
  <c r="C37" i="11"/>
  <c r="B36" i="11"/>
  <c r="C37" i="9"/>
  <c r="B36" i="9"/>
  <c r="F16" i="6"/>
  <c r="G16" i="6" s="1"/>
  <c r="H16" i="6" s="1"/>
  <c r="C40" i="4"/>
  <c r="B39" i="4"/>
  <c r="E29" i="9" l="1"/>
  <c r="K29" i="9" s="1"/>
  <c r="E27" i="11"/>
  <c r="K27" i="11" s="1"/>
  <c r="D17" i="6"/>
  <c r="I16" i="6"/>
  <c r="B36" i="12"/>
  <c r="C37" i="12"/>
  <c r="C38" i="11"/>
  <c r="B37" i="11"/>
  <c r="C38" i="9"/>
  <c r="B37" i="9"/>
  <c r="E17" i="6"/>
  <c r="C41" i="4"/>
  <c r="B40" i="4"/>
  <c r="B37" i="12" l="1"/>
  <c r="C38" i="12"/>
  <c r="I26" i="12"/>
  <c r="F27" i="12" s="1"/>
  <c r="C39" i="11"/>
  <c r="B38" i="11"/>
  <c r="C39" i="9"/>
  <c r="B38" i="9"/>
  <c r="F17" i="6"/>
  <c r="G17" i="6" s="1"/>
  <c r="H17" i="6" s="1"/>
  <c r="C42" i="4"/>
  <c r="B41" i="4"/>
  <c r="K27" i="12" l="1"/>
  <c r="I29" i="9"/>
  <c r="F30" i="9" s="1"/>
  <c r="D18" i="6"/>
  <c r="I17" i="6"/>
  <c r="B38" i="12"/>
  <c r="C39" i="12"/>
  <c r="I27" i="11"/>
  <c r="F28" i="11" s="1"/>
  <c r="C40" i="11"/>
  <c r="B39" i="11"/>
  <c r="C40" i="9"/>
  <c r="B39" i="9"/>
  <c r="E18" i="6"/>
  <c r="C43" i="4"/>
  <c r="B42" i="4"/>
  <c r="E30" i="9" l="1"/>
  <c r="E28" i="11"/>
  <c r="K28" i="11" s="1"/>
  <c r="K30" i="9"/>
  <c r="I27" i="12"/>
  <c r="F28" i="12" s="1"/>
  <c r="B39" i="12"/>
  <c r="C40" i="12"/>
  <c r="C41" i="11"/>
  <c r="B40" i="11"/>
  <c r="C41" i="9"/>
  <c r="B40" i="9"/>
  <c r="F18" i="6"/>
  <c r="G18" i="6" s="1"/>
  <c r="H18" i="6" s="1"/>
  <c r="C44" i="4"/>
  <c r="B43" i="4"/>
  <c r="K28" i="12" l="1"/>
  <c r="I28" i="12"/>
  <c r="F29" i="12" s="1"/>
  <c r="D19" i="6"/>
  <c r="E19" i="6" s="1"/>
  <c r="I18" i="6"/>
  <c r="B40" i="12"/>
  <c r="C41" i="12"/>
  <c r="I28" i="11"/>
  <c r="F29" i="11" s="1"/>
  <c r="C42" i="11"/>
  <c r="B41" i="11"/>
  <c r="C42" i="9"/>
  <c r="B41" i="9"/>
  <c r="C45" i="4"/>
  <c r="B44" i="4"/>
  <c r="K29" i="12" l="1"/>
  <c r="E29" i="11"/>
  <c r="K29" i="11" s="1"/>
  <c r="I30" i="9"/>
  <c r="F31" i="9" s="1"/>
  <c r="C42" i="12"/>
  <c r="B41" i="12"/>
  <c r="C43" i="11"/>
  <c r="B42" i="11"/>
  <c r="C43" i="9"/>
  <c r="B42" i="9"/>
  <c r="F19" i="6"/>
  <c r="G19" i="6" s="1"/>
  <c r="H19" i="6" s="1"/>
  <c r="C46" i="4"/>
  <c r="B45" i="4"/>
  <c r="E31" i="9" l="1"/>
  <c r="K31" i="9"/>
  <c r="I29" i="12"/>
  <c r="F30" i="12" s="1"/>
  <c r="D20" i="6"/>
  <c r="I19" i="6"/>
  <c r="C43" i="12"/>
  <c r="B42" i="12"/>
  <c r="C44" i="11"/>
  <c r="B43" i="11"/>
  <c r="C44" i="9"/>
  <c r="B43" i="9"/>
  <c r="E20" i="6"/>
  <c r="C47" i="4"/>
  <c r="B46" i="4"/>
  <c r="I31" i="9" l="1"/>
  <c r="F32" i="9" s="1"/>
  <c r="K30" i="12"/>
  <c r="I29" i="11"/>
  <c r="F30" i="11" s="1"/>
  <c r="C44" i="12"/>
  <c r="B43" i="12"/>
  <c r="I30" i="12"/>
  <c r="F31" i="12" s="1"/>
  <c r="C45" i="11"/>
  <c r="B44" i="11"/>
  <c r="C45" i="9"/>
  <c r="B44" i="9"/>
  <c r="F20" i="6"/>
  <c r="G20" i="6" s="1"/>
  <c r="H20" i="6" s="1"/>
  <c r="C48" i="4"/>
  <c r="B47" i="4"/>
  <c r="E32" i="9" l="1"/>
  <c r="K32" i="9" s="1"/>
  <c r="E30" i="11"/>
  <c r="I32" i="9"/>
  <c r="F33" i="9" s="1"/>
  <c r="K30" i="11"/>
  <c r="D21" i="6"/>
  <c r="I20" i="6"/>
  <c r="K31" i="12"/>
  <c r="C45" i="12"/>
  <c r="B44" i="12"/>
  <c r="C46" i="11"/>
  <c r="B45" i="11"/>
  <c r="C46" i="9"/>
  <c r="B45" i="9"/>
  <c r="E21" i="6"/>
  <c r="C49" i="4"/>
  <c r="B48" i="4"/>
  <c r="E33" i="9" l="1"/>
  <c r="K33" i="9" s="1"/>
  <c r="I33" i="9"/>
  <c r="F34" i="9" s="1"/>
  <c r="I30" i="11"/>
  <c r="F31" i="11" s="1"/>
  <c r="I31" i="12"/>
  <c r="F32" i="12" s="1"/>
  <c r="C46" i="12"/>
  <c r="B45" i="12"/>
  <c r="C47" i="11"/>
  <c r="B46" i="11"/>
  <c r="C47" i="9"/>
  <c r="B46" i="9"/>
  <c r="F21" i="6"/>
  <c r="G21" i="6" s="1"/>
  <c r="H21" i="6" s="1"/>
  <c r="C50" i="4"/>
  <c r="B49" i="4"/>
  <c r="E34" i="9" l="1"/>
  <c r="K34" i="9" s="1"/>
  <c r="E31" i="11"/>
  <c r="K31" i="11" s="1"/>
  <c r="K32" i="12"/>
  <c r="D22" i="6"/>
  <c r="E22" i="6" s="1"/>
  <c r="I21" i="6"/>
  <c r="I32" i="12"/>
  <c r="F33" i="12" s="1"/>
  <c r="C47" i="12"/>
  <c r="B46" i="12"/>
  <c r="C48" i="11"/>
  <c r="B47" i="11"/>
  <c r="C48" i="9"/>
  <c r="B47" i="9"/>
  <c r="C51" i="4"/>
  <c r="B50" i="4"/>
  <c r="I34" i="9" l="1"/>
  <c r="F35" i="9" s="1"/>
  <c r="K33" i="12"/>
  <c r="C48" i="12"/>
  <c r="B47" i="12"/>
  <c r="I31" i="11"/>
  <c r="F32" i="11" s="1"/>
  <c r="C49" i="11"/>
  <c r="B48" i="11"/>
  <c r="C49" i="9"/>
  <c r="B48" i="9"/>
  <c r="F22" i="6"/>
  <c r="G22" i="6" s="1"/>
  <c r="H22" i="6" s="1"/>
  <c r="I22" i="6" s="1"/>
  <c r="C52" i="4"/>
  <c r="B51" i="4"/>
  <c r="E35" i="9" l="1"/>
  <c r="E32" i="11"/>
  <c r="K32" i="11" s="1"/>
  <c r="K35" i="9"/>
  <c r="I35" i="9"/>
  <c r="F36" i="9" s="1"/>
  <c r="D23" i="6"/>
  <c r="C49" i="12"/>
  <c r="B48" i="12"/>
  <c r="C50" i="11"/>
  <c r="B49" i="11"/>
  <c r="C50" i="9"/>
  <c r="B49" i="9"/>
  <c r="E23" i="6"/>
  <c r="C53" i="4"/>
  <c r="B52" i="4"/>
  <c r="E36" i="9" l="1"/>
  <c r="K36" i="9" s="1"/>
  <c r="I33" i="12"/>
  <c r="F34" i="12" s="1"/>
  <c r="C50" i="12"/>
  <c r="B49" i="12"/>
  <c r="C51" i="11"/>
  <c r="B50" i="11"/>
  <c r="C51" i="9"/>
  <c r="B50" i="9"/>
  <c r="F23" i="6"/>
  <c r="G23" i="6" s="1"/>
  <c r="H23" i="6" s="1"/>
  <c r="C54" i="4"/>
  <c r="B53" i="4"/>
  <c r="K34" i="12" l="1"/>
  <c r="I34" i="12"/>
  <c r="F35" i="12" s="1"/>
  <c r="I32" i="11"/>
  <c r="F33" i="11" s="1"/>
  <c r="D24" i="6"/>
  <c r="I23" i="6"/>
  <c r="C51" i="12"/>
  <c r="B50" i="12"/>
  <c r="I36" i="9"/>
  <c r="F37" i="9" s="1"/>
  <c r="C52" i="11"/>
  <c r="B51" i="11"/>
  <c r="C52" i="9"/>
  <c r="B51" i="9"/>
  <c r="E24" i="6"/>
  <c r="C55" i="4"/>
  <c r="B54" i="4"/>
  <c r="E37" i="9" l="1"/>
  <c r="K37" i="9" s="1"/>
  <c r="K35" i="12"/>
  <c r="E33" i="11"/>
  <c r="K33" i="11" s="1"/>
  <c r="C52" i="12"/>
  <c r="B51" i="12"/>
  <c r="I33" i="11"/>
  <c r="F34" i="11" s="1"/>
  <c r="C53" i="11"/>
  <c r="B52" i="11"/>
  <c r="C53" i="9"/>
  <c r="B52" i="9"/>
  <c r="F24" i="6"/>
  <c r="G24" i="6" s="1"/>
  <c r="H24" i="6" s="1"/>
  <c r="C56" i="4"/>
  <c r="B55" i="4"/>
  <c r="E34" i="11" l="1"/>
  <c r="K34" i="11" s="1"/>
  <c r="I35" i="12"/>
  <c r="F36" i="12" s="1"/>
  <c r="D25" i="6"/>
  <c r="I24" i="6"/>
  <c r="C53" i="12"/>
  <c r="B52" i="12"/>
  <c r="C54" i="11"/>
  <c r="B53" i="11"/>
  <c r="C54" i="9"/>
  <c r="B53" i="9"/>
  <c r="E25" i="6"/>
  <c r="C57" i="4"/>
  <c r="B56" i="4"/>
  <c r="K36" i="12" l="1"/>
  <c r="I36" i="12"/>
  <c r="F37" i="12" s="1"/>
  <c r="I37" i="9"/>
  <c r="F38" i="9" s="1"/>
  <c r="C54" i="12"/>
  <c r="B53" i="12"/>
  <c r="C55" i="11"/>
  <c r="B54" i="11"/>
  <c r="C55" i="9"/>
  <c r="B54" i="9"/>
  <c r="F25" i="6"/>
  <c r="G25" i="6" s="1"/>
  <c r="H25" i="6" s="1"/>
  <c r="C58" i="4"/>
  <c r="B57" i="4"/>
  <c r="E38" i="9" l="1"/>
  <c r="K37" i="12"/>
  <c r="K38" i="9"/>
  <c r="I38" i="9"/>
  <c r="F39" i="9" s="1"/>
  <c r="I37" i="12"/>
  <c r="F38" i="12" s="1"/>
  <c r="D26" i="6"/>
  <c r="I25" i="6"/>
  <c r="C55" i="12"/>
  <c r="B54" i="12"/>
  <c r="I34" i="11"/>
  <c r="F35" i="11" s="1"/>
  <c r="C56" i="11"/>
  <c r="B55" i="11"/>
  <c r="C56" i="9"/>
  <c r="B55" i="9"/>
  <c r="E26" i="6"/>
  <c r="C59" i="4"/>
  <c r="B58" i="4"/>
  <c r="E39" i="9" l="1"/>
  <c r="K38" i="12"/>
  <c r="E35" i="11"/>
  <c r="K35" i="11" s="1"/>
  <c r="K39" i="9"/>
  <c r="C56" i="12"/>
  <c r="B55" i="12"/>
  <c r="I38" i="12"/>
  <c r="F39" i="12" s="1"/>
  <c r="C57" i="11"/>
  <c r="B56" i="11"/>
  <c r="C57" i="9"/>
  <c r="B56" i="9"/>
  <c r="F26" i="6"/>
  <c r="G26" i="6" s="1"/>
  <c r="H26" i="6" s="1"/>
  <c r="C60" i="4"/>
  <c r="B59" i="4"/>
  <c r="K39" i="12" l="1"/>
  <c r="I39" i="9"/>
  <c r="F40" i="9" s="1"/>
  <c r="I35" i="11"/>
  <c r="F36" i="11" s="1"/>
  <c r="D27" i="6"/>
  <c r="I26" i="6"/>
  <c r="C57" i="12"/>
  <c r="B56" i="12"/>
  <c r="C58" i="11"/>
  <c r="B57" i="11"/>
  <c r="C58" i="9"/>
  <c r="B57" i="9"/>
  <c r="E27" i="6"/>
  <c r="C61" i="4"/>
  <c r="B60" i="4"/>
  <c r="E40" i="9" l="1"/>
  <c r="E36" i="11"/>
  <c r="K36" i="11" s="1"/>
  <c r="K40" i="9"/>
  <c r="I40" i="9"/>
  <c r="F41" i="9" s="1"/>
  <c r="I39" i="12"/>
  <c r="F40" i="12" s="1"/>
  <c r="C58" i="12"/>
  <c r="B57" i="12"/>
  <c r="I36" i="11"/>
  <c r="F37" i="11" s="1"/>
  <c r="C59" i="11"/>
  <c r="B58" i="11"/>
  <c r="C59" i="9"/>
  <c r="B58" i="9"/>
  <c r="F27" i="6"/>
  <c r="G27" i="6" s="1"/>
  <c r="H27" i="6" s="1"/>
  <c r="C62" i="4"/>
  <c r="B61" i="4"/>
  <c r="E41" i="9" l="1"/>
  <c r="K41" i="9" s="1"/>
  <c r="E37" i="11"/>
  <c r="K37" i="11" s="1"/>
  <c r="K40" i="12"/>
  <c r="D28" i="6"/>
  <c r="I27" i="6"/>
  <c r="I40" i="12"/>
  <c r="F41" i="12" s="1"/>
  <c r="C59" i="12"/>
  <c r="B58" i="12"/>
  <c r="C60" i="11"/>
  <c r="B59" i="11"/>
  <c r="C60" i="9"/>
  <c r="B59" i="9"/>
  <c r="E28" i="6"/>
  <c r="C63" i="4"/>
  <c r="B62" i="4"/>
  <c r="K41" i="12" l="1"/>
  <c r="C60" i="12"/>
  <c r="B59" i="12"/>
  <c r="C61" i="11"/>
  <c r="B60" i="11"/>
  <c r="C61" i="9"/>
  <c r="B60" i="9"/>
  <c r="F28" i="6"/>
  <c r="G28" i="6" s="1"/>
  <c r="H28" i="6" s="1"/>
  <c r="C64" i="4"/>
  <c r="B63" i="4"/>
  <c r="I41" i="9" l="1"/>
  <c r="F42" i="9" s="1"/>
  <c r="I41" i="12"/>
  <c r="F42" i="12" s="1"/>
  <c r="D29" i="6"/>
  <c r="I28" i="6"/>
  <c r="C61" i="12"/>
  <c r="B60" i="12"/>
  <c r="I37" i="11"/>
  <c r="F38" i="11" s="1"/>
  <c r="C62" i="11"/>
  <c r="B61" i="11"/>
  <c r="C62" i="9"/>
  <c r="B61" i="9"/>
  <c r="E29" i="6"/>
  <c r="C65" i="4"/>
  <c r="B64" i="4"/>
  <c r="E42" i="9" l="1"/>
  <c r="E38" i="11"/>
  <c r="K38" i="11" s="1"/>
  <c r="K42" i="12"/>
  <c r="I42" i="12"/>
  <c r="F43" i="12" s="1"/>
  <c r="K42" i="9"/>
  <c r="C62" i="12"/>
  <c r="B61" i="12"/>
  <c r="C63" i="11"/>
  <c r="B62" i="11"/>
  <c r="C63" i="9"/>
  <c r="B62" i="9"/>
  <c r="F29" i="6"/>
  <c r="G29" i="6" s="1"/>
  <c r="H29" i="6" s="1"/>
  <c r="C66" i="4"/>
  <c r="B65" i="4"/>
  <c r="I42" i="9" l="1"/>
  <c r="F43" i="9" s="1"/>
  <c r="I43" i="12"/>
  <c r="F44" i="12" s="1"/>
  <c r="D30" i="6"/>
  <c r="I29" i="6"/>
  <c r="K43" i="12"/>
  <c r="C63" i="12"/>
  <c r="B62" i="12"/>
  <c r="C64" i="11"/>
  <c r="B63" i="11"/>
  <c r="C64" i="9"/>
  <c r="B63" i="9"/>
  <c r="E30" i="6"/>
  <c r="C67" i="4"/>
  <c r="B66" i="4"/>
  <c r="E43" i="9" l="1"/>
  <c r="K43" i="9" s="1"/>
  <c r="K44" i="12"/>
  <c r="I44" i="12"/>
  <c r="F45" i="12" s="1"/>
  <c r="I43" i="9"/>
  <c r="F44" i="9" s="1"/>
  <c r="C64" i="12"/>
  <c r="B63" i="12"/>
  <c r="I38" i="11"/>
  <c r="F39" i="11" s="1"/>
  <c r="C65" i="11"/>
  <c r="B64" i="11"/>
  <c r="C65" i="9"/>
  <c r="B64" i="9"/>
  <c r="F30" i="6"/>
  <c r="G30" i="6" s="1"/>
  <c r="H30" i="6" s="1"/>
  <c r="C68" i="4"/>
  <c r="B67" i="4"/>
  <c r="E44" i="9" l="1"/>
  <c r="K44" i="9" s="1"/>
  <c r="K45" i="12"/>
  <c r="E39" i="11"/>
  <c r="I44" i="9"/>
  <c r="F45" i="9" s="1"/>
  <c r="D31" i="6"/>
  <c r="I30" i="6"/>
  <c r="I45" i="12"/>
  <c r="F46" i="12" s="1"/>
  <c r="C65" i="12"/>
  <c r="B64" i="12"/>
  <c r="I39" i="11"/>
  <c r="F40" i="11" s="1"/>
  <c r="K39" i="11"/>
  <c r="C66" i="11"/>
  <c r="B65" i="11"/>
  <c r="C66" i="9"/>
  <c r="B65" i="9"/>
  <c r="E31" i="6"/>
  <c r="C69" i="4"/>
  <c r="B68" i="4"/>
  <c r="E45" i="9" l="1"/>
  <c r="K45" i="9" s="1"/>
  <c r="E40" i="11"/>
  <c r="K40" i="11" s="1"/>
  <c r="K46" i="12"/>
  <c r="C66" i="12"/>
  <c r="B65" i="12"/>
  <c r="C67" i="11"/>
  <c r="B66" i="11"/>
  <c r="C67" i="9"/>
  <c r="B66" i="9"/>
  <c r="F31" i="6"/>
  <c r="G31" i="6" s="1"/>
  <c r="H31" i="6" s="1"/>
  <c r="C70" i="4"/>
  <c r="B69" i="4"/>
  <c r="I45" i="9" l="1"/>
  <c r="F46" i="9" s="1"/>
  <c r="D32" i="6"/>
  <c r="I31" i="6"/>
  <c r="I46" i="12"/>
  <c r="F47" i="12" s="1"/>
  <c r="C67" i="12"/>
  <c r="B66" i="12"/>
  <c r="C68" i="11"/>
  <c r="B67" i="11"/>
  <c r="C68" i="9"/>
  <c r="B67" i="9"/>
  <c r="E32" i="6"/>
  <c r="C71" i="4"/>
  <c r="B70" i="4"/>
  <c r="E46" i="9" l="1"/>
  <c r="K47" i="12"/>
  <c r="K46" i="9"/>
  <c r="I47" i="12"/>
  <c r="F48" i="12" s="1"/>
  <c r="C68" i="12"/>
  <c r="B67" i="12"/>
  <c r="I40" i="11"/>
  <c r="F41" i="11" s="1"/>
  <c r="C69" i="11"/>
  <c r="B68" i="11"/>
  <c r="C69" i="9"/>
  <c r="B68" i="9"/>
  <c r="F32" i="6"/>
  <c r="G32" i="6" s="1"/>
  <c r="H32" i="6" s="1"/>
  <c r="C72" i="4"/>
  <c r="B71" i="4"/>
  <c r="K48" i="12" l="1"/>
  <c r="E41" i="11"/>
  <c r="D33" i="6"/>
  <c r="I32" i="6"/>
  <c r="C69" i="12"/>
  <c r="B68" i="12"/>
  <c r="I41" i="11"/>
  <c r="F42" i="11" s="1"/>
  <c r="C70" i="11"/>
  <c r="B69" i="11"/>
  <c r="C70" i="9"/>
  <c r="B69" i="9"/>
  <c r="E33" i="6"/>
  <c r="C73" i="4"/>
  <c r="B72" i="4"/>
  <c r="E42" i="11" l="1"/>
  <c r="K42" i="11" s="1"/>
  <c r="I46" i="9"/>
  <c r="F47" i="9" s="1"/>
  <c r="C70" i="12"/>
  <c r="B69" i="12"/>
  <c r="K41" i="11"/>
  <c r="C71" i="11"/>
  <c r="B70" i="11"/>
  <c r="C71" i="9"/>
  <c r="B70" i="9"/>
  <c r="F33" i="6"/>
  <c r="G33" i="6" s="1"/>
  <c r="H33" i="6" s="1"/>
  <c r="C74" i="4"/>
  <c r="B73" i="4"/>
  <c r="E47" i="9" l="1"/>
  <c r="K47" i="9" s="1"/>
  <c r="I47" i="9"/>
  <c r="F48" i="9" s="1"/>
  <c r="D34" i="6"/>
  <c r="I33" i="6"/>
  <c r="I48" i="12"/>
  <c r="F49" i="12" s="1"/>
  <c r="C71" i="12"/>
  <c r="B70" i="12"/>
  <c r="I42" i="11"/>
  <c r="F43" i="11" s="1"/>
  <c r="C72" i="11"/>
  <c r="B71" i="11"/>
  <c r="C72" i="9"/>
  <c r="B71" i="9"/>
  <c r="E34" i="6"/>
  <c r="C75" i="4"/>
  <c r="B74" i="4"/>
  <c r="E48" i="9" l="1"/>
  <c r="K48" i="9" s="1"/>
  <c r="K49" i="12"/>
  <c r="E43" i="11"/>
  <c r="K43" i="11" s="1"/>
  <c r="C72" i="12"/>
  <c r="B71" i="12"/>
  <c r="C73" i="11"/>
  <c r="B72" i="11"/>
  <c r="C73" i="9"/>
  <c r="B72" i="9"/>
  <c r="F34" i="6"/>
  <c r="G34" i="6" s="1"/>
  <c r="H34" i="6" s="1"/>
  <c r="C76" i="4"/>
  <c r="B75" i="4"/>
  <c r="I48" i="9" l="1"/>
  <c r="F49" i="9" s="1"/>
  <c r="D35" i="6"/>
  <c r="I34" i="6"/>
  <c r="I49" i="12"/>
  <c r="F50" i="12" s="1"/>
  <c r="C73" i="12"/>
  <c r="B72" i="12"/>
  <c r="C74" i="11"/>
  <c r="B73" i="11"/>
  <c r="C74" i="9"/>
  <c r="B73" i="9"/>
  <c r="E35" i="6"/>
  <c r="C77" i="4"/>
  <c r="B76" i="4"/>
  <c r="E49" i="9" l="1"/>
  <c r="K49" i="9"/>
  <c r="K50" i="12"/>
  <c r="C74" i="12"/>
  <c r="B73" i="12"/>
  <c r="I43" i="11"/>
  <c r="F44" i="11" s="1"/>
  <c r="C75" i="11"/>
  <c r="B74" i="11"/>
  <c r="C75" i="9"/>
  <c r="B74" i="9"/>
  <c r="F35" i="6"/>
  <c r="G35" i="6" s="1"/>
  <c r="H35" i="6" s="1"/>
  <c r="C78" i="4"/>
  <c r="B77" i="4"/>
  <c r="E44" i="11" l="1"/>
  <c r="K44" i="11" s="1"/>
  <c r="I50" i="12"/>
  <c r="I49" i="9"/>
  <c r="F50" i="9" s="1"/>
  <c r="D36" i="6"/>
  <c r="I35" i="6"/>
  <c r="C75" i="12"/>
  <c r="B74" i="12"/>
  <c r="C76" i="11"/>
  <c r="B75" i="11"/>
  <c r="C76" i="9"/>
  <c r="B75" i="9"/>
  <c r="E36" i="6"/>
  <c r="C79" i="4"/>
  <c r="B78" i="4"/>
  <c r="E50" i="9" l="1"/>
  <c r="K51" i="12"/>
  <c r="F51" i="12"/>
  <c r="I51" i="12" s="1"/>
  <c r="K50" i="9"/>
  <c r="C76" i="12"/>
  <c r="B75" i="12"/>
  <c r="C77" i="11"/>
  <c r="B76" i="11"/>
  <c r="C77" i="9"/>
  <c r="B76" i="9"/>
  <c r="F36" i="6"/>
  <c r="G36" i="6" s="1"/>
  <c r="H36" i="6" s="1"/>
  <c r="C80" i="4"/>
  <c r="B79" i="4"/>
  <c r="F52" i="12" l="1"/>
  <c r="I52" i="12" s="1"/>
  <c r="K52" i="12"/>
  <c r="I50" i="9"/>
  <c r="F51" i="9" s="1"/>
  <c r="D37" i="6"/>
  <c r="I36" i="6"/>
  <c r="C77" i="12"/>
  <c r="B76" i="12"/>
  <c r="I44" i="11"/>
  <c r="F45" i="11" s="1"/>
  <c r="C78" i="11"/>
  <c r="B77" i="11"/>
  <c r="C78" i="9"/>
  <c r="B77" i="9"/>
  <c r="E37" i="6"/>
  <c r="C81" i="4"/>
  <c r="B80" i="4"/>
  <c r="I51" i="9" l="1"/>
  <c r="F52" i="9" s="1"/>
  <c r="E51" i="9"/>
  <c r="K51" i="9" s="1"/>
  <c r="K53" i="12"/>
  <c r="F53" i="12"/>
  <c r="E45" i="11"/>
  <c r="K45" i="11" s="1"/>
  <c r="I53" i="12"/>
  <c r="C78" i="12"/>
  <c r="B77" i="12"/>
  <c r="C79" i="11"/>
  <c r="B78" i="11"/>
  <c r="C79" i="9"/>
  <c r="B78" i="9"/>
  <c r="F37" i="6"/>
  <c r="G37" i="6" s="1"/>
  <c r="H37" i="6" s="1"/>
  <c r="C82" i="4"/>
  <c r="B81" i="4"/>
  <c r="I52" i="9" l="1"/>
  <c r="F53" i="9" s="1"/>
  <c r="E52" i="9"/>
  <c r="K52" i="9" s="1"/>
  <c r="F54" i="12"/>
  <c r="K54" i="12"/>
  <c r="I54" i="12"/>
  <c r="F55" i="12" s="1"/>
  <c r="D38" i="6"/>
  <c r="I37" i="6"/>
  <c r="C79" i="12"/>
  <c r="B78" i="12"/>
  <c r="C80" i="11"/>
  <c r="B79" i="11"/>
  <c r="C80" i="9"/>
  <c r="B79" i="9"/>
  <c r="E38" i="6"/>
  <c r="C83" i="4"/>
  <c r="B82" i="4"/>
  <c r="E53" i="9" l="1"/>
  <c r="K55" i="12"/>
  <c r="K53" i="9"/>
  <c r="C80" i="12"/>
  <c r="B79" i="12"/>
  <c r="I45" i="11"/>
  <c r="F46" i="11" s="1"/>
  <c r="C81" i="11"/>
  <c r="B80" i="11"/>
  <c r="C81" i="9"/>
  <c r="B80" i="9"/>
  <c r="F38" i="6"/>
  <c r="G38" i="6" s="1"/>
  <c r="H38" i="6" s="1"/>
  <c r="C84" i="4"/>
  <c r="B83" i="4"/>
  <c r="E46" i="11" l="1"/>
  <c r="K46" i="11" s="1"/>
  <c r="D39" i="6"/>
  <c r="I38" i="6"/>
  <c r="I55" i="12"/>
  <c r="F56" i="12" s="1"/>
  <c r="C81" i="12"/>
  <c r="B80" i="12"/>
  <c r="I46" i="11"/>
  <c r="F47" i="11" s="1"/>
  <c r="C82" i="11"/>
  <c r="B81" i="11"/>
  <c r="C82" i="9"/>
  <c r="B81" i="9"/>
  <c r="E39" i="6"/>
  <c r="C85" i="4"/>
  <c r="B84" i="4"/>
  <c r="K56" i="12" l="1"/>
  <c r="E47" i="11"/>
  <c r="K47" i="11" s="1"/>
  <c r="I53" i="9"/>
  <c r="F54" i="9" s="1"/>
  <c r="C82" i="12"/>
  <c r="B81" i="12"/>
  <c r="C83" i="11"/>
  <c r="B82" i="11"/>
  <c r="C83" i="9"/>
  <c r="B82" i="9"/>
  <c r="F39" i="6"/>
  <c r="G39" i="6" s="1"/>
  <c r="H39" i="6" s="1"/>
  <c r="C86" i="4"/>
  <c r="B85" i="4"/>
  <c r="E54" i="9" l="1"/>
  <c r="I56" i="12"/>
  <c r="F57" i="12" s="1"/>
  <c r="K54" i="9"/>
  <c r="I54" i="9"/>
  <c r="F55" i="9" s="1"/>
  <c r="D40" i="6"/>
  <c r="E40" i="6" s="1"/>
  <c r="I39" i="6"/>
  <c r="C83" i="12"/>
  <c r="B82" i="12"/>
  <c r="C84" i="11"/>
  <c r="B83" i="11"/>
  <c r="C84" i="9"/>
  <c r="B83" i="9"/>
  <c r="C87" i="4"/>
  <c r="B86" i="4"/>
  <c r="E55" i="9" l="1"/>
  <c r="K57" i="12"/>
  <c r="K55" i="9"/>
  <c r="C84" i="12"/>
  <c r="B83" i="12"/>
  <c r="I47" i="11"/>
  <c r="F48" i="11" s="1"/>
  <c r="C85" i="11"/>
  <c r="B84" i="11"/>
  <c r="C85" i="9"/>
  <c r="B84" i="9"/>
  <c r="F40" i="6"/>
  <c r="G40" i="6" s="1"/>
  <c r="H40" i="6" s="1"/>
  <c r="C88" i="4"/>
  <c r="B87" i="4"/>
  <c r="E48" i="11" l="1"/>
  <c r="K48" i="11" s="1"/>
  <c r="I55" i="9"/>
  <c r="F56" i="9" s="1"/>
  <c r="D41" i="6"/>
  <c r="I40" i="6"/>
  <c r="I57" i="12"/>
  <c r="F58" i="12" s="1"/>
  <c r="C85" i="12"/>
  <c r="B84" i="12"/>
  <c r="C86" i="11"/>
  <c r="B85" i="11"/>
  <c r="C86" i="9"/>
  <c r="B85" i="9"/>
  <c r="E41" i="6"/>
  <c r="C89" i="4"/>
  <c r="B88" i="4"/>
  <c r="E56" i="9" l="1"/>
  <c r="K58" i="12"/>
  <c r="K56" i="9"/>
  <c r="I56" i="9"/>
  <c r="F57" i="9" s="1"/>
  <c r="C86" i="12"/>
  <c r="B85" i="12"/>
  <c r="C87" i="11"/>
  <c r="B86" i="11"/>
  <c r="C87" i="9"/>
  <c r="B86" i="9"/>
  <c r="F41" i="6"/>
  <c r="G41" i="6" s="1"/>
  <c r="H41" i="6" s="1"/>
  <c r="C90" i="4"/>
  <c r="B89" i="4"/>
  <c r="E57" i="9" l="1"/>
  <c r="I58" i="12"/>
  <c r="F59" i="12" s="1"/>
  <c r="K57" i="9"/>
  <c r="I57" i="9"/>
  <c r="F58" i="9" s="1"/>
  <c r="D42" i="6"/>
  <c r="I41" i="6"/>
  <c r="C87" i="12"/>
  <c r="B86" i="12"/>
  <c r="I48" i="11"/>
  <c r="F49" i="11" s="1"/>
  <c r="C88" i="11"/>
  <c r="B87" i="11"/>
  <c r="C88" i="9"/>
  <c r="B87" i="9"/>
  <c r="E42" i="6"/>
  <c r="C91" i="4"/>
  <c r="B90" i="4"/>
  <c r="E58" i="9" l="1"/>
  <c r="E49" i="11"/>
  <c r="K49" i="11" s="1"/>
  <c r="K59" i="12"/>
  <c r="I59" i="12"/>
  <c r="K58" i="9"/>
  <c r="C88" i="12"/>
  <c r="B87" i="12"/>
  <c r="C89" i="11"/>
  <c r="B88" i="11"/>
  <c r="C89" i="9"/>
  <c r="B88" i="9"/>
  <c r="F42" i="6"/>
  <c r="G42" i="6" s="1"/>
  <c r="H42" i="6" s="1"/>
  <c r="C92" i="4"/>
  <c r="B91" i="4"/>
  <c r="K60" i="12" l="1"/>
  <c r="F60" i="12"/>
  <c r="I60" i="12" s="1"/>
  <c r="D43" i="6"/>
  <c r="E43" i="6" s="1"/>
  <c r="I42" i="6"/>
  <c r="C89" i="12"/>
  <c r="B88" i="12"/>
  <c r="C90" i="11"/>
  <c r="B89" i="11"/>
  <c r="C90" i="9"/>
  <c r="B89" i="9"/>
  <c r="C93" i="4"/>
  <c r="B92" i="4"/>
  <c r="F61" i="12" l="1"/>
  <c r="K61" i="12"/>
  <c r="I58" i="9"/>
  <c r="F59" i="9" s="1"/>
  <c r="I61" i="12"/>
  <c r="F62" i="12" s="1"/>
  <c r="C90" i="12"/>
  <c r="B89" i="12"/>
  <c r="I49" i="11"/>
  <c r="F50" i="11" s="1"/>
  <c r="C91" i="11"/>
  <c r="B90" i="11"/>
  <c r="C91" i="9"/>
  <c r="B90" i="9"/>
  <c r="F43" i="6"/>
  <c r="G43" i="6" s="1"/>
  <c r="H43" i="6" s="1"/>
  <c r="C94" i="4"/>
  <c r="B93" i="4"/>
  <c r="E59" i="9" l="1"/>
  <c r="K62" i="12"/>
  <c r="E50" i="11"/>
  <c r="K50" i="11" s="1"/>
  <c r="K59" i="9"/>
  <c r="D44" i="6"/>
  <c r="I43" i="6"/>
  <c r="C91" i="12"/>
  <c r="B90" i="12"/>
  <c r="C92" i="11"/>
  <c r="B91" i="11"/>
  <c r="C92" i="9"/>
  <c r="B91" i="9"/>
  <c r="E44" i="6"/>
  <c r="C95" i="4"/>
  <c r="B94" i="4"/>
  <c r="C92" i="12" l="1"/>
  <c r="B91" i="12"/>
  <c r="C93" i="11"/>
  <c r="B92" i="11"/>
  <c r="C93" i="9"/>
  <c r="B92" i="9"/>
  <c r="F44" i="6"/>
  <c r="G44" i="6" s="1"/>
  <c r="H44" i="6" s="1"/>
  <c r="C96" i="4"/>
  <c r="B95" i="4"/>
  <c r="I59" i="9" l="1"/>
  <c r="F60" i="9" s="1"/>
  <c r="D45" i="6"/>
  <c r="I44" i="6"/>
  <c r="I62" i="12"/>
  <c r="F63" i="12" s="1"/>
  <c r="C93" i="12"/>
  <c r="B92" i="12"/>
  <c r="I50" i="11"/>
  <c r="F51" i="11" s="1"/>
  <c r="C94" i="11"/>
  <c r="B93" i="11"/>
  <c r="C94" i="9"/>
  <c r="B93" i="9"/>
  <c r="E45" i="6"/>
  <c r="C97" i="4"/>
  <c r="B96" i="4"/>
  <c r="E60" i="9" l="1"/>
  <c r="K60" i="9" s="1"/>
  <c r="K63" i="12"/>
  <c r="E51" i="11"/>
  <c r="K51" i="11" s="1"/>
  <c r="I60" i="9"/>
  <c r="F61" i="9" s="1"/>
  <c r="C94" i="12"/>
  <c r="B93" i="12"/>
  <c r="C95" i="11"/>
  <c r="B94" i="11"/>
  <c r="C95" i="9"/>
  <c r="B94" i="9"/>
  <c r="F45" i="6"/>
  <c r="G45" i="6" s="1"/>
  <c r="H45" i="6" s="1"/>
  <c r="C98" i="4"/>
  <c r="B97" i="4"/>
  <c r="E61" i="9" l="1"/>
  <c r="K61" i="9"/>
  <c r="D46" i="6"/>
  <c r="E46" i="6" s="1"/>
  <c r="I45" i="6"/>
  <c r="C95" i="12"/>
  <c r="B94" i="12"/>
  <c r="C96" i="11"/>
  <c r="B95" i="11"/>
  <c r="C96" i="9"/>
  <c r="B95" i="9"/>
  <c r="C99" i="4"/>
  <c r="B98" i="4"/>
  <c r="I63" i="12" l="1"/>
  <c r="F64" i="12" s="1"/>
  <c r="C96" i="12"/>
  <c r="B95" i="12"/>
  <c r="I51" i="11"/>
  <c r="F52" i="11" s="1"/>
  <c r="C97" i="11"/>
  <c r="B96" i="11"/>
  <c r="C97" i="9"/>
  <c r="B96" i="9"/>
  <c r="F46" i="6"/>
  <c r="G46" i="6" s="1"/>
  <c r="H46" i="6" s="1"/>
  <c r="I46" i="6" s="1"/>
  <c r="C100" i="4"/>
  <c r="B99" i="4"/>
  <c r="E52" i="11" l="1"/>
  <c r="K52" i="11" s="1"/>
  <c r="I61" i="9"/>
  <c r="F62" i="9" s="1"/>
  <c r="K64" i="12"/>
  <c r="I64" i="12"/>
  <c r="F65" i="12" s="1"/>
  <c r="C97" i="12"/>
  <c r="B96" i="12"/>
  <c r="C98" i="11"/>
  <c r="B97" i="11"/>
  <c r="C98" i="9"/>
  <c r="B97" i="9"/>
  <c r="C101" i="4"/>
  <c r="B100" i="4"/>
  <c r="E62" i="9" l="1"/>
  <c r="K65" i="12"/>
  <c r="K62" i="9"/>
  <c r="I62" i="9"/>
  <c r="F63" i="9" s="1"/>
  <c r="C98" i="12"/>
  <c r="B97" i="12"/>
  <c r="C99" i="11"/>
  <c r="B98" i="11"/>
  <c r="C99" i="9"/>
  <c r="B98" i="9"/>
  <c r="C102" i="4"/>
  <c r="B101" i="4"/>
  <c r="E63" i="9" l="1"/>
  <c r="I63" i="9"/>
  <c r="F64" i="9" s="1"/>
  <c r="I65" i="12"/>
  <c r="F66" i="12" s="1"/>
  <c r="C99" i="12"/>
  <c r="B98" i="12"/>
  <c r="I52" i="11"/>
  <c r="F53" i="11" s="1"/>
  <c r="C100" i="11"/>
  <c r="B99" i="11"/>
  <c r="C100" i="9"/>
  <c r="B99" i="9"/>
  <c r="C103" i="4"/>
  <c r="B102" i="4"/>
  <c r="I64" i="9" l="1"/>
  <c r="F65" i="9" s="1"/>
  <c r="E64" i="9"/>
  <c r="K64" i="9" s="1"/>
  <c r="K66" i="12"/>
  <c r="E53" i="11"/>
  <c r="K53" i="11" s="1"/>
  <c r="K63" i="9"/>
  <c r="C100" i="12"/>
  <c r="B99" i="12"/>
  <c r="C101" i="11"/>
  <c r="B100" i="11"/>
  <c r="C101" i="9"/>
  <c r="B100" i="9"/>
  <c r="C104" i="4"/>
  <c r="B103" i="4"/>
  <c r="E65" i="9" l="1"/>
  <c r="K65" i="9"/>
  <c r="I66" i="12"/>
  <c r="F67" i="12" s="1"/>
  <c r="C101" i="12"/>
  <c r="B100" i="12"/>
  <c r="C102" i="11"/>
  <c r="B101" i="11"/>
  <c r="C102" i="9"/>
  <c r="B101" i="9"/>
  <c r="C105" i="4"/>
  <c r="B104" i="4"/>
  <c r="K67" i="12" l="1"/>
  <c r="I65" i="9"/>
  <c r="F66" i="9" s="1"/>
  <c r="I53" i="11"/>
  <c r="F54" i="11" s="1"/>
  <c r="C102" i="12"/>
  <c r="B101" i="12"/>
  <c r="C103" i="11"/>
  <c r="B102" i="11"/>
  <c r="C103" i="9"/>
  <c r="B102" i="9"/>
  <c r="C106" i="4"/>
  <c r="B105" i="4"/>
  <c r="I66" i="9" l="1"/>
  <c r="F67" i="9" s="1"/>
  <c r="E66" i="9"/>
  <c r="K66" i="9" s="1"/>
  <c r="E54" i="11"/>
  <c r="K54" i="11" s="1"/>
  <c r="I67" i="12"/>
  <c r="F68" i="12" s="1"/>
  <c r="C103" i="12"/>
  <c r="B102" i="12"/>
  <c r="C104" i="11"/>
  <c r="B103" i="11"/>
  <c r="C104" i="9"/>
  <c r="B103" i="9"/>
  <c r="C107" i="4"/>
  <c r="B106" i="4"/>
  <c r="E67" i="9" l="1"/>
  <c r="K68" i="12"/>
  <c r="I68" i="12"/>
  <c r="F69" i="12" s="1"/>
  <c r="K67" i="9"/>
  <c r="I54" i="11"/>
  <c r="F55" i="11" s="1"/>
  <c r="C104" i="12"/>
  <c r="B103" i="12"/>
  <c r="C105" i="11"/>
  <c r="B104" i="11"/>
  <c r="C105" i="9"/>
  <c r="B104" i="9"/>
  <c r="C108" i="4"/>
  <c r="B107" i="4"/>
  <c r="E55" i="11" l="1"/>
  <c r="K55" i="11" s="1"/>
  <c r="K69" i="12"/>
  <c r="I69" i="12"/>
  <c r="F70" i="12" s="1"/>
  <c r="C105" i="12"/>
  <c r="B104" i="12"/>
  <c r="C106" i="11"/>
  <c r="B105" i="11"/>
  <c r="C106" i="9"/>
  <c r="B105" i="9"/>
  <c r="C109" i="4"/>
  <c r="B108" i="4"/>
  <c r="K70" i="12" l="1"/>
  <c r="I67" i="9"/>
  <c r="F68" i="9" s="1"/>
  <c r="I70" i="12"/>
  <c r="F71" i="12" s="1"/>
  <c r="C106" i="12"/>
  <c r="B105" i="12"/>
  <c r="C107" i="11"/>
  <c r="B106" i="11"/>
  <c r="C107" i="9"/>
  <c r="B106" i="9"/>
  <c r="C110" i="4"/>
  <c r="B109" i="4"/>
  <c r="E68" i="9" l="1"/>
  <c r="K71" i="12"/>
  <c r="K68" i="9"/>
  <c r="I55" i="11"/>
  <c r="F56" i="11" s="1"/>
  <c r="C107" i="12"/>
  <c r="B106" i="12"/>
  <c r="C108" i="11"/>
  <c r="B107" i="11"/>
  <c r="C108" i="9"/>
  <c r="B107" i="9"/>
  <c r="C111" i="4"/>
  <c r="B110" i="4"/>
  <c r="E56" i="11" l="1"/>
  <c r="K56" i="11" s="1"/>
  <c r="C108" i="12"/>
  <c r="B107" i="12"/>
  <c r="C109" i="11"/>
  <c r="B108" i="11"/>
  <c r="C109" i="9"/>
  <c r="B108" i="9"/>
  <c r="C112" i="4"/>
  <c r="B111" i="4"/>
  <c r="I68" i="9" l="1"/>
  <c r="F69" i="9" s="1"/>
  <c r="I56" i="11"/>
  <c r="F57" i="11" s="1"/>
  <c r="I71" i="12"/>
  <c r="F72" i="12" s="1"/>
  <c r="C109" i="12"/>
  <c r="B108" i="12"/>
  <c r="C110" i="11"/>
  <c r="B109" i="11"/>
  <c r="C110" i="9"/>
  <c r="B109" i="9"/>
  <c r="C113" i="4"/>
  <c r="B112" i="4"/>
  <c r="E69" i="9" l="1"/>
  <c r="K72" i="12"/>
  <c r="E57" i="11"/>
  <c r="K57" i="11"/>
  <c r="I57" i="11"/>
  <c r="F58" i="11" s="1"/>
  <c r="I72" i="12"/>
  <c r="F73" i="12" s="1"/>
  <c r="C110" i="12"/>
  <c r="B109" i="12"/>
  <c r="C111" i="11"/>
  <c r="B110" i="11"/>
  <c r="C111" i="9"/>
  <c r="B110" i="9"/>
  <c r="C114" i="4"/>
  <c r="B113" i="4"/>
  <c r="E58" i="11" l="1"/>
  <c r="K58" i="11" s="1"/>
  <c r="K69" i="9"/>
  <c r="I69" i="9"/>
  <c r="F70" i="9" s="1"/>
  <c r="K73" i="12"/>
  <c r="I73" i="12"/>
  <c r="F74" i="12" s="1"/>
  <c r="I58" i="11"/>
  <c r="F59" i="11" s="1"/>
  <c r="C111" i="12"/>
  <c r="B110" i="12"/>
  <c r="C112" i="11"/>
  <c r="B111" i="11"/>
  <c r="C112" i="9"/>
  <c r="B111" i="9"/>
  <c r="C115" i="4"/>
  <c r="B114" i="4"/>
  <c r="E70" i="9" l="1"/>
  <c r="E59" i="11"/>
  <c r="K59" i="11" s="1"/>
  <c r="K70" i="9"/>
  <c r="K74" i="12"/>
  <c r="I74" i="12"/>
  <c r="F75" i="12" s="1"/>
  <c r="C112" i="12"/>
  <c r="B111" i="12"/>
  <c r="C113" i="11"/>
  <c r="B112" i="11"/>
  <c r="C113" i="9"/>
  <c r="B112" i="9"/>
  <c r="C116" i="4"/>
  <c r="B115" i="4"/>
  <c r="K75" i="12" l="1"/>
  <c r="I70" i="9"/>
  <c r="F71" i="9" s="1"/>
  <c r="I75" i="12"/>
  <c r="F76" i="12" s="1"/>
  <c r="I59" i="11"/>
  <c r="F60" i="11" s="1"/>
  <c r="C113" i="12"/>
  <c r="B112" i="12"/>
  <c r="C114" i="11"/>
  <c r="B113" i="11"/>
  <c r="C114" i="9"/>
  <c r="B113" i="9"/>
  <c r="C117" i="4"/>
  <c r="B116" i="4"/>
  <c r="E71" i="9" l="1"/>
  <c r="E60" i="11"/>
  <c r="K60" i="11" s="1"/>
  <c r="K71" i="9"/>
  <c r="I76" i="12"/>
  <c r="F77" i="12" s="1"/>
  <c r="K76" i="12"/>
  <c r="I60" i="11"/>
  <c r="F61" i="11" s="1"/>
  <c r="C114" i="12"/>
  <c r="B113" i="12"/>
  <c r="C115" i="11"/>
  <c r="B114" i="11"/>
  <c r="C115" i="9"/>
  <c r="B114" i="9"/>
  <c r="C118" i="4"/>
  <c r="B117" i="4"/>
  <c r="K77" i="12" l="1"/>
  <c r="E61" i="11"/>
  <c r="K61" i="11" s="1"/>
  <c r="I71" i="9"/>
  <c r="F72" i="9" s="1"/>
  <c r="C115" i="12"/>
  <c r="B114" i="12"/>
  <c r="C116" i="11"/>
  <c r="B115" i="11"/>
  <c r="C116" i="9"/>
  <c r="B115" i="9"/>
  <c r="C119" i="4"/>
  <c r="B118" i="4"/>
  <c r="I72" i="9" l="1"/>
  <c r="F73" i="9" s="1"/>
  <c r="E72" i="9"/>
  <c r="K72" i="9" s="1"/>
  <c r="I77" i="12"/>
  <c r="F78" i="12" s="1"/>
  <c r="C116" i="12"/>
  <c r="B115" i="12"/>
  <c r="C117" i="11"/>
  <c r="B116" i="11"/>
  <c r="C117" i="9"/>
  <c r="B116" i="9"/>
  <c r="C120" i="4"/>
  <c r="B119" i="4"/>
  <c r="E73" i="9" l="1"/>
  <c r="K78" i="12"/>
  <c r="K73" i="9"/>
  <c r="I78" i="12"/>
  <c r="F79" i="12" s="1"/>
  <c r="I61" i="11"/>
  <c r="F62" i="11" s="1"/>
  <c r="C117" i="12"/>
  <c r="B116" i="12"/>
  <c r="C118" i="11"/>
  <c r="B117" i="11"/>
  <c r="C118" i="9"/>
  <c r="B117" i="9"/>
  <c r="C121" i="4"/>
  <c r="B120" i="4"/>
  <c r="K79" i="12" l="1"/>
  <c r="E62" i="11"/>
  <c r="K62" i="11"/>
  <c r="I62" i="11"/>
  <c r="F63" i="11" s="1"/>
  <c r="C118" i="12"/>
  <c r="B117" i="12"/>
  <c r="C119" i="11"/>
  <c r="B118" i="11"/>
  <c r="C119" i="9"/>
  <c r="B118" i="9"/>
  <c r="C122" i="4"/>
  <c r="B121" i="4"/>
  <c r="E63" i="11" l="1"/>
  <c r="K63" i="11" s="1"/>
  <c r="I73" i="9"/>
  <c r="F74" i="9" s="1"/>
  <c r="I79" i="12"/>
  <c r="F80" i="12" s="1"/>
  <c r="C119" i="12"/>
  <c r="B118" i="12"/>
  <c r="C120" i="11"/>
  <c r="B119" i="11"/>
  <c r="C120" i="9"/>
  <c r="B119" i="9"/>
  <c r="C123" i="4"/>
  <c r="B122" i="4"/>
  <c r="E74" i="9" l="1"/>
  <c r="K80" i="12"/>
  <c r="K74" i="9"/>
  <c r="I74" i="9"/>
  <c r="F75" i="9" s="1"/>
  <c r="C120" i="12"/>
  <c r="B119" i="12"/>
  <c r="C121" i="11"/>
  <c r="B120" i="11"/>
  <c r="C121" i="9"/>
  <c r="B120" i="9"/>
  <c r="C124" i="4"/>
  <c r="B123" i="4"/>
  <c r="E75" i="9" l="1"/>
  <c r="K75" i="9"/>
  <c r="I80" i="12"/>
  <c r="F81" i="12" s="1"/>
  <c r="I63" i="11"/>
  <c r="F64" i="11" s="1"/>
  <c r="C121" i="12"/>
  <c r="B120" i="12"/>
  <c r="C122" i="11"/>
  <c r="B121" i="11"/>
  <c r="C122" i="9"/>
  <c r="B121" i="9"/>
  <c r="C125" i="4"/>
  <c r="B124" i="4"/>
  <c r="E64" i="11" l="1"/>
  <c r="K64" i="11" s="1"/>
  <c r="I75" i="9"/>
  <c r="F76" i="9" s="1"/>
  <c r="K81" i="12"/>
  <c r="I81" i="12"/>
  <c r="F82" i="12" s="1"/>
  <c r="C122" i="12"/>
  <c r="B121" i="12"/>
  <c r="C123" i="11"/>
  <c r="B122" i="11"/>
  <c r="C123" i="9"/>
  <c r="B122" i="9"/>
  <c r="C126" i="4"/>
  <c r="B125" i="4"/>
  <c r="E76" i="9" l="1"/>
  <c r="K82" i="12"/>
  <c r="K76" i="9"/>
  <c r="I64" i="11"/>
  <c r="F65" i="11" s="1"/>
  <c r="I82" i="12"/>
  <c r="F83" i="12" s="1"/>
  <c r="C123" i="12"/>
  <c r="B122" i="12"/>
  <c r="C124" i="11"/>
  <c r="B123" i="11"/>
  <c r="C124" i="9"/>
  <c r="B123" i="9"/>
  <c r="C127" i="4"/>
  <c r="B126" i="4"/>
  <c r="K83" i="12" l="1"/>
  <c r="E65" i="11"/>
  <c r="K65" i="11" s="1"/>
  <c r="I76" i="9"/>
  <c r="F77" i="9" s="1"/>
  <c r="I83" i="12"/>
  <c r="F84" i="12" s="1"/>
  <c r="I65" i="11"/>
  <c r="F66" i="11" s="1"/>
  <c r="C124" i="12"/>
  <c r="B123" i="12"/>
  <c r="C125" i="11"/>
  <c r="B124" i="11"/>
  <c r="C125" i="9"/>
  <c r="B124" i="9"/>
  <c r="C128" i="4"/>
  <c r="B127" i="4"/>
  <c r="E77" i="9" l="1"/>
  <c r="E66" i="11"/>
  <c r="K66" i="11" s="1"/>
  <c r="K77" i="9"/>
  <c r="K84" i="12"/>
  <c r="I84" i="12"/>
  <c r="F85" i="12" s="1"/>
  <c r="I66" i="11"/>
  <c r="F67" i="11" s="1"/>
  <c r="C125" i="12"/>
  <c r="B124" i="12"/>
  <c r="C126" i="11"/>
  <c r="B125" i="11"/>
  <c r="C126" i="9"/>
  <c r="B125" i="9"/>
  <c r="C129" i="4"/>
  <c r="B128" i="4"/>
  <c r="K85" i="12" l="1"/>
  <c r="E67" i="11"/>
  <c r="K67" i="11" s="1"/>
  <c r="I77" i="9"/>
  <c r="F78" i="9" s="1"/>
  <c r="C126" i="12"/>
  <c r="B125" i="12"/>
  <c r="C127" i="11"/>
  <c r="B126" i="11"/>
  <c r="C127" i="9"/>
  <c r="B126" i="9"/>
  <c r="C130" i="4"/>
  <c r="B129" i="4"/>
  <c r="E78" i="9" l="1"/>
  <c r="I85" i="12"/>
  <c r="F86" i="12" s="1"/>
  <c r="C127" i="12"/>
  <c r="B126" i="12"/>
  <c r="C128" i="11"/>
  <c r="B127" i="11"/>
  <c r="C128" i="9"/>
  <c r="B127" i="9"/>
  <c r="C131" i="4"/>
  <c r="B130" i="4"/>
  <c r="K78" i="9" l="1"/>
  <c r="I78" i="9"/>
  <c r="F79" i="9" s="1"/>
  <c r="I67" i="11"/>
  <c r="F68" i="11" s="1"/>
  <c r="I86" i="12"/>
  <c r="F87" i="12" s="1"/>
  <c r="C128" i="12"/>
  <c r="B127" i="12"/>
  <c r="C129" i="11"/>
  <c r="B128" i="11"/>
  <c r="C129" i="9"/>
  <c r="B128" i="9"/>
  <c r="C132" i="4"/>
  <c r="B131" i="4"/>
  <c r="I79" i="9" l="1"/>
  <c r="F80" i="9" s="1"/>
  <c r="E79" i="9"/>
  <c r="K79" i="9" s="1"/>
  <c r="K87" i="12"/>
  <c r="E68" i="11"/>
  <c r="K68" i="11"/>
  <c r="I68" i="11"/>
  <c r="F69" i="11" s="1"/>
  <c r="I87" i="12"/>
  <c r="F88" i="12" s="1"/>
  <c r="K86" i="12"/>
  <c r="C129" i="12"/>
  <c r="B128" i="12"/>
  <c r="C130" i="11"/>
  <c r="B129" i="11"/>
  <c r="C130" i="9"/>
  <c r="B129" i="9"/>
  <c r="C133" i="4"/>
  <c r="B132" i="4"/>
  <c r="E80" i="9" l="1"/>
  <c r="K88" i="12"/>
  <c r="E69" i="11"/>
  <c r="K69" i="11" s="1"/>
  <c r="C130" i="12"/>
  <c r="B129" i="12"/>
  <c r="C131" i="11"/>
  <c r="B130" i="11"/>
  <c r="K80" i="9"/>
  <c r="C131" i="9"/>
  <c r="B130" i="9"/>
  <c r="C134" i="4"/>
  <c r="B133" i="4"/>
  <c r="I88" i="12" l="1"/>
  <c r="F89" i="12" s="1"/>
  <c r="C131" i="12"/>
  <c r="B130" i="12"/>
  <c r="C132" i="11"/>
  <c r="B131" i="11"/>
  <c r="C132" i="9"/>
  <c r="B131" i="9"/>
  <c r="C135" i="4"/>
  <c r="B134" i="4"/>
  <c r="K89" i="12" l="1"/>
  <c r="I69" i="11"/>
  <c r="F70" i="11" s="1"/>
  <c r="C132" i="12"/>
  <c r="B131" i="12"/>
  <c r="C133" i="11"/>
  <c r="B132" i="11"/>
  <c r="I80" i="9"/>
  <c r="F81" i="9" s="1"/>
  <c r="C133" i="9"/>
  <c r="B132" i="9"/>
  <c r="C136" i="4"/>
  <c r="B135" i="4"/>
  <c r="E81" i="9" l="1"/>
  <c r="K81" i="9" s="1"/>
  <c r="E70" i="11"/>
  <c r="K70" i="11" s="1"/>
  <c r="I70" i="11"/>
  <c r="F71" i="11" s="1"/>
  <c r="C133" i="12"/>
  <c r="B132" i="12"/>
  <c r="C134" i="11"/>
  <c r="B133" i="11"/>
  <c r="C134" i="9"/>
  <c r="B133" i="9"/>
  <c r="C137" i="4"/>
  <c r="B136" i="4"/>
  <c r="E71" i="11" l="1"/>
  <c r="K71" i="11" s="1"/>
  <c r="I71" i="11"/>
  <c r="F72" i="11" s="1"/>
  <c r="I89" i="12"/>
  <c r="F90" i="12" s="1"/>
  <c r="C134" i="12"/>
  <c r="B133" i="12"/>
  <c r="C135" i="11"/>
  <c r="B134" i="11"/>
  <c r="C135" i="9"/>
  <c r="B134" i="9"/>
  <c r="C138" i="4"/>
  <c r="B137" i="4"/>
  <c r="K90" i="12" l="1"/>
  <c r="E72" i="11"/>
  <c r="K72" i="11" s="1"/>
  <c r="I72" i="11"/>
  <c r="F73" i="11" s="1"/>
  <c r="C135" i="12"/>
  <c r="B134" i="12"/>
  <c r="C136" i="11"/>
  <c r="B135" i="11"/>
  <c r="I81" i="9"/>
  <c r="F82" i="9" s="1"/>
  <c r="C136" i="9"/>
  <c r="B135" i="9"/>
  <c r="C139" i="4"/>
  <c r="B138" i="4"/>
  <c r="E82" i="9" l="1"/>
  <c r="E73" i="11"/>
  <c r="K73" i="11" s="1"/>
  <c r="I90" i="12"/>
  <c r="F91" i="12" s="1"/>
  <c r="I73" i="11"/>
  <c r="F74" i="11" s="1"/>
  <c r="C136" i="12"/>
  <c r="B135" i="12"/>
  <c r="C137" i="11"/>
  <c r="B136" i="11"/>
  <c r="K82" i="9"/>
  <c r="C137" i="9"/>
  <c r="B136" i="9"/>
  <c r="C140" i="4"/>
  <c r="B139" i="4"/>
  <c r="K91" i="12" l="1"/>
  <c r="E74" i="11"/>
  <c r="K74" i="11" s="1"/>
  <c r="I74" i="11"/>
  <c r="F75" i="11" s="1"/>
  <c r="C137" i="12"/>
  <c r="B136" i="12"/>
  <c r="C138" i="11"/>
  <c r="B137" i="11"/>
  <c r="I82" i="9"/>
  <c r="F83" i="9" s="1"/>
  <c r="C138" i="9"/>
  <c r="B137" i="9"/>
  <c r="C141" i="4"/>
  <c r="B140" i="4"/>
  <c r="E83" i="9" l="1"/>
  <c r="K83" i="9" s="1"/>
  <c r="E75" i="11"/>
  <c r="K75" i="11" s="1"/>
  <c r="I91" i="12"/>
  <c r="F92" i="12" s="1"/>
  <c r="C138" i="12"/>
  <c r="B137" i="12"/>
  <c r="C139" i="11"/>
  <c r="B138" i="11"/>
  <c r="C139" i="9"/>
  <c r="B138" i="9"/>
  <c r="C142" i="4"/>
  <c r="B141" i="4"/>
  <c r="K92" i="12" l="1"/>
  <c r="C139" i="12"/>
  <c r="B138" i="12"/>
  <c r="C140" i="11"/>
  <c r="B139" i="11"/>
  <c r="I83" i="9"/>
  <c r="F84" i="9" s="1"/>
  <c r="C140" i="9"/>
  <c r="B139" i="9"/>
  <c r="C143" i="4"/>
  <c r="B142" i="4"/>
  <c r="E84" i="9" l="1"/>
  <c r="I92" i="12"/>
  <c r="F93" i="12" s="1"/>
  <c r="I75" i="11"/>
  <c r="F76" i="11" s="1"/>
  <c r="C140" i="12"/>
  <c r="B139" i="12"/>
  <c r="C141" i="11"/>
  <c r="B140" i="11"/>
  <c r="K84" i="9"/>
  <c r="C141" i="9"/>
  <c r="B140" i="9"/>
  <c r="C144" i="4"/>
  <c r="B143" i="4"/>
  <c r="K93" i="12" l="1"/>
  <c r="E76" i="11"/>
  <c r="K76" i="11" s="1"/>
  <c r="I93" i="12"/>
  <c r="F94" i="12" s="1"/>
  <c r="C141" i="12"/>
  <c r="B140" i="12"/>
  <c r="C142" i="11"/>
  <c r="B141" i="11"/>
  <c r="C142" i="9"/>
  <c r="B141" i="9"/>
  <c r="C145" i="4"/>
  <c r="B144" i="4"/>
  <c r="K94" i="12" l="1"/>
  <c r="I76" i="11"/>
  <c r="F77" i="11" s="1"/>
  <c r="C142" i="12"/>
  <c r="B141" i="12"/>
  <c r="C143" i="11"/>
  <c r="B142" i="11"/>
  <c r="I84" i="9"/>
  <c r="F85" i="9" s="1"/>
  <c r="C143" i="9"/>
  <c r="B142" i="9"/>
  <c r="C146" i="4"/>
  <c r="B145" i="4"/>
  <c r="E85" i="9" l="1"/>
  <c r="E77" i="11"/>
  <c r="K77" i="11" s="1"/>
  <c r="I77" i="11"/>
  <c r="F78" i="11" s="1"/>
  <c r="I94" i="12"/>
  <c r="F95" i="12" s="1"/>
  <c r="C143" i="12"/>
  <c r="B142" i="12"/>
  <c r="C144" i="11"/>
  <c r="B143" i="11"/>
  <c r="K85" i="9"/>
  <c r="C144" i="9"/>
  <c r="B143" i="9"/>
  <c r="C147" i="4"/>
  <c r="B146" i="4"/>
  <c r="K95" i="12" l="1"/>
  <c r="E78" i="11"/>
  <c r="K78" i="11" s="1"/>
  <c r="I78" i="11"/>
  <c r="F79" i="11" s="1"/>
  <c r="C144" i="12"/>
  <c r="B143" i="12"/>
  <c r="C145" i="11"/>
  <c r="B144" i="11"/>
  <c r="C145" i="9"/>
  <c r="B144" i="9"/>
  <c r="C148" i="4"/>
  <c r="B147" i="4"/>
  <c r="E79" i="11" l="1"/>
  <c r="K79" i="11" s="1"/>
  <c r="C145" i="12"/>
  <c r="B144" i="12"/>
  <c r="C146" i="11"/>
  <c r="B145" i="11"/>
  <c r="I85" i="9"/>
  <c r="F86" i="9" s="1"/>
  <c r="C146" i="9"/>
  <c r="B145" i="9"/>
  <c r="C149" i="4"/>
  <c r="B148" i="4"/>
  <c r="E86" i="9" l="1"/>
  <c r="I95" i="12"/>
  <c r="F96" i="12" s="1"/>
  <c r="C146" i="12"/>
  <c r="B145" i="12"/>
  <c r="K86" i="9"/>
  <c r="C147" i="11"/>
  <c r="B146" i="11"/>
  <c r="C147" i="9"/>
  <c r="B146" i="9"/>
  <c r="C150" i="4"/>
  <c r="B149" i="4"/>
  <c r="K96" i="12" l="1"/>
  <c r="I79" i="11"/>
  <c r="F80" i="11" s="1"/>
  <c r="C147" i="12"/>
  <c r="B146" i="12"/>
  <c r="C148" i="11"/>
  <c r="B147" i="11"/>
  <c r="I86" i="9"/>
  <c r="F87" i="9" s="1"/>
  <c r="C148" i="9"/>
  <c r="B147" i="9"/>
  <c r="C151" i="4"/>
  <c r="B150" i="4"/>
  <c r="E87" i="9" l="1"/>
  <c r="E80" i="11"/>
  <c r="K80" i="11" s="1"/>
  <c r="I96" i="12"/>
  <c r="F97" i="12" s="1"/>
  <c r="C148" i="12"/>
  <c r="B147" i="12"/>
  <c r="C149" i="11"/>
  <c r="B148" i="11"/>
  <c r="K87" i="9"/>
  <c r="C149" i="9"/>
  <c r="B148" i="9"/>
  <c r="C152" i="4"/>
  <c r="B151" i="4"/>
  <c r="K97" i="12" l="1"/>
  <c r="I97" i="12"/>
  <c r="F98" i="12" s="1"/>
  <c r="I80" i="11"/>
  <c r="F81" i="11" s="1"/>
  <c r="C149" i="12"/>
  <c r="B148" i="12"/>
  <c r="C150" i="11"/>
  <c r="B149" i="11"/>
  <c r="C150" i="9"/>
  <c r="B149" i="9"/>
  <c r="C153" i="4"/>
  <c r="B152" i="4"/>
  <c r="K98" i="12" l="1"/>
  <c r="E81" i="11"/>
  <c r="K81" i="11" s="1"/>
  <c r="I98" i="12"/>
  <c r="F99" i="12" s="1"/>
  <c r="C150" i="12"/>
  <c r="B149" i="12"/>
  <c r="C151" i="11"/>
  <c r="B150" i="11"/>
  <c r="I87" i="9"/>
  <c r="F88" i="9" s="1"/>
  <c r="C151" i="9"/>
  <c r="B150" i="9"/>
  <c r="C154" i="4"/>
  <c r="B153" i="4"/>
  <c r="E88" i="9" l="1"/>
  <c r="K88" i="9" s="1"/>
  <c r="K99" i="12"/>
  <c r="I81" i="11"/>
  <c r="F82" i="11" s="1"/>
  <c r="C151" i="12"/>
  <c r="B150" i="12"/>
  <c r="C152" i="11"/>
  <c r="B151" i="11"/>
  <c r="C152" i="9"/>
  <c r="B151" i="9"/>
  <c r="C155" i="4"/>
  <c r="B154" i="4"/>
  <c r="E82" i="11" l="1"/>
  <c r="K82" i="11" s="1"/>
  <c r="I99" i="12"/>
  <c r="F100" i="12" s="1"/>
  <c r="C152" i="12"/>
  <c r="B151" i="12"/>
  <c r="I88" i="9"/>
  <c r="F89" i="9" s="1"/>
  <c r="C153" i="11"/>
  <c r="B152" i="11"/>
  <c r="C153" i="9"/>
  <c r="B152" i="9"/>
  <c r="C156" i="4"/>
  <c r="B155" i="4"/>
  <c r="E89" i="9" l="1"/>
  <c r="K100" i="12"/>
  <c r="C153" i="12"/>
  <c r="B152" i="12"/>
  <c r="C154" i="11"/>
  <c r="B153" i="11"/>
  <c r="K89" i="9"/>
  <c r="C154" i="9"/>
  <c r="B153" i="9"/>
  <c r="C157" i="4"/>
  <c r="B156" i="4"/>
  <c r="I82" i="11" l="1"/>
  <c r="F83" i="11" s="1"/>
  <c r="C154" i="12"/>
  <c r="B153" i="12"/>
  <c r="C155" i="11"/>
  <c r="B154" i="11"/>
  <c r="C155" i="9"/>
  <c r="B154" i="9"/>
  <c r="C158" i="4"/>
  <c r="B157" i="4"/>
  <c r="E83" i="11" l="1"/>
  <c r="K83" i="11" s="1"/>
  <c r="I100" i="12"/>
  <c r="F101" i="12" s="1"/>
  <c r="C155" i="12"/>
  <c r="B154" i="12"/>
  <c r="C156" i="11"/>
  <c r="B155" i="11"/>
  <c r="I89" i="9"/>
  <c r="F90" i="9" s="1"/>
  <c r="C156" i="9"/>
  <c r="B155" i="9"/>
  <c r="C159" i="4"/>
  <c r="B158" i="4"/>
  <c r="E90" i="9" l="1"/>
  <c r="K90" i="9" s="1"/>
  <c r="K101" i="12"/>
  <c r="I83" i="11"/>
  <c r="F84" i="11" s="1"/>
  <c r="C156" i="12"/>
  <c r="B155" i="12"/>
  <c r="C157" i="11"/>
  <c r="B156" i="11"/>
  <c r="C157" i="9"/>
  <c r="B156" i="9"/>
  <c r="C160" i="4"/>
  <c r="B159" i="4"/>
  <c r="E84" i="11" l="1"/>
  <c r="K84" i="11" s="1"/>
  <c r="C157" i="12"/>
  <c r="B156" i="12"/>
  <c r="C158" i="11"/>
  <c r="B157" i="11"/>
  <c r="C158" i="9"/>
  <c r="B157" i="9"/>
  <c r="C161" i="4"/>
  <c r="B160" i="4"/>
  <c r="I101" i="12" l="1"/>
  <c r="F102" i="12" s="1"/>
  <c r="C158" i="12"/>
  <c r="B157" i="12"/>
  <c r="C159" i="11"/>
  <c r="B158" i="11"/>
  <c r="I90" i="9"/>
  <c r="F91" i="9" s="1"/>
  <c r="C159" i="9"/>
  <c r="B158" i="9"/>
  <c r="C162" i="4"/>
  <c r="B161" i="4"/>
  <c r="E91" i="9" l="1"/>
  <c r="K91" i="9" s="1"/>
  <c r="K102" i="12"/>
  <c r="I84" i="11"/>
  <c r="F85" i="11" s="1"/>
  <c r="C159" i="12"/>
  <c r="B158" i="12"/>
  <c r="C160" i="11"/>
  <c r="B159" i="11"/>
  <c r="C160" i="9"/>
  <c r="B159" i="9"/>
  <c r="C163" i="4"/>
  <c r="B162" i="4"/>
  <c r="E85" i="11" l="1"/>
  <c r="K85" i="11" s="1"/>
  <c r="I102" i="12"/>
  <c r="F103" i="12" s="1"/>
  <c r="C160" i="12"/>
  <c r="B159" i="12"/>
  <c r="C161" i="11"/>
  <c r="B160" i="11"/>
  <c r="C161" i="9"/>
  <c r="B160" i="9"/>
  <c r="C164" i="4"/>
  <c r="B163" i="4"/>
  <c r="K103" i="12" l="1"/>
  <c r="I85" i="11"/>
  <c r="F86" i="11" s="1"/>
  <c r="C161" i="12"/>
  <c r="B160" i="12"/>
  <c r="C162" i="11"/>
  <c r="B161" i="11"/>
  <c r="I91" i="9"/>
  <c r="F92" i="9" s="1"/>
  <c r="C162" i="9"/>
  <c r="B161" i="9"/>
  <c r="C165" i="4"/>
  <c r="B164" i="4"/>
  <c r="E92" i="9" l="1"/>
  <c r="K92" i="9" s="1"/>
  <c r="E86" i="11"/>
  <c r="K86" i="11" s="1"/>
  <c r="I86" i="11"/>
  <c r="F87" i="11" s="1"/>
  <c r="I103" i="12"/>
  <c r="F104" i="12" s="1"/>
  <c r="C162" i="12"/>
  <c r="B161" i="12"/>
  <c r="C163" i="11"/>
  <c r="B162" i="11"/>
  <c r="C163" i="9"/>
  <c r="B162" i="9"/>
  <c r="C166" i="4"/>
  <c r="B165" i="4"/>
  <c r="E87" i="11" l="1"/>
  <c r="K87" i="11" s="1"/>
  <c r="K104" i="12"/>
  <c r="I104" i="12"/>
  <c r="F105" i="12" s="1"/>
  <c r="C163" i="12"/>
  <c r="B162" i="12"/>
  <c r="C164" i="11"/>
  <c r="B163" i="11"/>
  <c r="C164" i="9"/>
  <c r="B163" i="9"/>
  <c r="C167" i="4"/>
  <c r="B166" i="4"/>
  <c r="K105" i="12" l="1"/>
  <c r="I105" i="12"/>
  <c r="F106" i="12" s="1"/>
  <c r="I87" i="11"/>
  <c r="F88" i="11" s="1"/>
  <c r="C164" i="12"/>
  <c r="B163" i="12"/>
  <c r="C165" i="11"/>
  <c r="B164" i="11"/>
  <c r="I92" i="9"/>
  <c r="F93" i="9" s="1"/>
  <c r="C165" i="9"/>
  <c r="B164" i="9"/>
  <c r="C168" i="4"/>
  <c r="B167" i="4"/>
  <c r="E93" i="9" l="1"/>
  <c r="K93" i="9" s="1"/>
  <c r="E88" i="11"/>
  <c r="K88" i="11" s="1"/>
  <c r="K106" i="12"/>
  <c r="I106" i="12"/>
  <c r="F107" i="12" s="1"/>
  <c r="C165" i="12"/>
  <c r="B164" i="12"/>
  <c r="C166" i="11"/>
  <c r="B165" i="11"/>
  <c r="C166" i="9"/>
  <c r="B165" i="9"/>
  <c r="C169" i="4"/>
  <c r="B168" i="4"/>
  <c r="K107" i="12" l="1"/>
  <c r="I107" i="12"/>
  <c r="F108" i="12" s="1"/>
  <c r="I88" i="11"/>
  <c r="F89" i="11" s="1"/>
  <c r="C166" i="12"/>
  <c r="B165" i="12"/>
  <c r="C167" i="11"/>
  <c r="B166" i="11"/>
  <c r="C167" i="9"/>
  <c r="B166" i="9"/>
  <c r="C170" i="4"/>
  <c r="B169" i="4"/>
  <c r="E89" i="11" l="1"/>
  <c r="K89" i="11" s="1"/>
  <c r="K108" i="12"/>
  <c r="I108" i="12"/>
  <c r="F109" i="12" s="1"/>
  <c r="C167" i="12"/>
  <c r="B166" i="12"/>
  <c r="C168" i="11"/>
  <c r="B167" i="11"/>
  <c r="I93" i="9"/>
  <c r="F94" i="9" s="1"/>
  <c r="C168" i="9"/>
  <c r="B167" i="9"/>
  <c r="C171" i="4"/>
  <c r="B170" i="4"/>
  <c r="E94" i="9" l="1"/>
  <c r="K94" i="9" s="1"/>
  <c r="K109" i="12"/>
  <c r="I89" i="11"/>
  <c r="F90" i="11" s="1"/>
  <c r="C168" i="12"/>
  <c r="B167" i="12"/>
  <c r="C169" i="11"/>
  <c r="B168" i="11"/>
  <c r="C169" i="9"/>
  <c r="B168" i="9"/>
  <c r="C172" i="4"/>
  <c r="B171" i="4"/>
  <c r="E90" i="11" l="1"/>
  <c r="K90" i="11" s="1"/>
  <c r="C169" i="12"/>
  <c r="B168" i="12"/>
  <c r="C170" i="11"/>
  <c r="B169" i="11"/>
  <c r="C170" i="9"/>
  <c r="B169" i="9"/>
  <c r="C173" i="4"/>
  <c r="B172" i="4"/>
  <c r="I109" i="12" l="1"/>
  <c r="F110" i="12" s="1"/>
  <c r="I90" i="11"/>
  <c r="F91" i="11" s="1"/>
  <c r="C170" i="12"/>
  <c r="B169" i="12"/>
  <c r="C171" i="11"/>
  <c r="B170" i="11"/>
  <c r="I94" i="9"/>
  <c r="F95" i="9" s="1"/>
  <c r="C171" i="9"/>
  <c r="B170" i="9"/>
  <c r="C174" i="4"/>
  <c r="B173" i="4"/>
  <c r="E95" i="9" l="1"/>
  <c r="K95" i="9" s="1"/>
  <c r="K110" i="12"/>
  <c r="E91" i="11"/>
  <c r="K91" i="11"/>
  <c r="C171" i="12"/>
  <c r="B170" i="12"/>
  <c r="C172" i="11"/>
  <c r="B171" i="11"/>
  <c r="C172" i="9"/>
  <c r="B171" i="9"/>
  <c r="C175" i="4"/>
  <c r="B174" i="4"/>
  <c r="I91" i="11" l="1"/>
  <c r="F92" i="11" s="1"/>
  <c r="I110" i="12"/>
  <c r="F111" i="12" s="1"/>
  <c r="C172" i="12"/>
  <c r="B171" i="12"/>
  <c r="C173" i="11"/>
  <c r="B172" i="11"/>
  <c r="C173" i="9"/>
  <c r="B172" i="9"/>
  <c r="C176" i="4"/>
  <c r="B175" i="4"/>
  <c r="E92" i="11" l="1"/>
  <c r="K92" i="11" s="1"/>
  <c r="K111" i="12"/>
  <c r="I92" i="11"/>
  <c r="F93" i="11" s="1"/>
  <c r="C173" i="12"/>
  <c r="B172" i="12"/>
  <c r="C174" i="11"/>
  <c r="B173" i="11"/>
  <c r="I95" i="9"/>
  <c r="F96" i="9" s="1"/>
  <c r="C174" i="9"/>
  <c r="B173" i="9"/>
  <c r="C177" i="4"/>
  <c r="B176" i="4"/>
  <c r="E96" i="9" l="1"/>
  <c r="K96" i="9" s="1"/>
  <c r="E93" i="11"/>
  <c r="K93" i="11"/>
  <c r="C174" i="12"/>
  <c r="B173" i="12"/>
  <c r="C175" i="11"/>
  <c r="B174" i="11"/>
  <c r="C175" i="9"/>
  <c r="B174" i="9"/>
  <c r="C178" i="4"/>
  <c r="B177" i="4"/>
  <c r="I111" i="12" l="1"/>
  <c r="F112" i="12" s="1"/>
  <c r="C175" i="12"/>
  <c r="B174" i="12"/>
  <c r="C176" i="11"/>
  <c r="B175" i="11"/>
  <c r="C176" i="9"/>
  <c r="B175" i="9"/>
  <c r="C179" i="4"/>
  <c r="B178" i="4"/>
  <c r="K112" i="12" l="1"/>
  <c r="I112" i="12"/>
  <c r="F113" i="12" s="1"/>
  <c r="I93" i="11"/>
  <c r="F94" i="11" s="1"/>
  <c r="C176" i="12"/>
  <c r="B175" i="12"/>
  <c r="C177" i="11"/>
  <c r="B176" i="11"/>
  <c r="I96" i="9"/>
  <c r="F97" i="9" s="1"/>
  <c r="C177" i="9"/>
  <c r="B176" i="9"/>
  <c r="C180" i="4"/>
  <c r="B179" i="4"/>
  <c r="E97" i="9" l="1"/>
  <c r="K97" i="9" s="1"/>
  <c r="E94" i="11"/>
  <c r="K113" i="12"/>
  <c r="I113" i="12"/>
  <c r="F114" i="12" s="1"/>
  <c r="K94" i="11"/>
  <c r="C177" i="12"/>
  <c r="B176" i="12"/>
  <c r="C178" i="11"/>
  <c r="B177" i="11"/>
  <c r="C178" i="9"/>
  <c r="B177" i="9"/>
  <c r="C181" i="4"/>
  <c r="B180" i="4"/>
  <c r="K114" i="12" l="1"/>
  <c r="I94" i="11"/>
  <c r="F95" i="11" s="1"/>
  <c r="C178" i="12"/>
  <c r="B177" i="12"/>
  <c r="C179" i="11"/>
  <c r="B178" i="11"/>
  <c r="I97" i="9"/>
  <c r="F98" i="9" s="1"/>
  <c r="C179" i="9"/>
  <c r="B178" i="9"/>
  <c r="C182" i="4"/>
  <c r="B181" i="4"/>
  <c r="E98" i="9" l="1"/>
  <c r="K98" i="9" s="1"/>
  <c r="E95" i="11"/>
  <c r="K95" i="11" s="1"/>
  <c r="I114" i="12"/>
  <c r="F115" i="12" s="1"/>
  <c r="I95" i="11"/>
  <c r="F96" i="11" s="1"/>
  <c r="C179" i="12"/>
  <c r="B178" i="12"/>
  <c r="C180" i="11"/>
  <c r="B179" i="11"/>
  <c r="C180" i="9"/>
  <c r="B179" i="9"/>
  <c r="C183" i="4"/>
  <c r="B182" i="4"/>
  <c r="K115" i="12" l="1"/>
  <c r="E96" i="11"/>
  <c r="K96" i="11"/>
  <c r="I115" i="12"/>
  <c r="F116" i="12" s="1"/>
  <c r="C180" i="12"/>
  <c r="B179" i="12"/>
  <c r="I98" i="9"/>
  <c r="F99" i="9" s="1"/>
  <c r="C181" i="11"/>
  <c r="B180" i="11"/>
  <c r="C181" i="9"/>
  <c r="B180" i="9"/>
  <c r="C184" i="4"/>
  <c r="B183" i="4"/>
  <c r="E99" i="9" l="1"/>
  <c r="K116" i="12"/>
  <c r="I96" i="11"/>
  <c r="F97" i="11" s="1"/>
  <c r="C181" i="12"/>
  <c r="B180" i="12"/>
  <c r="C182" i="11"/>
  <c r="B181" i="11"/>
  <c r="K99" i="9"/>
  <c r="C182" i="9"/>
  <c r="B181" i="9"/>
  <c r="C185" i="4"/>
  <c r="B184" i="4"/>
  <c r="E97" i="11" l="1"/>
  <c r="K97" i="11" s="1"/>
  <c r="I116" i="12"/>
  <c r="F117" i="12" s="1"/>
  <c r="C182" i="12"/>
  <c r="B181" i="12"/>
  <c r="I99" i="9"/>
  <c r="F100" i="9" s="1"/>
  <c r="C183" i="11"/>
  <c r="B182" i="11"/>
  <c r="C183" i="9"/>
  <c r="B182" i="9"/>
  <c r="C186" i="4"/>
  <c r="B185" i="4"/>
  <c r="E100" i="9" l="1"/>
  <c r="K117" i="12"/>
  <c r="I117" i="12"/>
  <c r="F118" i="12" s="1"/>
  <c r="C183" i="12"/>
  <c r="B182" i="12"/>
  <c r="C184" i="11"/>
  <c r="B183" i="11"/>
  <c r="K100" i="9"/>
  <c r="C184" i="9"/>
  <c r="B183" i="9"/>
  <c r="C187" i="4"/>
  <c r="B186" i="4"/>
  <c r="K118" i="12" l="1"/>
  <c r="I118" i="12"/>
  <c r="F119" i="12" s="1"/>
  <c r="I97" i="11"/>
  <c r="F98" i="11" s="1"/>
  <c r="C184" i="12"/>
  <c r="B183" i="12"/>
  <c r="C185" i="11"/>
  <c r="B184" i="11"/>
  <c r="C185" i="9"/>
  <c r="B184" i="9"/>
  <c r="C188" i="4"/>
  <c r="B187" i="4"/>
  <c r="K119" i="12" l="1"/>
  <c r="E98" i="11"/>
  <c r="K98" i="11" s="1"/>
  <c r="I119" i="12"/>
  <c r="F120" i="12" s="1"/>
  <c r="I100" i="9"/>
  <c r="F101" i="9" s="1"/>
  <c r="C185" i="12"/>
  <c r="B184" i="12"/>
  <c r="C186" i="11"/>
  <c r="B185" i="11"/>
  <c r="C186" i="9"/>
  <c r="B185" i="9"/>
  <c r="C189" i="4"/>
  <c r="B188" i="4"/>
  <c r="E101" i="9" l="1"/>
  <c r="K120" i="12"/>
  <c r="I120" i="12"/>
  <c r="F121" i="12" s="1"/>
  <c r="I101" i="9"/>
  <c r="F102" i="9" s="1"/>
  <c r="C186" i="12"/>
  <c r="B185" i="12"/>
  <c r="C187" i="11"/>
  <c r="B186" i="11"/>
  <c r="C187" i="9"/>
  <c r="B186" i="9"/>
  <c r="C190" i="4"/>
  <c r="B189" i="4"/>
  <c r="E102" i="9" l="1"/>
  <c r="K121" i="12"/>
  <c r="K102" i="9"/>
  <c r="I102" i="9"/>
  <c r="F103" i="9" s="1"/>
  <c r="K101" i="9"/>
  <c r="I98" i="11"/>
  <c r="F99" i="11" s="1"/>
  <c r="C187" i="12"/>
  <c r="B186" i="12"/>
  <c r="C188" i="11"/>
  <c r="B187" i="11"/>
  <c r="B187" i="9"/>
  <c r="C188" i="9"/>
  <c r="C191" i="4"/>
  <c r="B190" i="4"/>
  <c r="E103" i="9" l="1"/>
  <c r="E99" i="11"/>
  <c r="K99" i="11" s="1"/>
  <c r="I121" i="12"/>
  <c r="F122" i="12" s="1"/>
  <c r="C188" i="12"/>
  <c r="B187" i="12"/>
  <c r="K103" i="9"/>
  <c r="C189" i="11"/>
  <c r="B188" i="11"/>
  <c r="B188" i="9"/>
  <c r="C189" i="9"/>
  <c r="C192" i="4"/>
  <c r="B191" i="4"/>
  <c r="I122" i="12" l="1"/>
  <c r="F123" i="12" s="1"/>
  <c r="C189" i="12"/>
  <c r="B188" i="12"/>
  <c r="C190" i="11"/>
  <c r="B189" i="11"/>
  <c r="I103" i="9"/>
  <c r="F104" i="9" s="1"/>
  <c r="B189" i="9"/>
  <c r="C190" i="9"/>
  <c r="C193" i="4"/>
  <c r="B192" i="4"/>
  <c r="E104" i="9" l="1"/>
  <c r="I123" i="12"/>
  <c r="F124" i="12" s="1"/>
  <c r="K122" i="12"/>
  <c r="I99" i="11"/>
  <c r="F100" i="11" s="1"/>
  <c r="C190" i="12"/>
  <c r="B189" i="12"/>
  <c r="C191" i="11"/>
  <c r="B190" i="11"/>
  <c r="K104" i="9"/>
  <c r="B190" i="9"/>
  <c r="C191" i="9"/>
  <c r="C194" i="4"/>
  <c r="B193" i="4"/>
  <c r="K124" i="12" l="1"/>
  <c r="E100" i="11"/>
  <c r="K100" i="11" s="1"/>
  <c r="I124" i="12"/>
  <c r="F125" i="12" s="1"/>
  <c r="K123" i="12"/>
  <c r="C191" i="12"/>
  <c r="B190" i="12"/>
  <c r="C192" i="11"/>
  <c r="B191" i="11"/>
  <c r="B191" i="9"/>
  <c r="C192" i="9"/>
  <c r="C195" i="4"/>
  <c r="B194" i="4"/>
  <c r="K125" i="12" l="1"/>
  <c r="I125" i="12"/>
  <c r="F126" i="12" s="1"/>
  <c r="I100" i="11"/>
  <c r="F101" i="11" s="1"/>
  <c r="C192" i="12"/>
  <c r="B191" i="12"/>
  <c r="C193" i="11"/>
  <c r="B192" i="11"/>
  <c r="I104" i="9"/>
  <c r="F105" i="9" s="1"/>
  <c r="B192" i="9"/>
  <c r="C193" i="9"/>
  <c r="C196" i="4"/>
  <c r="B195" i="4"/>
  <c r="E105" i="9" l="1"/>
  <c r="K126" i="12"/>
  <c r="E101" i="11"/>
  <c r="K101" i="11"/>
  <c r="C193" i="12"/>
  <c r="B192" i="12"/>
  <c r="C194" i="11"/>
  <c r="B193" i="11"/>
  <c r="K105" i="9"/>
  <c r="B193" i="9"/>
  <c r="C194" i="9"/>
  <c r="C197" i="4"/>
  <c r="B196" i="4"/>
  <c r="I101" i="11" l="1"/>
  <c r="F102" i="11" s="1"/>
  <c r="C194" i="12"/>
  <c r="B193" i="12"/>
  <c r="C195" i="11"/>
  <c r="B194" i="11"/>
  <c r="B194" i="9"/>
  <c r="C195" i="9"/>
  <c r="C198" i="4"/>
  <c r="B197" i="4"/>
  <c r="E102" i="11" l="1"/>
  <c r="K102" i="11" s="1"/>
  <c r="I126" i="12"/>
  <c r="F127" i="12" s="1"/>
  <c r="C195" i="12"/>
  <c r="B194" i="12"/>
  <c r="C196" i="11"/>
  <c r="B195" i="11"/>
  <c r="I105" i="9"/>
  <c r="F106" i="9" s="1"/>
  <c r="B195" i="9"/>
  <c r="C196" i="9"/>
  <c r="C199" i="4"/>
  <c r="B198" i="4"/>
  <c r="E106" i="9" l="1"/>
  <c r="K127" i="12"/>
  <c r="C196" i="12"/>
  <c r="B195" i="12"/>
  <c r="C197" i="11"/>
  <c r="B196" i="11"/>
  <c r="K106" i="9"/>
  <c r="B196" i="9"/>
  <c r="C197" i="9"/>
  <c r="C200" i="4"/>
  <c r="B199" i="4"/>
  <c r="I102" i="11" l="1"/>
  <c r="F103" i="11" s="1"/>
  <c r="C197" i="12"/>
  <c r="B196" i="12"/>
  <c r="C198" i="11"/>
  <c r="B197" i="11"/>
  <c r="B197" i="9"/>
  <c r="C198" i="9"/>
  <c r="C201" i="4"/>
  <c r="B200" i="4"/>
  <c r="E103" i="11" l="1"/>
  <c r="K103" i="11" s="1"/>
  <c r="I127" i="12"/>
  <c r="F128" i="12" s="1"/>
  <c r="C198" i="12"/>
  <c r="B197" i="12"/>
  <c r="C199" i="11"/>
  <c r="B198" i="11"/>
  <c r="I106" i="9"/>
  <c r="F107" i="9" s="1"/>
  <c r="B198" i="9"/>
  <c r="C199" i="9"/>
  <c r="C202" i="4"/>
  <c r="B201" i="4"/>
  <c r="E107" i="9" l="1"/>
  <c r="K128" i="12"/>
  <c r="I103" i="11"/>
  <c r="F104" i="11" s="1"/>
  <c r="C199" i="12"/>
  <c r="B198" i="12"/>
  <c r="C200" i="11"/>
  <c r="B199" i="11"/>
  <c r="K107" i="9"/>
  <c r="B199" i="9"/>
  <c r="C200" i="9"/>
  <c r="C203" i="4"/>
  <c r="B202" i="4"/>
  <c r="E104" i="11" l="1"/>
  <c r="K104" i="11" s="1"/>
  <c r="C200" i="12"/>
  <c r="B199" i="12"/>
  <c r="C201" i="11"/>
  <c r="B200" i="11"/>
  <c r="B200" i="9"/>
  <c r="C201" i="9"/>
  <c r="C204" i="4"/>
  <c r="B203" i="4"/>
  <c r="I128" i="12" l="1"/>
  <c r="F129" i="12" s="1"/>
  <c r="I104" i="11"/>
  <c r="F105" i="11" s="1"/>
  <c r="C201" i="12"/>
  <c r="B200" i="12"/>
  <c r="C202" i="11"/>
  <c r="B201" i="11"/>
  <c r="I107" i="9"/>
  <c r="F108" i="9" s="1"/>
  <c r="B201" i="9"/>
  <c r="C202" i="9"/>
  <c r="C205" i="4"/>
  <c r="B204" i="4"/>
  <c r="E108" i="9" l="1"/>
  <c r="K129" i="12"/>
  <c r="E105" i="11"/>
  <c r="K105" i="11" s="1"/>
  <c r="I129" i="12"/>
  <c r="F130" i="12" s="1"/>
  <c r="I105" i="11"/>
  <c r="F106" i="11" s="1"/>
  <c r="C202" i="12"/>
  <c r="B201" i="12"/>
  <c r="C203" i="11"/>
  <c r="B202" i="11"/>
  <c r="K108" i="9"/>
  <c r="B202" i="9"/>
  <c r="C203" i="9"/>
  <c r="C206" i="4"/>
  <c r="B205" i="4"/>
  <c r="K130" i="12" l="1"/>
  <c r="E106" i="11"/>
  <c r="K106" i="11"/>
  <c r="I106" i="11"/>
  <c r="F107" i="11" s="1"/>
  <c r="C203" i="12"/>
  <c r="B202" i="12"/>
  <c r="C204" i="11"/>
  <c r="B203" i="11"/>
  <c r="B203" i="9"/>
  <c r="C204" i="9"/>
  <c r="C207" i="4"/>
  <c r="B206" i="4"/>
  <c r="E107" i="11" l="1"/>
  <c r="K107" i="11"/>
  <c r="C204" i="12"/>
  <c r="B203" i="12"/>
  <c r="C205" i="11"/>
  <c r="B204" i="11"/>
  <c r="I108" i="9"/>
  <c r="F109" i="9" s="1"/>
  <c r="B204" i="9"/>
  <c r="C205" i="9"/>
  <c r="C208" i="4"/>
  <c r="B207" i="4"/>
  <c r="E109" i="9" l="1"/>
  <c r="K109" i="9" s="1"/>
  <c r="I130" i="12"/>
  <c r="F131" i="12" s="1"/>
  <c r="I107" i="11"/>
  <c r="F108" i="11" s="1"/>
  <c r="C205" i="12"/>
  <c r="B204" i="12"/>
  <c r="C206" i="11"/>
  <c r="B205" i="11"/>
  <c r="B205" i="9"/>
  <c r="C206" i="9"/>
  <c r="C209" i="4"/>
  <c r="B208" i="4"/>
  <c r="E108" i="11" l="1"/>
  <c r="K108" i="11" s="1"/>
  <c r="K131" i="12"/>
  <c r="I131" i="12"/>
  <c r="F132" i="12" s="1"/>
  <c r="C206" i="12"/>
  <c r="B205" i="12"/>
  <c r="C207" i="11"/>
  <c r="B206" i="11"/>
  <c r="B206" i="9"/>
  <c r="C207" i="9"/>
  <c r="C210" i="4"/>
  <c r="B209" i="4"/>
  <c r="K132" i="12" l="1"/>
  <c r="C207" i="12"/>
  <c r="B206" i="12"/>
  <c r="C208" i="11"/>
  <c r="B207" i="11"/>
  <c r="I109" i="9"/>
  <c r="F110" i="9" s="1"/>
  <c r="B207" i="9"/>
  <c r="C208" i="9"/>
  <c r="C211" i="4"/>
  <c r="B210" i="4"/>
  <c r="E110" i="9" l="1"/>
  <c r="I108" i="11"/>
  <c r="F109" i="11" s="1"/>
  <c r="C208" i="12"/>
  <c r="B207" i="12"/>
  <c r="C209" i="11"/>
  <c r="B208" i="11"/>
  <c r="K110" i="9"/>
  <c r="B208" i="9"/>
  <c r="C209" i="9"/>
  <c r="C212" i="4"/>
  <c r="B211" i="4"/>
  <c r="E109" i="11" l="1"/>
  <c r="K109" i="11" s="1"/>
  <c r="I132" i="12"/>
  <c r="F133" i="12" s="1"/>
  <c r="C209" i="12"/>
  <c r="B208" i="12"/>
  <c r="C210" i="11"/>
  <c r="B209" i="11"/>
  <c r="B209" i="9"/>
  <c r="C210" i="9"/>
  <c r="C213" i="4"/>
  <c r="B212" i="4"/>
  <c r="K133" i="12" l="1"/>
  <c r="I109" i="11"/>
  <c r="F110" i="11" s="1"/>
  <c r="C210" i="12"/>
  <c r="B209" i="12"/>
  <c r="C211" i="11"/>
  <c r="B210" i="11"/>
  <c r="I110" i="9"/>
  <c r="F111" i="9" s="1"/>
  <c r="B210" i="9"/>
  <c r="C211" i="9"/>
  <c r="C214" i="4"/>
  <c r="B213" i="4"/>
  <c r="E111" i="9" l="1"/>
  <c r="E110" i="11"/>
  <c r="K110" i="11" s="1"/>
  <c r="C211" i="12"/>
  <c r="B210" i="12"/>
  <c r="C212" i="11"/>
  <c r="B211" i="11"/>
  <c r="K111" i="9"/>
  <c r="B211" i="9"/>
  <c r="C212" i="9"/>
  <c r="C215" i="4"/>
  <c r="B214" i="4"/>
  <c r="I133" i="12" l="1"/>
  <c r="F134" i="12" s="1"/>
  <c r="I110" i="11"/>
  <c r="F111" i="11" s="1"/>
  <c r="C212" i="12"/>
  <c r="B211" i="12"/>
  <c r="C213" i="11"/>
  <c r="B212" i="11"/>
  <c r="B212" i="9"/>
  <c r="C213" i="9"/>
  <c r="C216" i="4"/>
  <c r="B215" i="4"/>
  <c r="K134" i="12" l="1"/>
  <c r="E111" i="11"/>
  <c r="K111" i="11" s="1"/>
  <c r="I134" i="12"/>
  <c r="F135" i="12" s="1"/>
  <c r="C213" i="12"/>
  <c r="B212" i="12"/>
  <c r="C214" i="11"/>
  <c r="B213" i="11"/>
  <c r="I111" i="9"/>
  <c r="F112" i="9" s="1"/>
  <c r="B213" i="9"/>
  <c r="C214" i="9"/>
  <c r="C217" i="4"/>
  <c r="B216" i="4"/>
  <c r="E112" i="9" l="1"/>
  <c r="K135" i="12"/>
  <c r="I135" i="12"/>
  <c r="F136" i="12" s="1"/>
  <c r="C214" i="12"/>
  <c r="B213" i="12"/>
  <c r="C215" i="11"/>
  <c r="B214" i="11"/>
  <c r="K112" i="9"/>
  <c r="B214" i="9"/>
  <c r="C215" i="9"/>
  <c r="C218" i="4"/>
  <c r="B217" i="4"/>
  <c r="K136" i="12" l="1"/>
  <c r="I111" i="11"/>
  <c r="F112" i="11" s="1"/>
  <c r="C215" i="12"/>
  <c r="B214" i="12"/>
  <c r="C216" i="11"/>
  <c r="B215" i="11"/>
  <c r="B215" i="9"/>
  <c r="C216" i="9"/>
  <c r="C219" i="4"/>
  <c r="B218" i="4"/>
  <c r="E112" i="11" l="1"/>
  <c r="K112" i="11" s="1"/>
  <c r="C216" i="12"/>
  <c r="B215" i="12"/>
  <c r="C217" i="11"/>
  <c r="B216" i="11"/>
  <c r="I112" i="9"/>
  <c r="F113" i="9" s="1"/>
  <c r="B216" i="9"/>
  <c r="C217" i="9"/>
  <c r="C220" i="4"/>
  <c r="B219" i="4"/>
  <c r="E113" i="9" l="1"/>
  <c r="I136" i="12"/>
  <c r="F137" i="12" s="1"/>
  <c r="I112" i="11"/>
  <c r="F113" i="11" s="1"/>
  <c r="C217" i="12"/>
  <c r="B216" i="12"/>
  <c r="C218" i="11"/>
  <c r="B217" i="11"/>
  <c r="K113" i="9"/>
  <c r="B217" i="9"/>
  <c r="C218" i="9"/>
  <c r="C221" i="4"/>
  <c r="B220" i="4"/>
  <c r="K137" i="12" l="1"/>
  <c r="E113" i="11"/>
  <c r="K113" i="11"/>
  <c r="C218" i="12"/>
  <c r="B217" i="12"/>
  <c r="I113" i="9"/>
  <c r="F114" i="9" s="1"/>
  <c r="C219" i="11"/>
  <c r="B218" i="11"/>
  <c r="B218" i="9"/>
  <c r="C219" i="9"/>
  <c r="C222" i="4"/>
  <c r="B221" i="4"/>
  <c r="E114" i="9" l="1"/>
  <c r="K114" i="9" s="1"/>
  <c r="I113" i="11"/>
  <c r="F114" i="11" s="1"/>
  <c r="C219" i="12"/>
  <c r="B218" i="12"/>
  <c r="C220" i="11"/>
  <c r="B219" i="11"/>
  <c r="B219" i="9"/>
  <c r="C220" i="9"/>
  <c r="C223" i="4"/>
  <c r="B222" i="4"/>
  <c r="E114" i="11" l="1"/>
  <c r="K114" i="11" s="1"/>
  <c r="I137" i="12"/>
  <c r="F138" i="12" s="1"/>
  <c r="C220" i="12"/>
  <c r="B219" i="12"/>
  <c r="C221" i="11"/>
  <c r="B220" i="11"/>
  <c r="I114" i="9"/>
  <c r="F115" i="9" s="1"/>
  <c r="B220" i="9"/>
  <c r="C221" i="9"/>
  <c r="C224" i="4"/>
  <c r="B223" i="4"/>
  <c r="E115" i="9" l="1"/>
  <c r="K115" i="9" s="1"/>
  <c r="K138" i="12"/>
  <c r="I114" i="11"/>
  <c r="F115" i="11" s="1"/>
  <c r="C221" i="12"/>
  <c r="B220" i="12"/>
  <c r="C222" i="11"/>
  <c r="B221" i="11"/>
  <c r="B221" i="9"/>
  <c r="C222" i="9"/>
  <c r="C225" i="4"/>
  <c r="B224" i="4"/>
  <c r="E115" i="11" l="1"/>
  <c r="K115" i="11" s="1"/>
  <c r="C222" i="12"/>
  <c r="B221" i="12"/>
  <c r="C223" i="11"/>
  <c r="B222" i="11"/>
  <c r="B222" i="9"/>
  <c r="C223" i="9"/>
  <c r="C226" i="4"/>
  <c r="B225" i="4"/>
  <c r="I138" i="12" l="1"/>
  <c r="F139" i="12" s="1"/>
  <c r="I115" i="11"/>
  <c r="F116" i="11" s="1"/>
  <c r="C223" i="12"/>
  <c r="B222" i="12"/>
  <c r="C224" i="11"/>
  <c r="B223" i="11"/>
  <c r="I115" i="9"/>
  <c r="F116" i="9" s="1"/>
  <c r="B223" i="9"/>
  <c r="C224" i="9"/>
  <c r="C227" i="4"/>
  <c r="B226" i="4"/>
  <c r="E116" i="9" l="1"/>
  <c r="K116" i="9" s="1"/>
  <c r="K139" i="12"/>
  <c r="E116" i="11"/>
  <c r="K116" i="11" s="1"/>
  <c r="I139" i="12"/>
  <c r="F140" i="12" s="1"/>
  <c r="C224" i="12"/>
  <c r="B223" i="12"/>
  <c r="C225" i="11"/>
  <c r="B224" i="11"/>
  <c r="B224" i="9"/>
  <c r="C225" i="9"/>
  <c r="C228" i="4"/>
  <c r="B227" i="4"/>
  <c r="K140" i="12" l="1"/>
  <c r="I116" i="11"/>
  <c r="F117" i="11" s="1"/>
  <c r="C225" i="12"/>
  <c r="B224" i="12"/>
  <c r="C226" i="11"/>
  <c r="B225" i="11"/>
  <c r="B225" i="9"/>
  <c r="C226" i="9"/>
  <c r="C229" i="4"/>
  <c r="B228" i="4"/>
  <c r="E117" i="11" l="1"/>
  <c r="K117" i="11" s="1"/>
  <c r="C226" i="12"/>
  <c r="B225" i="12"/>
  <c r="C227" i="11"/>
  <c r="B226" i="11"/>
  <c r="I116" i="9"/>
  <c r="F117" i="9" s="1"/>
  <c r="B226" i="9"/>
  <c r="C227" i="9"/>
  <c r="C230" i="4"/>
  <c r="B229" i="4"/>
  <c r="E117" i="9" l="1"/>
  <c r="K117" i="9" s="1"/>
  <c r="I140" i="12"/>
  <c r="F141" i="12" s="1"/>
  <c r="C227" i="12"/>
  <c r="B226" i="12"/>
  <c r="C228" i="11"/>
  <c r="B227" i="11"/>
  <c r="B227" i="9"/>
  <c r="C228" i="9"/>
  <c r="C231" i="4"/>
  <c r="B230" i="4"/>
  <c r="K141" i="12" l="1"/>
  <c r="I141" i="12"/>
  <c r="F142" i="12" s="1"/>
  <c r="I117" i="11"/>
  <c r="F118" i="11" s="1"/>
  <c r="C228" i="12"/>
  <c r="B227" i="12"/>
  <c r="C229" i="11"/>
  <c r="B228" i="11"/>
  <c r="B228" i="9"/>
  <c r="C229" i="9"/>
  <c r="C232" i="4"/>
  <c r="B231" i="4"/>
  <c r="E118" i="11" l="1"/>
  <c r="K118" i="11" s="1"/>
  <c r="I142" i="12"/>
  <c r="F143" i="12" s="1"/>
  <c r="K142" i="12"/>
  <c r="C229" i="12"/>
  <c r="B228" i="12"/>
  <c r="C230" i="11"/>
  <c r="B229" i="11"/>
  <c r="I117" i="9"/>
  <c r="F118" i="9" s="1"/>
  <c r="B229" i="9"/>
  <c r="C230" i="9"/>
  <c r="C233" i="4"/>
  <c r="B232" i="4"/>
  <c r="E118" i="9" l="1"/>
  <c r="K118" i="9" s="1"/>
  <c r="K143" i="12"/>
  <c r="I143" i="12"/>
  <c r="F144" i="12" s="1"/>
  <c r="I118" i="11"/>
  <c r="F119" i="11" s="1"/>
  <c r="C230" i="12"/>
  <c r="B229" i="12"/>
  <c r="C231" i="11"/>
  <c r="B230" i="11"/>
  <c r="B230" i="9"/>
  <c r="C231" i="9"/>
  <c r="C234" i="4"/>
  <c r="B233" i="4"/>
  <c r="K144" i="12" l="1"/>
  <c r="E119" i="11"/>
  <c r="K119" i="11" s="1"/>
  <c r="C231" i="12"/>
  <c r="B230" i="12"/>
  <c r="I118" i="9"/>
  <c r="F119" i="9" s="1"/>
  <c r="C232" i="11"/>
  <c r="B231" i="11"/>
  <c r="B231" i="9"/>
  <c r="C232" i="9"/>
  <c r="C235" i="4"/>
  <c r="B234" i="4"/>
  <c r="E119" i="9" l="1"/>
  <c r="K119" i="9" s="1"/>
  <c r="I119" i="11"/>
  <c r="F120" i="11" s="1"/>
  <c r="C232" i="12"/>
  <c r="B231" i="12"/>
  <c r="C233" i="11"/>
  <c r="B232" i="11"/>
  <c r="B232" i="9"/>
  <c r="C233" i="9"/>
  <c r="C236" i="4"/>
  <c r="B235" i="4"/>
  <c r="E120" i="11" l="1"/>
  <c r="K120" i="11" s="1"/>
  <c r="I144" i="12"/>
  <c r="F145" i="12" s="1"/>
  <c r="C233" i="12"/>
  <c r="B232" i="12"/>
  <c r="C234" i="11"/>
  <c r="B233" i="11"/>
  <c r="B233" i="9"/>
  <c r="C234" i="9"/>
  <c r="C237" i="4"/>
  <c r="B236" i="4"/>
  <c r="K145" i="12" l="1"/>
  <c r="I120" i="11"/>
  <c r="F121" i="11" s="1"/>
  <c r="C234" i="12"/>
  <c r="B233" i="12"/>
  <c r="C235" i="11"/>
  <c r="B234" i="11"/>
  <c r="I119" i="9"/>
  <c r="F120" i="9" s="1"/>
  <c r="B234" i="9"/>
  <c r="C235" i="9"/>
  <c r="C238" i="4"/>
  <c r="B237" i="4"/>
  <c r="E120" i="9" l="1"/>
  <c r="K120" i="9" s="1"/>
  <c r="E121" i="11"/>
  <c r="K121" i="11" s="1"/>
  <c r="C235" i="12"/>
  <c r="B234" i="12"/>
  <c r="C236" i="11"/>
  <c r="B235" i="11"/>
  <c r="B235" i="9"/>
  <c r="C236" i="9"/>
  <c r="C239" i="4"/>
  <c r="B238" i="4"/>
  <c r="I145" i="12" l="1"/>
  <c r="F146" i="12" s="1"/>
  <c r="I121" i="11"/>
  <c r="F122" i="11" s="1"/>
  <c r="C236" i="12"/>
  <c r="B235" i="12"/>
  <c r="C237" i="11"/>
  <c r="B236" i="11"/>
  <c r="B236" i="9"/>
  <c r="C237" i="9"/>
  <c r="C240" i="4"/>
  <c r="B239" i="4"/>
  <c r="K146" i="12" l="1"/>
  <c r="E122" i="11"/>
  <c r="K122" i="11"/>
  <c r="C237" i="12"/>
  <c r="B236" i="12"/>
  <c r="C238" i="11"/>
  <c r="B237" i="11"/>
  <c r="I120" i="9"/>
  <c r="F121" i="9" s="1"/>
  <c r="B237" i="9"/>
  <c r="C238" i="9"/>
  <c r="C241" i="4"/>
  <c r="B240" i="4"/>
  <c r="E121" i="9" l="1"/>
  <c r="K121" i="9" s="1"/>
  <c r="C238" i="12"/>
  <c r="B237" i="12"/>
  <c r="C239" i="11"/>
  <c r="B238" i="11"/>
  <c r="B238" i="9"/>
  <c r="C239" i="9"/>
  <c r="C242" i="4"/>
  <c r="B241" i="4"/>
  <c r="I146" i="12" l="1"/>
  <c r="F147" i="12" s="1"/>
  <c r="I122" i="11"/>
  <c r="F123" i="11" s="1"/>
  <c r="C239" i="12"/>
  <c r="B238" i="12"/>
  <c r="C240" i="11"/>
  <c r="B239" i="11"/>
  <c r="B239" i="9"/>
  <c r="C240" i="9"/>
  <c r="C243" i="4"/>
  <c r="B242" i="4"/>
  <c r="K147" i="12" l="1"/>
  <c r="E123" i="11"/>
  <c r="K123" i="11"/>
  <c r="C240" i="12"/>
  <c r="B239" i="12"/>
  <c r="C241" i="11"/>
  <c r="B240" i="11"/>
  <c r="I121" i="9"/>
  <c r="F122" i="9" s="1"/>
  <c r="B240" i="9"/>
  <c r="C241" i="9"/>
  <c r="C244" i="4"/>
  <c r="B243" i="4"/>
  <c r="E122" i="9" l="1"/>
  <c r="K122" i="9" s="1"/>
  <c r="C241" i="12"/>
  <c r="B240" i="12"/>
  <c r="C242" i="11"/>
  <c r="B241" i="11"/>
  <c r="B241" i="9"/>
  <c r="C242" i="9"/>
  <c r="C245" i="4"/>
  <c r="B244" i="4"/>
  <c r="I147" i="12" l="1"/>
  <c r="F148" i="12" s="1"/>
  <c r="I123" i="11"/>
  <c r="F124" i="11" s="1"/>
  <c r="C242" i="12"/>
  <c r="B241" i="12"/>
  <c r="I122" i="9"/>
  <c r="F123" i="9" s="1"/>
  <c r="C243" i="11"/>
  <c r="B242" i="11"/>
  <c r="B242" i="9"/>
  <c r="C243" i="9"/>
  <c r="C246" i="4"/>
  <c r="B245" i="4"/>
  <c r="E123" i="9" l="1"/>
  <c r="K123" i="9" s="1"/>
  <c r="K148" i="12"/>
  <c r="E124" i="11"/>
  <c r="K124" i="11" s="1"/>
  <c r="I148" i="12"/>
  <c r="F149" i="12" s="1"/>
  <c r="C243" i="12"/>
  <c r="B242" i="12"/>
  <c r="C244" i="11"/>
  <c r="B243" i="11"/>
  <c r="B243" i="9"/>
  <c r="C244" i="9"/>
  <c r="C247" i="4"/>
  <c r="B246" i="4"/>
  <c r="K149" i="12" l="1"/>
  <c r="I124" i="11"/>
  <c r="F125" i="11" s="1"/>
  <c r="C244" i="12"/>
  <c r="B243" i="12"/>
  <c r="I123" i="9"/>
  <c r="F124" i="9" s="1"/>
  <c r="C245" i="11"/>
  <c r="B244" i="11"/>
  <c r="B244" i="9"/>
  <c r="C245" i="9"/>
  <c r="C248" i="4"/>
  <c r="B247" i="4"/>
  <c r="E124" i="9" l="1"/>
  <c r="E125" i="11"/>
  <c r="K125" i="11" s="1"/>
  <c r="I125" i="11"/>
  <c r="F126" i="11" s="1"/>
  <c r="C245" i="12"/>
  <c r="B244" i="12"/>
  <c r="C246" i="11"/>
  <c r="B245" i="11"/>
  <c r="K124" i="9"/>
  <c r="B245" i="9"/>
  <c r="C246" i="9"/>
  <c r="C249" i="4"/>
  <c r="B248" i="4"/>
  <c r="E126" i="11" l="1"/>
  <c r="K126" i="11" s="1"/>
  <c r="I149" i="12"/>
  <c r="F150" i="12" s="1"/>
  <c r="I126" i="11"/>
  <c r="F127" i="11" s="1"/>
  <c r="C246" i="12"/>
  <c r="B245" i="12"/>
  <c r="C247" i="11"/>
  <c r="B246" i="11"/>
  <c r="B246" i="9"/>
  <c r="C247" i="9"/>
  <c r="C250" i="4"/>
  <c r="B249" i="4"/>
  <c r="K150" i="12" l="1"/>
  <c r="E127" i="11"/>
  <c r="K127" i="11"/>
  <c r="C247" i="12"/>
  <c r="B246" i="12"/>
  <c r="C248" i="11"/>
  <c r="B247" i="11"/>
  <c r="I124" i="9"/>
  <c r="F125" i="9" s="1"/>
  <c r="B247" i="9"/>
  <c r="C248" i="9"/>
  <c r="C251" i="4"/>
  <c r="B250" i="4"/>
  <c r="E125" i="9" l="1"/>
  <c r="K125" i="9" s="1"/>
  <c r="C248" i="12"/>
  <c r="B247" i="12"/>
  <c r="C249" i="11"/>
  <c r="B248" i="11"/>
  <c r="B248" i="9"/>
  <c r="C249" i="9"/>
  <c r="C252" i="4"/>
  <c r="B251" i="4"/>
  <c r="I150" i="12" l="1"/>
  <c r="F151" i="12" s="1"/>
  <c r="I127" i="11"/>
  <c r="F128" i="11" s="1"/>
  <c r="C249" i="12"/>
  <c r="B248" i="12"/>
  <c r="I125" i="9"/>
  <c r="F126" i="9" s="1"/>
  <c r="C250" i="11"/>
  <c r="B249" i="11"/>
  <c r="B249" i="9"/>
  <c r="C250" i="9"/>
  <c r="C253" i="4"/>
  <c r="B252" i="4"/>
  <c r="E126" i="9" l="1"/>
  <c r="K126" i="9" s="1"/>
  <c r="K151" i="12"/>
  <c r="E128" i="11"/>
  <c r="K128" i="11"/>
  <c r="C250" i="12"/>
  <c r="B249" i="12"/>
  <c r="C251" i="11"/>
  <c r="B250" i="11"/>
  <c r="B250" i="9"/>
  <c r="C251" i="9"/>
  <c r="C254" i="4"/>
  <c r="B253" i="4"/>
  <c r="I128" i="11" l="1"/>
  <c r="F129" i="11" s="1"/>
  <c r="C251" i="12"/>
  <c r="B250" i="12"/>
  <c r="I126" i="9"/>
  <c r="F127" i="9" s="1"/>
  <c r="C252" i="11"/>
  <c r="B251" i="11"/>
  <c r="B251" i="9"/>
  <c r="C252" i="9"/>
  <c r="C255" i="4"/>
  <c r="B254" i="4"/>
  <c r="E127" i="9" l="1"/>
  <c r="K127" i="9" s="1"/>
  <c r="E129" i="11"/>
  <c r="K129" i="11" s="1"/>
  <c r="I151" i="12"/>
  <c r="F152" i="12" s="1"/>
  <c r="C252" i="12"/>
  <c r="B251" i="12"/>
  <c r="C253" i="11"/>
  <c r="B252" i="11"/>
  <c r="B252" i="9"/>
  <c r="C253" i="9"/>
  <c r="C256" i="4"/>
  <c r="B255" i="4"/>
  <c r="K152" i="12" l="1"/>
  <c r="I129" i="11"/>
  <c r="F130" i="11" s="1"/>
  <c r="C253" i="12"/>
  <c r="B252" i="12"/>
  <c r="C254" i="11"/>
  <c r="B253" i="11"/>
  <c r="I127" i="9"/>
  <c r="F128" i="9" s="1"/>
  <c r="B253" i="9"/>
  <c r="C254" i="9"/>
  <c r="C257" i="4"/>
  <c r="B256" i="4"/>
  <c r="E128" i="9" l="1"/>
  <c r="K128" i="9" s="1"/>
  <c r="E130" i="11"/>
  <c r="K130" i="11" s="1"/>
  <c r="C254" i="12"/>
  <c r="B253" i="12"/>
  <c r="C255" i="11"/>
  <c r="B254" i="11"/>
  <c r="B254" i="9"/>
  <c r="C255" i="9"/>
  <c r="C258" i="4"/>
  <c r="B257" i="4"/>
  <c r="I152" i="12" l="1"/>
  <c r="F153" i="12" s="1"/>
  <c r="I130" i="11"/>
  <c r="F131" i="11" s="1"/>
  <c r="C255" i="12"/>
  <c r="B254" i="12"/>
  <c r="I128" i="9"/>
  <c r="F129" i="9" s="1"/>
  <c r="C256" i="11"/>
  <c r="B255" i="11"/>
  <c r="B255" i="9"/>
  <c r="C256" i="9"/>
  <c r="C259" i="4"/>
  <c r="B258" i="4"/>
  <c r="E129" i="9" l="1"/>
  <c r="K153" i="12"/>
  <c r="E131" i="11"/>
  <c r="K131" i="11"/>
  <c r="C256" i="12"/>
  <c r="B255" i="12"/>
  <c r="C257" i="11"/>
  <c r="B256" i="11"/>
  <c r="B256" i="9"/>
  <c r="C257" i="9"/>
  <c r="C260" i="4"/>
  <c r="B259" i="4"/>
  <c r="C257" i="12" l="1"/>
  <c r="B256" i="12"/>
  <c r="I129" i="9"/>
  <c r="F130" i="9" s="1"/>
  <c r="C258" i="11"/>
  <c r="B257" i="11"/>
  <c r="K129" i="9"/>
  <c r="B257" i="9"/>
  <c r="C258" i="9"/>
  <c r="C261" i="4"/>
  <c r="B260" i="4"/>
  <c r="E130" i="9" l="1"/>
  <c r="K130" i="9" s="1"/>
  <c r="I153" i="12"/>
  <c r="F154" i="12" s="1"/>
  <c r="I131" i="11"/>
  <c r="F132" i="11" s="1"/>
  <c r="C258" i="12"/>
  <c r="B257" i="12"/>
  <c r="C259" i="11"/>
  <c r="B258" i="11"/>
  <c r="B258" i="9"/>
  <c r="C259" i="9"/>
  <c r="C262" i="4"/>
  <c r="B261" i="4"/>
  <c r="K154" i="12" l="1"/>
  <c r="E132" i="11"/>
  <c r="K132" i="11"/>
  <c r="C259" i="12"/>
  <c r="B258" i="12"/>
  <c r="I130" i="9"/>
  <c r="F131" i="9" s="1"/>
  <c r="C260" i="11"/>
  <c r="B259" i="11"/>
  <c r="B259" i="9"/>
  <c r="C260" i="9"/>
  <c r="C263" i="4"/>
  <c r="B262" i="4"/>
  <c r="E131" i="9" l="1"/>
  <c r="K131" i="9" s="1"/>
  <c r="C260" i="12"/>
  <c r="B259" i="12"/>
  <c r="C261" i="11"/>
  <c r="B260" i="11"/>
  <c r="B260" i="9"/>
  <c r="C261" i="9"/>
  <c r="C264" i="4"/>
  <c r="B263" i="4"/>
  <c r="I154" i="12" l="1"/>
  <c r="F155" i="12" s="1"/>
  <c r="I131" i="9"/>
  <c r="F132" i="9" s="1"/>
  <c r="I132" i="11"/>
  <c r="F133" i="11" s="1"/>
  <c r="C261" i="12"/>
  <c r="B260" i="12"/>
  <c r="C262" i="11"/>
  <c r="B261" i="11"/>
  <c r="B261" i="9"/>
  <c r="C262" i="9"/>
  <c r="C265" i="4"/>
  <c r="B264" i="4"/>
  <c r="E132" i="9" l="1"/>
  <c r="K132" i="9" s="1"/>
  <c r="K155" i="12"/>
  <c r="E133" i="11"/>
  <c r="K133" i="11"/>
  <c r="C262" i="12"/>
  <c r="B261" i="12"/>
  <c r="C263" i="11"/>
  <c r="B262" i="11"/>
  <c r="B262" i="9"/>
  <c r="C263" i="9"/>
  <c r="C266" i="4"/>
  <c r="B265" i="4"/>
  <c r="C263" i="12" l="1"/>
  <c r="B262" i="12"/>
  <c r="C264" i="11"/>
  <c r="B263" i="11"/>
  <c r="B263" i="9"/>
  <c r="C264" i="9"/>
  <c r="C267" i="4"/>
  <c r="B266" i="4"/>
  <c r="I155" i="12" l="1"/>
  <c r="F156" i="12" s="1"/>
  <c r="I133" i="11"/>
  <c r="F134" i="11" s="1"/>
  <c r="C264" i="12"/>
  <c r="B263" i="12"/>
  <c r="C265" i="11"/>
  <c r="B264" i="11"/>
  <c r="I132" i="9"/>
  <c r="F133" i="9" s="1"/>
  <c r="B264" i="9"/>
  <c r="C265" i="9"/>
  <c r="C268" i="4"/>
  <c r="B267" i="4"/>
  <c r="E133" i="9" l="1"/>
  <c r="K133" i="9" s="1"/>
  <c r="K156" i="12"/>
  <c r="E134" i="11"/>
  <c r="K134" i="11" s="1"/>
  <c r="I156" i="12"/>
  <c r="F157" i="12" s="1"/>
  <c r="C265" i="12"/>
  <c r="B264" i="12"/>
  <c r="C266" i="11"/>
  <c r="B265" i="11"/>
  <c r="B265" i="9"/>
  <c r="C266" i="9"/>
  <c r="C269" i="4"/>
  <c r="B268" i="4"/>
  <c r="K157" i="12" l="1"/>
  <c r="I134" i="11"/>
  <c r="F135" i="11" s="1"/>
  <c r="C266" i="12"/>
  <c r="B265" i="12"/>
  <c r="C267" i="11"/>
  <c r="B266" i="11"/>
  <c r="B266" i="9"/>
  <c r="C267" i="9"/>
  <c r="C270" i="4"/>
  <c r="B269" i="4"/>
  <c r="E135" i="11" l="1"/>
  <c r="K135" i="11" s="1"/>
  <c r="C267" i="12"/>
  <c r="B266" i="12"/>
  <c r="C268" i="11"/>
  <c r="B267" i="11"/>
  <c r="I133" i="9"/>
  <c r="F134" i="9" s="1"/>
  <c r="B267" i="9"/>
  <c r="C268" i="9"/>
  <c r="C271" i="4"/>
  <c r="B270" i="4"/>
  <c r="E134" i="9" l="1"/>
  <c r="K134" i="9" s="1"/>
  <c r="I157" i="12"/>
  <c r="F158" i="12" s="1"/>
  <c r="C268" i="12"/>
  <c r="B267" i="12"/>
  <c r="C269" i="11"/>
  <c r="B268" i="11"/>
  <c r="B268" i="9"/>
  <c r="C269" i="9"/>
  <c r="C272" i="4"/>
  <c r="B271" i="4"/>
  <c r="K158" i="12" l="1"/>
  <c r="I135" i="11"/>
  <c r="F136" i="11" s="1"/>
  <c r="C269" i="12"/>
  <c r="B268" i="12"/>
  <c r="C270" i="11"/>
  <c r="B269" i="11"/>
  <c r="B269" i="9"/>
  <c r="C270" i="9"/>
  <c r="C273" i="4"/>
  <c r="B272" i="4"/>
  <c r="E136" i="11" l="1"/>
  <c r="K136" i="11" s="1"/>
  <c r="C270" i="12"/>
  <c r="B269" i="12"/>
  <c r="C271" i="11"/>
  <c r="B270" i="11"/>
  <c r="I134" i="9"/>
  <c r="F135" i="9" s="1"/>
  <c r="B270" i="9"/>
  <c r="C271" i="9"/>
  <c r="C274" i="4"/>
  <c r="B273" i="4"/>
  <c r="E135" i="9" l="1"/>
  <c r="K135" i="9" s="1"/>
  <c r="I158" i="12"/>
  <c r="F159" i="12" s="1"/>
  <c r="C271" i="12"/>
  <c r="B270" i="12"/>
  <c r="C272" i="11"/>
  <c r="B271" i="11"/>
  <c r="B271" i="9"/>
  <c r="C272" i="9"/>
  <c r="C275" i="4"/>
  <c r="B274" i="4"/>
  <c r="K159" i="12" l="1"/>
  <c r="I136" i="11"/>
  <c r="F137" i="11" s="1"/>
  <c r="C272" i="12"/>
  <c r="B271" i="12"/>
  <c r="C273" i="11"/>
  <c r="B272" i="11"/>
  <c r="B272" i="9"/>
  <c r="C273" i="9"/>
  <c r="C276" i="4"/>
  <c r="B275" i="4"/>
  <c r="E137" i="11" l="1"/>
  <c r="K137" i="11" s="1"/>
  <c r="I159" i="12"/>
  <c r="F160" i="12" s="1"/>
  <c r="C273" i="12"/>
  <c r="B272" i="12"/>
  <c r="C274" i="11"/>
  <c r="B273" i="11"/>
  <c r="I135" i="9"/>
  <c r="F136" i="9" s="1"/>
  <c r="B273" i="9"/>
  <c r="C274" i="9"/>
  <c r="C277" i="4"/>
  <c r="B276" i="4"/>
  <c r="E136" i="9" l="1"/>
  <c r="K136" i="9" s="1"/>
  <c r="K160" i="12"/>
  <c r="C274" i="12"/>
  <c r="B273" i="12"/>
  <c r="C275" i="11"/>
  <c r="B274" i="11"/>
  <c r="B274" i="9"/>
  <c r="C275" i="9"/>
  <c r="C278" i="4"/>
  <c r="B277" i="4"/>
  <c r="I137" i="11" l="1"/>
  <c r="F138" i="11" s="1"/>
  <c r="B274" i="12"/>
  <c r="C275" i="12"/>
  <c r="C276" i="11"/>
  <c r="B275" i="11"/>
  <c r="B275" i="9"/>
  <c r="C276" i="9"/>
  <c r="C279" i="4"/>
  <c r="B278" i="4"/>
  <c r="E138" i="11" l="1"/>
  <c r="K138" i="11" s="1"/>
  <c r="I160" i="12"/>
  <c r="F161" i="12" s="1"/>
  <c r="C276" i="12"/>
  <c r="B275" i="12"/>
  <c r="C277" i="11"/>
  <c r="B276" i="11"/>
  <c r="I136" i="9"/>
  <c r="F137" i="9" s="1"/>
  <c r="B276" i="9"/>
  <c r="C277" i="9"/>
  <c r="C280" i="4"/>
  <c r="B279" i="4"/>
  <c r="E137" i="9" l="1"/>
  <c r="K137" i="9" s="1"/>
  <c r="I161" i="12"/>
  <c r="F162" i="12" s="1"/>
  <c r="K161" i="12"/>
  <c r="C277" i="12"/>
  <c r="B276" i="12"/>
  <c r="C278" i="11"/>
  <c r="B277" i="11"/>
  <c r="B277" i="9"/>
  <c r="C278" i="9"/>
  <c r="C281" i="4"/>
  <c r="B280" i="4"/>
  <c r="K162" i="12" l="1"/>
  <c r="I138" i="11"/>
  <c r="F139" i="11" s="1"/>
  <c r="C278" i="12"/>
  <c r="B277" i="12"/>
  <c r="C279" i="11"/>
  <c r="B278" i="11"/>
  <c r="B278" i="9"/>
  <c r="C279" i="9"/>
  <c r="C282" i="4"/>
  <c r="B281" i="4"/>
  <c r="E139" i="11" l="1"/>
  <c r="K139" i="11" s="1"/>
  <c r="C279" i="12"/>
  <c r="B278" i="12"/>
  <c r="C280" i="11"/>
  <c r="B279" i="11"/>
  <c r="I137" i="9"/>
  <c r="F138" i="9" s="1"/>
  <c r="B279" i="9"/>
  <c r="C280" i="9"/>
  <c r="C283" i="4"/>
  <c r="B282" i="4"/>
  <c r="E138" i="9" l="1"/>
  <c r="K138" i="9" s="1"/>
  <c r="I162" i="12"/>
  <c r="F163" i="12" s="1"/>
  <c r="C280" i="12"/>
  <c r="B279" i="12"/>
  <c r="C281" i="11"/>
  <c r="B280" i="11"/>
  <c r="B280" i="9"/>
  <c r="C281" i="9"/>
  <c r="C284" i="4"/>
  <c r="B283" i="4"/>
  <c r="K163" i="12" l="1"/>
  <c r="I139" i="11"/>
  <c r="F140" i="11" s="1"/>
  <c r="C281" i="12"/>
  <c r="B280" i="12"/>
  <c r="C282" i="11"/>
  <c r="B281" i="11"/>
  <c r="B281" i="9"/>
  <c r="C282" i="9"/>
  <c r="C285" i="4"/>
  <c r="B284" i="4"/>
  <c r="E140" i="11" l="1"/>
  <c r="K140" i="11" s="1"/>
  <c r="I163" i="12"/>
  <c r="F164" i="12" s="1"/>
  <c r="C282" i="12"/>
  <c r="B281" i="12"/>
  <c r="C283" i="11"/>
  <c r="B282" i="11"/>
  <c r="I138" i="9"/>
  <c r="F139" i="9" s="1"/>
  <c r="B282" i="9"/>
  <c r="C283" i="9"/>
  <c r="C286" i="4"/>
  <c r="B285" i="4"/>
  <c r="E139" i="9" l="1"/>
  <c r="K139" i="9" s="1"/>
  <c r="K164" i="12"/>
  <c r="I164" i="12"/>
  <c r="F165" i="12" s="1"/>
  <c r="I140" i="11"/>
  <c r="F141" i="11" s="1"/>
  <c r="C283" i="12"/>
  <c r="B282" i="12"/>
  <c r="C284" i="11"/>
  <c r="B283" i="11"/>
  <c r="B283" i="9"/>
  <c r="C284" i="9"/>
  <c r="C287" i="4"/>
  <c r="B286" i="4"/>
  <c r="E141" i="11" l="1"/>
  <c r="K141" i="11" s="1"/>
  <c r="I165" i="12"/>
  <c r="F166" i="12" s="1"/>
  <c r="K165" i="12"/>
  <c r="C284" i="12"/>
  <c r="B283" i="12"/>
  <c r="C285" i="11"/>
  <c r="B284" i="11"/>
  <c r="B284" i="9"/>
  <c r="C285" i="9"/>
  <c r="C288" i="4"/>
  <c r="B287" i="4"/>
  <c r="K166" i="12" l="1"/>
  <c r="I166" i="12"/>
  <c r="F167" i="12" s="1"/>
  <c r="I141" i="11"/>
  <c r="F142" i="11" s="1"/>
  <c r="C285" i="12"/>
  <c r="B284" i="12"/>
  <c r="C286" i="11"/>
  <c r="B285" i="11"/>
  <c r="I139" i="9"/>
  <c r="F140" i="9" s="1"/>
  <c r="B285" i="9"/>
  <c r="C286" i="9"/>
  <c r="C289" i="4"/>
  <c r="B288" i="4"/>
  <c r="E140" i="9" l="1"/>
  <c r="K167" i="12"/>
  <c r="E142" i="11"/>
  <c r="K142" i="11" s="1"/>
  <c r="I167" i="12"/>
  <c r="F168" i="12" s="1"/>
  <c r="C286" i="12"/>
  <c r="B285" i="12"/>
  <c r="C287" i="11"/>
  <c r="B286" i="11"/>
  <c r="K140" i="9"/>
  <c r="B286" i="9"/>
  <c r="C287" i="9"/>
  <c r="C290" i="4"/>
  <c r="B289" i="4"/>
  <c r="K168" i="12" l="1"/>
  <c r="I168" i="12"/>
  <c r="F169" i="12" s="1"/>
  <c r="C287" i="12"/>
  <c r="B286" i="12"/>
  <c r="C288" i="11"/>
  <c r="B287" i="11"/>
  <c r="B287" i="9"/>
  <c r="C288" i="9"/>
  <c r="C291" i="4"/>
  <c r="B290" i="4"/>
  <c r="K169" i="12" l="1"/>
  <c r="I169" i="12"/>
  <c r="F170" i="12" s="1"/>
  <c r="I142" i="11"/>
  <c r="F143" i="11" s="1"/>
  <c r="C288" i="12"/>
  <c r="B287" i="12"/>
  <c r="C289" i="11"/>
  <c r="B288" i="11"/>
  <c r="I140" i="9"/>
  <c r="F141" i="9" s="1"/>
  <c r="B288" i="9"/>
  <c r="C289" i="9"/>
  <c r="C292" i="4"/>
  <c r="B291" i="4"/>
  <c r="E141" i="9" l="1"/>
  <c r="K141" i="9" s="1"/>
  <c r="E143" i="11"/>
  <c r="K143" i="11" s="1"/>
  <c r="K170" i="12"/>
  <c r="I170" i="12"/>
  <c r="F171" i="12" s="1"/>
  <c r="I143" i="11"/>
  <c r="F144" i="11" s="1"/>
  <c r="C289" i="12"/>
  <c r="B288" i="12"/>
  <c r="C290" i="11"/>
  <c r="B289" i="11"/>
  <c r="B289" i="9"/>
  <c r="C290" i="9"/>
  <c r="C293" i="4"/>
  <c r="B292" i="4"/>
  <c r="K171" i="12" l="1"/>
  <c r="E144" i="11"/>
  <c r="K144" i="11" s="1"/>
  <c r="I171" i="12"/>
  <c r="F172" i="12" s="1"/>
  <c r="I144" i="11"/>
  <c r="F145" i="11" s="1"/>
  <c r="C290" i="12"/>
  <c r="B289" i="12"/>
  <c r="C291" i="11"/>
  <c r="B290" i="11"/>
  <c r="B290" i="9"/>
  <c r="C291" i="9"/>
  <c r="C294" i="4"/>
  <c r="B293" i="4"/>
  <c r="E145" i="11" l="1"/>
  <c r="I172" i="12"/>
  <c r="F173" i="12" s="1"/>
  <c r="K172" i="12"/>
  <c r="I145" i="11"/>
  <c r="F146" i="11" s="1"/>
  <c r="K145" i="11"/>
  <c r="C291" i="12"/>
  <c r="B290" i="12"/>
  <c r="C292" i="11"/>
  <c r="B291" i="11"/>
  <c r="I141" i="9"/>
  <c r="F142" i="9" s="1"/>
  <c r="B291" i="9"/>
  <c r="C292" i="9"/>
  <c r="C295" i="4"/>
  <c r="B294" i="4"/>
  <c r="E142" i="9" l="1"/>
  <c r="K142" i="9" s="1"/>
  <c r="K173" i="12"/>
  <c r="E146" i="11"/>
  <c r="K146" i="11" s="1"/>
  <c r="I173" i="12"/>
  <c r="F174" i="12" s="1"/>
  <c r="I146" i="11"/>
  <c r="F147" i="11" s="1"/>
  <c r="C292" i="12"/>
  <c r="B291" i="12"/>
  <c r="C293" i="11"/>
  <c r="B292" i="11"/>
  <c r="B292" i="9"/>
  <c r="C293" i="9"/>
  <c r="C296" i="4"/>
  <c r="B295" i="4"/>
  <c r="E147" i="11" l="1"/>
  <c r="K147" i="11" s="1"/>
  <c r="I174" i="12"/>
  <c r="F175" i="12" s="1"/>
  <c r="K174" i="12"/>
  <c r="I147" i="11"/>
  <c r="F148" i="11" s="1"/>
  <c r="C293" i="12"/>
  <c r="B292" i="12"/>
  <c r="C294" i="11"/>
  <c r="B293" i="11"/>
  <c r="B293" i="9"/>
  <c r="C294" i="9"/>
  <c r="C297" i="4"/>
  <c r="B296" i="4"/>
  <c r="K175" i="12" l="1"/>
  <c r="E148" i="11"/>
  <c r="I175" i="12"/>
  <c r="F176" i="12" s="1"/>
  <c r="K148" i="11"/>
  <c r="I148" i="11"/>
  <c r="F149" i="11" s="1"/>
  <c r="C294" i="12"/>
  <c r="B293" i="12"/>
  <c r="C295" i="11"/>
  <c r="B294" i="11"/>
  <c r="I142" i="9"/>
  <c r="F143" i="9" s="1"/>
  <c r="B294" i="9"/>
  <c r="C295" i="9"/>
  <c r="C298" i="4"/>
  <c r="B297" i="4"/>
  <c r="E143" i="9" l="1"/>
  <c r="K143" i="9" s="1"/>
  <c r="K176" i="12"/>
  <c r="E149" i="11"/>
  <c r="I176" i="12"/>
  <c r="F177" i="12" s="1"/>
  <c r="K149" i="11"/>
  <c r="I149" i="11"/>
  <c r="F150" i="11" s="1"/>
  <c r="C295" i="12"/>
  <c r="B294" i="12"/>
  <c r="C296" i="11"/>
  <c r="B295" i="11"/>
  <c r="B295" i="9"/>
  <c r="C296" i="9"/>
  <c r="C299" i="4"/>
  <c r="B298" i="4"/>
  <c r="E150" i="11" l="1"/>
  <c r="I177" i="12"/>
  <c r="F178" i="12" s="1"/>
  <c r="K177" i="12"/>
  <c r="K150" i="11"/>
  <c r="I150" i="11"/>
  <c r="F151" i="11" s="1"/>
  <c r="C296" i="12"/>
  <c r="B295" i="12"/>
  <c r="C297" i="11"/>
  <c r="B296" i="11"/>
  <c r="I143" i="9"/>
  <c r="F144" i="9" s="1"/>
  <c r="B296" i="9"/>
  <c r="C297" i="9"/>
  <c r="C300" i="4"/>
  <c r="B299" i="4"/>
  <c r="E144" i="9" l="1"/>
  <c r="K144" i="9" s="1"/>
  <c r="K178" i="12"/>
  <c r="E151" i="11"/>
  <c r="K151" i="11" s="1"/>
  <c r="I178" i="12"/>
  <c r="F179" i="12" s="1"/>
  <c r="I151" i="11"/>
  <c r="F152" i="11" s="1"/>
  <c r="C297" i="12"/>
  <c r="B296" i="12"/>
  <c r="C298" i="11"/>
  <c r="B297" i="11"/>
  <c r="B297" i="9"/>
  <c r="C298" i="9"/>
  <c r="C301" i="4"/>
  <c r="B300" i="4"/>
  <c r="K179" i="12" l="1"/>
  <c r="E152" i="11"/>
  <c r="K152" i="11" s="1"/>
  <c r="I179" i="12"/>
  <c r="F180" i="12" s="1"/>
  <c r="I144" i="9"/>
  <c r="F145" i="9" s="1"/>
  <c r="I152" i="11"/>
  <c r="F153" i="11" s="1"/>
  <c r="C298" i="12"/>
  <c r="B297" i="12"/>
  <c r="C299" i="11"/>
  <c r="B298" i="11"/>
  <c r="B298" i="9"/>
  <c r="C299" i="9"/>
  <c r="C302" i="4"/>
  <c r="B301" i="4"/>
  <c r="E145" i="9" l="1"/>
  <c r="K180" i="12"/>
  <c r="E153" i="11"/>
  <c r="K153" i="11" s="1"/>
  <c r="I145" i="9"/>
  <c r="F146" i="9" s="1"/>
  <c r="K145" i="9"/>
  <c r="I180" i="12"/>
  <c r="F181" i="12" s="1"/>
  <c r="I153" i="11"/>
  <c r="F154" i="11" s="1"/>
  <c r="C299" i="12"/>
  <c r="B298" i="12"/>
  <c r="C300" i="11"/>
  <c r="B299" i="11"/>
  <c r="B299" i="9"/>
  <c r="C300" i="9"/>
  <c r="C303" i="4"/>
  <c r="B302" i="4"/>
  <c r="E146" i="9" l="1"/>
  <c r="E154" i="11"/>
  <c r="K181" i="12"/>
  <c r="I181" i="12"/>
  <c r="F182" i="12" s="1"/>
  <c r="K154" i="11"/>
  <c r="I154" i="11"/>
  <c r="F155" i="11" s="1"/>
  <c r="C300" i="12"/>
  <c r="B299" i="12"/>
  <c r="I146" i="9"/>
  <c r="F147" i="9" s="1"/>
  <c r="C301" i="11"/>
  <c r="B300" i="11"/>
  <c r="B300" i="9"/>
  <c r="C301" i="9"/>
  <c r="C304" i="4"/>
  <c r="B303" i="4"/>
  <c r="E147" i="9" l="1"/>
  <c r="K147" i="9" s="1"/>
  <c r="K146" i="9"/>
  <c r="K182" i="12"/>
  <c r="E155" i="11"/>
  <c r="K155" i="11" s="1"/>
  <c r="I182" i="12"/>
  <c r="F183" i="12" s="1"/>
  <c r="I155" i="11"/>
  <c r="F156" i="11" s="1"/>
  <c r="C301" i="12"/>
  <c r="B300" i="12"/>
  <c r="C302" i="11"/>
  <c r="B301" i="11"/>
  <c r="B301" i="9"/>
  <c r="C302" i="9"/>
  <c r="C305" i="4"/>
  <c r="B304" i="4"/>
  <c r="E156" i="11" l="1"/>
  <c r="I183" i="12"/>
  <c r="F184" i="12" s="1"/>
  <c r="K183" i="12"/>
  <c r="I156" i="11"/>
  <c r="F157" i="11" s="1"/>
  <c r="K156" i="11"/>
  <c r="C302" i="12"/>
  <c r="B301" i="12"/>
  <c r="C303" i="11"/>
  <c r="B302" i="11"/>
  <c r="I147" i="9"/>
  <c r="F148" i="9" s="1"/>
  <c r="B302" i="9"/>
  <c r="C303" i="9"/>
  <c r="C306" i="4"/>
  <c r="B305" i="4"/>
  <c r="E148" i="9" l="1"/>
  <c r="K184" i="12"/>
  <c r="E157" i="11"/>
  <c r="I184" i="12"/>
  <c r="F185" i="12" s="1"/>
  <c r="I157" i="11"/>
  <c r="F158" i="11" s="1"/>
  <c r="K157" i="11"/>
  <c r="C303" i="12"/>
  <c r="B302" i="12"/>
  <c r="I148" i="9"/>
  <c r="F149" i="9" s="1"/>
  <c r="C304" i="11"/>
  <c r="B303" i="11"/>
  <c r="B303" i="9"/>
  <c r="C304" i="9"/>
  <c r="C307" i="4"/>
  <c r="B306" i="4"/>
  <c r="E149" i="9" l="1"/>
  <c r="K185" i="12"/>
  <c r="E158" i="11"/>
  <c r="K158" i="11" s="1"/>
  <c r="K148" i="9"/>
  <c r="I185" i="12"/>
  <c r="F186" i="12" s="1"/>
  <c r="I158" i="11"/>
  <c r="F159" i="11" s="1"/>
  <c r="C304" i="12"/>
  <c r="B303" i="12"/>
  <c r="K149" i="9"/>
  <c r="C305" i="11"/>
  <c r="B304" i="11"/>
  <c r="B304" i="9"/>
  <c r="C305" i="9"/>
  <c r="C308" i="4"/>
  <c r="B307" i="4"/>
  <c r="E159" i="11" l="1"/>
  <c r="K159" i="11" s="1"/>
  <c r="I186" i="12"/>
  <c r="F187" i="12" s="1"/>
  <c r="K186" i="12"/>
  <c r="I159" i="11"/>
  <c r="F160" i="11" s="1"/>
  <c r="C305" i="12"/>
  <c r="B304" i="12"/>
  <c r="C306" i="11"/>
  <c r="B305" i="11"/>
  <c r="B305" i="9"/>
  <c r="C306" i="9"/>
  <c r="C309" i="4"/>
  <c r="B308" i="4"/>
  <c r="K187" i="12" l="1"/>
  <c r="E160" i="11"/>
  <c r="I187" i="12"/>
  <c r="F188" i="12" s="1"/>
  <c r="I149" i="9"/>
  <c r="F150" i="9" s="1"/>
  <c r="K160" i="11"/>
  <c r="I160" i="11"/>
  <c r="F161" i="11" s="1"/>
  <c r="C306" i="12"/>
  <c r="B305" i="12"/>
  <c r="C307" i="11"/>
  <c r="B306" i="11"/>
  <c r="B306" i="9"/>
  <c r="C307" i="9"/>
  <c r="C310" i="4"/>
  <c r="B309" i="4"/>
  <c r="E150" i="9" l="1"/>
  <c r="K150" i="9" s="1"/>
  <c r="K188" i="12"/>
  <c r="E161" i="11"/>
  <c r="I188" i="12"/>
  <c r="F189" i="12" s="1"/>
  <c r="I161" i="11"/>
  <c r="F162" i="11" s="1"/>
  <c r="K161" i="11"/>
  <c r="C307" i="12"/>
  <c r="B306" i="12"/>
  <c r="C308" i="11"/>
  <c r="B307" i="11"/>
  <c r="I150" i="9"/>
  <c r="F151" i="9" s="1"/>
  <c r="B307" i="9"/>
  <c r="C308" i="9"/>
  <c r="C311" i="4"/>
  <c r="B310" i="4"/>
  <c r="E151" i="9" l="1"/>
  <c r="E162" i="11"/>
  <c r="K162" i="11" s="1"/>
  <c r="I189" i="12"/>
  <c r="F190" i="12" s="1"/>
  <c r="K189" i="12"/>
  <c r="I162" i="11"/>
  <c r="F163" i="11" s="1"/>
  <c r="C308" i="12"/>
  <c r="B307" i="12"/>
  <c r="K151" i="9"/>
  <c r="C309" i="11"/>
  <c r="B308" i="11"/>
  <c r="B308" i="9"/>
  <c r="C309" i="9"/>
  <c r="C312" i="4"/>
  <c r="B311" i="4"/>
  <c r="K190" i="12" l="1"/>
  <c r="E163" i="11"/>
  <c r="I190" i="12"/>
  <c r="F191" i="12" s="1"/>
  <c r="K163" i="11"/>
  <c r="I163" i="11"/>
  <c r="F164" i="11" s="1"/>
  <c r="C309" i="12"/>
  <c r="B308" i="12"/>
  <c r="C310" i="11"/>
  <c r="B309" i="11"/>
  <c r="I151" i="9"/>
  <c r="F152" i="9" s="1"/>
  <c r="B309" i="9"/>
  <c r="C310" i="9"/>
  <c r="C313" i="4"/>
  <c r="B312" i="4"/>
  <c r="E152" i="9" l="1"/>
  <c r="K152" i="9" s="1"/>
  <c r="K191" i="12"/>
  <c r="E164" i="11"/>
  <c r="K164" i="11" s="1"/>
  <c r="I191" i="12"/>
  <c r="F192" i="12" s="1"/>
  <c r="I164" i="11"/>
  <c r="F165" i="11" s="1"/>
  <c r="C310" i="12"/>
  <c r="B309" i="12"/>
  <c r="C311" i="11"/>
  <c r="B310" i="11"/>
  <c r="B310" i="9"/>
  <c r="C311" i="9"/>
  <c r="C314" i="4"/>
  <c r="B313" i="4"/>
  <c r="E165" i="11" l="1"/>
  <c r="K165" i="11" s="1"/>
  <c r="K192" i="12"/>
  <c r="I192" i="12"/>
  <c r="F193" i="12" s="1"/>
  <c r="I165" i="11"/>
  <c r="F166" i="11" s="1"/>
  <c r="C311" i="12"/>
  <c r="B310" i="12"/>
  <c r="I152" i="9"/>
  <c r="F153" i="9" s="1"/>
  <c r="C312" i="11"/>
  <c r="B311" i="11"/>
  <c r="B311" i="9"/>
  <c r="C312" i="9"/>
  <c r="C315" i="4"/>
  <c r="B314" i="4"/>
  <c r="E153" i="9" l="1"/>
  <c r="K193" i="12"/>
  <c r="E166" i="11"/>
  <c r="I193" i="12"/>
  <c r="F194" i="12" s="1"/>
  <c r="K166" i="11"/>
  <c r="I166" i="11"/>
  <c r="F167" i="11" s="1"/>
  <c r="C312" i="12"/>
  <c r="B311" i="12"/>
  <c r="C313" i="11"/>
  <c r="B312" i="11"/>
  <c r="B312" i="9"/>
  <c r="C313" i="9"/>
  <c r="C316" i="4"/>
  <c r="B315" i="4"/>
  <c r="K194" i="12" l="1"/>
  <c r="E167" i="11"/>
  <c r="K153" i="9"/>
  <c r="I194" i="12"/>
  <c r="F195" i="12" s="1"/>
  <c r="K167" i="11"/>
  <c r="I167" i="11"/>
  <c r="F168" i="11" s="1"/>
  <c r="C313" i="12"/>
  <c r="B312" i="12"/>
  <c r="I153" i="9"/>
  <c r="F154" i="9" s="1"/>
  <c r="C314" i="11"/>
  <c r="B313" i="11"/>
  <c r="B313" i="9"/>
  <c r="C314" i="9"/>
  <c r="C317" i="4"/>
  <c r="B316" i="4"/>
  <c r="E154" i="9" l="1"/>
  <c r="K154" i="9" s="1"/>
  <c r="K195" i="12"/>
  <c r="E168" i="11"/>
  <c r="K168" i="11" s="1"/>
  <c r="I195" i="12"/>
  <c r="F196" i="12" s="1"/>
  <c r="I168" i="11"/>
  <c r="F169" i="11" s="1"/>
  <c r="C314" i="12"/>
  <c r="B313" i="12"/>
  <c r="C315" i="11"/>
  <c r="B314" i="11"/>
  <c r="B314" i="9"/>
  <c r="C315" i="9"/>
  <c r="C318" i="4"/>
  <c r="B317" i="4"/>
  <c r="E169" i="11" l="1"/>
  <c r="K169" i="11" s="1"/>
  <c r="I196" i="12"/>
  <c r="F197" i="12" s="1"/>
  <c r="K196" i="12"/>
  <c r="I169" i="11"/>
  <c r="F170" i="11" s="1"/>
  <c r="C315" i="12"/>
  <c r="B314" i="12"/>
  <c r="C316" i="11"/>
  <c r="B315" i="11"/>
  <c r="I154" i="9"/>
  <c r="F155" i="9" s="1"/>
  <c r="B315" i="9"/>
  <c r="C316" i="9"/>
  <c r="C319" i="4"/>
  <c r="B318" i="4"/>
  <c r="E155" i="9" l="1"/>
  <c r="K155" i="9" s="1"/>
  <c r="E170" i="11"/>
  <c r="K170" i="11" s="1"/>
  <c r="I197" i="12"/>
  <c r="F198" i="12" s="1"/>
  <c r="I170" i="11"/>
  <c r="F171" i="11" s="1"/>
  <c r="C316" i="12"/>
  <c r="B315" i="12"/>
  <c r="C317" i="11"/>
  <c r="B316" i="11"/>
  <c r="B316" i="9"/>
  <c r="C317" i="9"/>
  <c r="C320" i="4"/>
  <c r="B319" i="4"/>
  <c r="K197" i="12" l="1"/>
  <c r="K198" i="12"/>
  <c r="E171" i="11"/>
  <c r="I198" i="12"/>
  <c r="F199" i="12" s="1"/>
  <c r="I171" i="11"/>
  <c r="F172" i="11" s="1"/>
  <c r="K171" i="11"/>
  <c r="C317" i="12"/>
  <c r="B316" i="12"/>
  <c r="C318" i="11"/>
  <c r="B317" i="11"/>
  <c r="I155" i="9"/>
  <c r="F156" i="9" s="1"/>
  <c r="B317" i="9"/>
  <c r="C318" i="9"/>
  <c r="C321" i="4"/>
  <c r="B320" i="4"/>
  <c r="E156" i="9" l="1"/>
  <c r="K156" i="9" s="1"/>
  <c r="K199" i="12"/>
  <c r="E172" i="11"/>
  <c r="K172" i="11" s="1"/>
  <c r="I199" i="12"/>
  <c r="F200" i="12" s="1"/>
  <c r="I172" i="11"/>
  <c r="F173" i="11" s="1"/>
  <c r="C318" i="12"/>
  <c r="B317" i="12"/>
  <c r="C319" i="11"/>
  <c r="B318" i="11"/>
  <c r="B318" i="9"/>
  <c r="C319" i="9"/>
  <c r="C322" i="4"/>
  <c r="B321" i="4"/>
  <c r="K200" i="12" l="1"/>
  <c r="E173" i="11"/>
  <c r="K173" i="11" s="1"/>
  <c r="I200" i="12"/>
  <c r="F201" i="12" s="1"/>
  <c r="I173" i="11"/>
  <c r="F174" i="11" s="1"/>
  <c r="C319" i="12"/>
  <c r="B318" i="12"/>
  <c r="C320" i="11"/>
  <c r="B319" i="11"/>
  <c r="I156" i="9"/>
  <c r="F157" i="9" s="1"/>
  <c r="B319" i="9"/>
  <c r="C320" i="9"/>
  <c r="C323" i="4"/>
  <c r="B322" i="4"/>
  <c r="E157" i="9" l="1"/>
  <c r="K157" i="9" s="1"/>
  <c r="E174" i="11"/>
  <c r="K174" i="11" s="1"/>
  <c r="I201" i="12"/>
  <c r="F202" i="12" s="1"/>
  <c r="K201" i="12"/>
  <c r="I174" i="11"/>
  <c r="F175" i="11" s="1"/>
  <c r="C320" i="12"/>
  <c r="B319" i="12"/>
  <c r="C321" i="11"/>
  <c r="B320" i="11"/>
  <c r="B320" i="9"/>
  <c r="C321" i="9"/>
  <c r="C324" i="4"/>
  <c r="B323" i="4"/>
  <c r="E175" i="11" l="1"/>
  <c r="K202" i="12"/>
  <c r="I202" i="12"/>
  <c r="F203" i="12" s="1"/>
  <c r="I175" i="11"/>
  <c r="F176" i="11" s="1"/>
  <c r="K175" i="11"/>
  <c r="C321" i="12"/>
  <c r="B320" i="12"/>
  <c r="C322" i="11"/>
  <c r="B321" i="11"/>
  <c r="I157" i="9"/>
  <c r="F158" i="9" s="1"/>
  <c r="B321" i="9"/>
  <c r="C322" i="9"/>
  <c r="C325" i="4"/>
  <c r="B324" i="4"/>
  <c r="E158" i="9" l="1"/>
  <c r="K158" i="9" s="1"/>
  <c r="E176" i="11"/>
  <c r="K203" i="12"/>
  <c r="I203" i="12"/>
  <c r="F204" i="12" s="1"/>
  <c r="K176" i="11"/>
  <c r="I176" i="11"/>
  <c r="F177" i="11" s="1"/>
  <c r="C322" i="12"/>
  <c r="B321" i="12"/>
  <c r="C323" i="11"/>
  <c r="B322" i="11"/>
  <c r="B322" i="9"/>
  <c r="C323" i="9"/>
  <c r="C326" i="4"/>
  <c r="B325" i="4"/>
  <c r="K204" i="12" l="1"/>
  <c r="E177" i="11"/>
  <c r="K177" i="11" s="1"/>
  <c r="I204" i="12"/>
  <c r="F205" i="12" s="1"/>
  <c r="I177" i="11"/>
  <c r="F178" i="11" s="1"/>
  <c r="C323" i="12"/>
  <c r="B322" i="12"/>
  <c r="C324" i="11"/>
  <c r="B323" i="11"/>
  <c r="I158" i="9"/>
  <c r="F159" i="9" s="1"/>
  <c r="B323" i="9"/>
  <c r="C324" i="9"/>
  <c r="C327" i="4"/>
  <c r="B326" i="4"/>
  <c r="E159" i="9" l="1"/>
  <c r="K159" i="9" s="1"/>
  <c r="E178" i="11"/>
  <c r="I205" i="12"/>
  <c r="F206" i="12" s="1"/>
  <c r="K205" i="12"/>
  <c r="K178" i="11"/>
  <c r="I178" i="11"/>
  <c r="F179" i="11" s="1"/>
  <c r="C324" i="12"/>
  <c r="B323" i="12"/>
  <c r="C325" i="11"/>
  <c r="B324" i="11"/>
  <c r="B324" i="9"/>
  <c r="C325" i="9"/>
  <c r="C328" i="4"/>
  <c r="B327" i="4"/>
  <c r="E179" i="11" l="1"/>
  <c r="K206" i="12"/>
  <c r="I206" i="12"/>
  <c r="F207" i="12" s="1"/>
  <c r="I179" i="11"/>
  <c r="F180" i="11" s="1"/>
  <c r="K179" i="11"/>
  <c r="C325" i="12"/>
  <c r="B324" i="12"/>
  <c r="C326" i="11"/>
  <c r="B325" i="11"/>
  <c r="B325" i="9"/>
  <c r="C326" i="9"/>
  <c r="C329" i="4"/>
  <c r="B328" i="4"/>
  <c r="K207" i="12" l="1"/>
  <c r="E180" i="11"/>
  <c r="I207" i="12"/>
  <c r="F208" i="12" s="1"/>
  <c r="I180" i="11"/>
  <c r="F181" i="11" s="1"/>
  <c r="K180" i="11"/>
  <c r="C326" i="12"/>
  <c r="B325" i="12"/>
  <c r="C327" i="11"/>
  <c r="B326" i="11"/>
  <c r="I159" i="9"/>
  <c r="F160" i="9" s="1"/>
  <c r="B326" i="9"/>
  <c r="C327" i="9"/>
  <c r="C330" i="4"/>
  <c r="B329" i="4"/>
  <c r="E160" i="9" l="1"/>
  <c r="K160" i="9" s="1"/>
  <c r="E181" i="11"/>
  <c r="K181" i="11" s="1"/>
  <c r="I208" i="12"/>
  <c r="F209" i="12" s="1"/>
  <c r="K208" i="12"/>
  <c r="I181" i="11"/>
  <c r="F182" i="11" s="1"/>
  <c r="C327" i="12"/>
  <c r="B326" i="12"/>
  <c r="C328" i="11"/>
  <c r="B327" i="11"/>
  <c r="B327" i="9"/>
  <c r="C328" i="9"/>
  <c r="C331" i="4"/>
  <c r="B330" i="4"/>
  <c r="K209" i="12" l="1"/>
  <c r="E182" i="11"/>
  <c r="K182" i="11" s="1"/>
  <c r="I209" i="12"/>
  <c r="F210" i="12" s="1"/>
  <c r="I182" i="11"/>
  <c r="F183" i="11" s="1"/>
  <c r="C328" i="12"/>
  <c r="B327" i="12"/>
  <c r="C329" i="11"/>
  <c r="B328" i="11"/>
  <c r="B328" i="9"/>
  <c r="C329" i="9"/>
  <c r="C332" i="4"/>
  <c r="B331" i="4"/>
  <c r="E183" i="11" l="1"/>
  <c r="I210" i="12"/>
  <c r="F211" i="12" s="1"/>
  <c r="K210" i="12"/>
  <c r="I183" i="11"/>
  <c r="F184" i="11" s="1"/>
  <c r="K183" i="11"/>
  <c r="C329" i="12"/>
  <c r="B328" i="12"/>
  <c r="C330" i="11"/>
  <c r="B329" i="11"/>
  <c r="I160" i="9"/>
  <c r="F161" i="9" s="1"/>
  <c r="B329" i="9"/>
  <c r="C330" i="9"/>
  <c r="C333" i="4"/>
  <c r="B332" i="4"/>
  <c r="E161" i="9" l="1"/>
  <c r="E184" i="11"/>
  <c r="K211" i="12"/>
  <c r="I211" i="12"/>
  <c r="F212" i="12" s="1"/>
  <c r="I184" i="11"/>
  <c r="F185" i="11" s="1"/>
  <c r="K184" i="11"/>
  <c r="C330" i="12"/>
  <c r="B329" i="12"/>
  <c r="C331" i="11"/>
  <c r="B330" i="11"/>
  <c r="K161" i="9"/>
  <c r="B330" i="9"/>
  <c r="C331" i="9"/>
  <c r="C334" i="4"/>
  <c r="B333" i="4"/>
  <c r="E185" i="11" l="1"/>
  <c r="I212" i="12"/>
  <c r="F213" i="12" s="1"/>
  <c r="K212" i="12"/>
  <c r="I185" i="11"/>
  <c r="F186" i="11" s="1"/>
  <c r="K185" i="11"/>
  <c r="C331" i="12"/>
  <c r="B330" i="12"/>
  <c r="C332" i="11"/>
  <c r="B331" i="11"/>
  <c r="I161" i="9"/>
  <c r="F162" i="9" s="1"/>
  <c r="B331" i="9"/>
  <c r="C332" i="9"/>
  <c r="C335" i="4"/>
  <c r="B334" i="4"/>
  <c r="E162" i="9" l="1"/>
  <c r="E186" i="11"/>
  <c r="K213" i="12"/>
  <c r="I213" i="12"/>
  <c r="F214" i="12" s="1"/>
  <c r="I186" i="11"/>
  <c r="F187" i="11" s="1"/>
  <c r="K186" i="11"/>
  <c r="C332" i="12"/>
  <c r="B331" i="12"/>
  <c r="K162" i="9"/>
  <c r="I162" i="9"/>
  <c r="F163" i="9" s="1"/>
  <c r="C333" i="11"/>
  <c r="B332" i="11"/>
  <c r="B332" i="9"/>
  <c r="C333" i="9"/>
  <c r="C336" i="4"/>
  <c r="B335" i="4"/>
  <c r="E163" i="9" l="1"/>
  <c r="K163" i="9" s="1"/>
  <c r="E187" i="11"/>
  <c r="K214" i="12"/>
  <c r="I214" i="12"/>
  <c r="F215" i="12" s="1"/>
  <c r="K187" i="11"/>
  <c r="I187" i="11"/>
  <c r="F188" i="11" s="1"/>
  <c r="C333" i="12"/>
  <c r="B332" i="12"/>
  <c r="C334" i="11"/>
  <c r="B333" i="11"/>
  <c r="B333" i="9"/>
  <c r="C334" i="9"/>
  <c r="C337" i="4"/>
  <c r="B336" i="4"/>
  <c r="E188" i="11" l="1"/>
  <c r="K188" i="11" s="1"/>
  <c r="K215" i="12"/>
  <c r="I215" i="12"/>
  <c r="F216" i="12" s="1"/>
  <c r="I188" i="11"/>
  <c r="F189" i="11" s="1"/>
  <c r="C334" i="12"/>
  <c r="B333" i="12"/>
  <c r="C335" i="11"/>
  <c r="B334" i="11"/>
  <c r="B334" i="9"/>
  <c r="C335" i="9"/>
  <c r="C338" i="4"/>
  <c r="B337" i="4"/>
  <c r="E189" i="11" l="1"/>
  <c r="K189" i="11" s="1"/>
  <c r="K216" i="12"/>
  <c r="I216" i="12"/>
  <c r="F217" i="12" s="1"/>
  <c r="I189" i="11"/>
  <c r="F190" i="11" s="1"/>
  <c r="C335" i="12"/>
  <c r="B334" i="12"/>
  <c r="C336" i="11"/>
  <c r="B335" i="11"/>
  <c r="I163" i="9"/>
  <c r="F164" i="9" s="1"/>
  <c r="B335" i="9"/>
  <c r="C336" i="9"/>
  <c r="C339" i="4"/>
  <c r="B338" i="4"/>
  <c r="E164" i="9" l="1"/>
  <c r="K164" i="9" s="1"/>
  <c r="E190" i="11"/>
  <c r="I217" i="12"/>
  <c r="F218" i="12" s="1"/>
  <c r="K217" i="12"/>
  <c r="I190" i="11"/>
  <c r="F191" i="11" s="1"/>
  <c r="K190" i="11"/>
  <c r="C336" i="12"/>
  <c r="B335" i="12"/>
  <c r="C337" i="11"/>
  <c r="B336" i="11"/>
  <c r="B336" i="9"/>
  <c r="C337" i="9"/>
  <c r="C340" i="4"/>
  <c r="B339" i="4"/>
  <c r="E191" i="11" l="1"/>
  <c r="K191" i="11" s="1"/>
  <c r="K218" i="12"/>
  <c r="I218" i="12"/>
  <c r="F219" i="12" s="1"/>
  <c r="I191" i="11"/>
  <c r="F192" i="11" s="1"/>
  <c r="C337" i="12"/>
  <c r="B336" i="12"/>
  <c r="C338" i="11"/>
  <c r="B337" i="11"/>
  <c r="B337" i="9"/>
  <c r="C338" i="9"/>
  <c r="C341" i="4"/>
  <c r="B340" i="4"/>
  <c r="E192" i="11" l="1"/>
  <c r="K192" i="11" s="1"/>
  <c r="I219" i="12"/>
  <c r="F220" i="12" s="1"/>
  <c r="K219" i="12"/>
  <c r="I192" i="11"/>
  <c r="F193" i="11" s="1"/>
  <c r="C338" i="12"/>
  <c r="B337" i="12"/>
  <c r="C339" i="11"/>
  <c r="B338" i="11"/>
  <c r="I164" i="9"/>
  <c r="F165" i="9" s="1"/>
  <c r="B338" i="9"/>
  <c r="C339" i="9"/>
  <c r="C342" i="4"/>
  <c r="B341" i="4"/>
  <c r="E165" i="9" l="1"/>
  <c r="K165" i="9" s="1"/>
  <c r="E193" i="11"/>
  <c r="I220" i="12"/>
  <c r="F221" i="12" s="1"/>
  <c r="K220" i="12"/>
  <c r="I193" i="11"/>
  <c r="F194" i="11" s="1"/>
  <c r="K193" i="11"/>
  <c r="C339" i="12"/>
  <c r="B338" i="12"/>
  <c r="C340" i="11"/>
  <c r="B339" i="11"/>
  <c r="B339" i="9"/>
  <c r="C340" i="9"/>
  <c r="C343" i="4"/>
  <c r="B342" i="4"/>
  <c r="E194" i="11" l="1"/>
  <c r="K194" i="11" s="1"/>
  <c r="I221" i="12"/>
  <c r="F222" i="12" s="1"/>
  <c r="K221" i="12"/>
  <c r="I194" i="11"/>
  <c r="F195" i="11" s="1"/>
  <c r="C340" i="12"/>
  <c r="B339" i="12"/>
  <c r="C341" i="11"/>
  <c r="B340" i="11"/>
  <c r="I165" i="9"/>
  <c r="F166" i="9" s="1"/>
  <c r="B340" i="9"/>
  <c r="C341" i="9"/>
  <c r="C344" i="4"/>
  <c r="B343" i="4"/>
  <c r="E166" i="9" l="1"/>
  <c r="K166" i="9" s="1"/>
  <c r="E195" i="11"/>
  <c r="I222" i="12"/>
  <c r="F223" i="12" s="1"/>
  <c r="K222" i="12"/>
  <c r="I195" i="11"/>
  <c r="F196" i="11" s="1"/>
  <c r="K195" i="11"/>
  <c r="C341" i="12"/>
  <c r="B340" i="12"/>
  <c r="C342" i="11"/>
  <c r="B341" i="11"/>
  <c r="B341" i="9"/>
  <c r="C342" i="9"/>
  <c r="C345" i="4"/>
  <c r="B344" i="4"/>
  <c r="E196" i="11" l="1"/>
  <c r="I223" i="12"/>
  <c r="F224" i="12" s="1"/>
  <c r="K223" i="12"/>
  <c r="I196" i="11"/>
  <c r="F197" i="11" s="1"/>
  <c r="K196" i="11"/>
  <c r="C342" i="12"/>
  <c r="B341" i="12"/>
  <c r="C343" i="11"/>
  <c r="B342" i="11"/>
  <c r="I166" i="9"/>
  <c r="F167" i="9" s="1"/>
  <c r="B342" i="9"/>
  <c r="C343" i="9"/>
  <c r="C346" i="4"/>
  <c r="B345" i="4"/>
  <c r="E167" i="9" l="1"/>
  <c r="K167" i="9" s="1"/>
  <c r="E197" i="11"/>
  <c r="I224" i="12"/>
  <c r="F225" i="12" s="1"/>
  <c r="K224" i="12"/>
  <c r="K197" i="11"/>
  <c r="I197" i="11"/>
  <c r="F198" i="11" s="1"/>
  <c r="C343" i="12"/>
  <c r="B342" i="12"/>
  <c r="C344" i="11"/>
  <c r="B343" i="11"/>
  <c r="B343" i="9"/>
  <c r="C344" i="9"/>
  <c r="C347" i="4"/>
  <c r="B346" i="4"/>
  <c r="E198" i="11" l="1"/>
  <c r="I225" i="12"/>
  <c r="F226" i="12" s="1"/>
  <c r="K225" i="12"/>
  <c r="K198" i="11"/>
  <c r="I198" i="11"/>
  <c r="F199" i="11" s="1"/>
  <c r="C344" i="12"/>
  <c r="B343" i="12"/>
  <c r="C345" i="11"/>
  <c r="B344" i="11"/>
  <c r="B344" i="9"/>
  <c r="C345" i="9"/>
  <c r="C348" i="4"/>
  <c r="B347" i="4"/>
  <c r="E199" i="11" l="1"/>
  <c r="I226" i="12"/>
  <c r="F227" i="12" s="1"/>
  <c r="K226" i="12"/>
  <c r="K199" i="11"/>
  <c r="I199" i="11"/>
  <c r="F200" i="11" s="1"/>
  <c r="C345" i="12"/>
  <c r="B344" i="12"/>
  <c r="C346" i="11"/>
  <c r="B345" i="11"/>
  <c r="I167" i="9"/>
  <c r="F168" i="9" s="1"/>
  <c r="B345" i="9"/>
  <c r="C346" i="9"/>
  <c r="C349" i="4"/>
  <c r="B348" i="4"/>
  <c r="E168" i="9" l="1"/>
  <c r="K168" i="9" s="1"/>
  <c r="E200" i="11"/>
  <c r="K227" i="12"/>
  <c r="I227" i="12"/>
  <c r="F228" i="12" s="1"/>
  <c r="K200" i="11"/>
  <c r="I200" i="11"/>
  <c r="F201" i="11" s="1"/>
  <c r="C346" i="12"/>
  <c r="B345" i="12"/>
  <c r="C347" i="11"/>
  <c r="B346" i="11"/>
  <c r="B346" i="9"/>
  <c r="C347" i="9"/>
  <c r="C350" i="4"/>
  <c r="B349" i="4"/>
  <c r="E201" i="11" l="1"/>
  <c r="K228" i="12"/>
  <c r="I228" i="12"/>
  <c r="F229" i="12" s="1"/>
  <c r="K201" i="11"/>
  <c r="I201" i="11"/>
  <c r="F202" i="11" s="1"/>
  <c r="C347" i="12"/>
  <c r="B346" i="12"/>
  <c r="C348" i="11"/>
  <c r="B347" i="11"/>
  <c r="B347" i="9"/>
  <c r="C348" i="9"/>
  <c r="C351" i="4"/>
  <c r="B350" i="4"/>
  <c r="E202" i="11" l="1"/>
  <c r="K202" i="11" s="1"/>
  <c r="I229" i="12"/>
  <c r="F230" i="12" s="1"/>
  <c r="K229" i="12"/>
  <c r="I202" i="11"/>
  <c r="F203" i="11" s="1"/>
  <c r="C348" i="12"/>
  <c r="B347" i="12"/>
  <c r="C349" i="11"/>
  <c r="B348" i="11"/>
  <c r="I168" i="9"/>
  <c r="F169" i="9" s="1"/>
  <c r="B348" i="9"/>
  <c r="C349" i="9"/>
  <c r="C352" i="4"/>
  <c r="B351" i="4"/>
  <c r="E169" i="9" l="1"/>
  <c r="K169" i="9" s="1"/>
  <c r="E203" i="11"/>
  <c r="K230" i="12"/>
  <c r="I230" i="12"/>
  <c r="F231" i="12" s="1"/>
  <c r="I203" i="11"/>
  <c r="F204" i="11" s="1"/>
  <c r="K203" i="11"/>
  <c r="C349" i="12"/>
  <c r="B348" i="12"/>
  <c r="C350" i="11"/>
  <c r="B349" i="11"/>
  <c r="B349" i="9"/>
  <c r="C350" i="9"/>
  <c r="C353" i="4"/>
  <c r="B352" i="4"/>
  <c r="E204" i="11" l="1"/>
  <c r="K231" i="12"/>
  <c r="I231" i="12"/>
  <c r="F232" i="12" s="1"/>
  <c r="K204" i="11"/>
  <c r="I204" i="11"/>
  <c r="F205" i="11" s="1"/>
  <c r="C350" i="12"/>
  <c r="B349" i="12"/>
  <c r="C351" i="11"/>
  <c r="B350" i="11"/>
  <c r="B350" i="9"/>
  <c r="C351" i="9"/>
  <c r="C354" i="4"/>
  <c r="B353" i="4"/>
  <c r="E205" i="11" l="1"/>
  <c r="K205" i="11" s="1"/>
  <c r="I232" i="12"/>
  <c r="F233" i="12" s="1"/>
  <c r="K232" i="12"/>
  <c r="I205" i="11"/>
  <c r="F206" i="11" s="1"/>
  <c r="C351" i="12"/>
  <c r="B350" i="12"/>
  <c r="C352" i="11"/>
  <c r="B351" i="11"/>
  <c r="I169" i="9"/>
  <c r="F170" i="9" s="1"/>
  <c r="B351" i="9"/>
  <c r="C352" i="9"/>
  <c r="C355" i="4"/>
  <c r="B354" i="4"/>
  <c r="E170" i="9" l="1"/>
  <c r="K170" i="9" s="1"/>
  <c r="I233" i="12"/>
  <c r="F234" i="12" s="1"/>
  <c r="K233" i="12"/>
  <c r="E206" i="11"/>
  <c r="K206" i="11" s="1"/>
  <c r="I206" i="11"/>
  <c r="F207" i="11" s="1"/>
  <c r="C352" i="12"/>
  <c r="B351" i="12"/>
  <c r="C353" i="11"/>
  <c r="B352" i="11"/>
  <c r="B352" i="9"/>
  <c r="C353" i="9"/>
  <c r="C356" i="4"/>
  <c r="B355" i="4"/>
  <c r="E207" i="11" l="1"/>
  <c r="K234" i="12"/>
  <c r="I234" i="12"/>
  <c r="F235" i="12" s="1"/>
  <c r="I207" i="11"/>
  <c r="F208" i="11" s="1"/>
  <c r="K207" i="11"/>
  <c r="C353" i="12"/>
  <c r="B352" i="12"/>
  <c r="C354" i="11"/>
  <c r="B353" i="11"/>
  <c r="C354" i="9"/>
  <c r="B353" i="9"/>
  <c r="C357" i="4"/>
  <c r="B356" i="4"/>
  <c r="E208" i="11" l="1"/>
  <c r="K208" i="11" s="1"/>
  <c r="K235" i="12"/>
  <c r="I235" i="12"/>
  <c r="F236" i="12" s="1"/>
  <c r="I208" i="11"/>
  <c r="F209" i="11" s="1"/>
  <c r="C354" i="12"/>
  <c r="B353" i="12"/>
  <c r="C355" i="11"/>
  <c r="B354" i="11"/>
  <c r="I170" i="9"/>
  <c r="F171" i="9" s="1"/>
  <c r="C355" i="9"/>
  <c r="B354" i="9"/>
  <c r="C358" i="4"/>
  <c r="B357" i="4"/>
  <c r="E171" i="9" l="1"/>
  <c r="K171" i="9" s="1"/>
  <c r="E209" i="11"/>
  <c r="K209" i="11" s="1"/>
  <c r="I236" i="12"/>
  <c r="F237" i="12" s="1"/>
  <c r="K236" i="12"/>
  <c r="I209" i="11"/>
  <c r="F210" i="11" s="1"/>
  <c r="C355" i="12"/>
  <c r="B354" i="12"/>
  <c r="C356" i="11"/>
  <c r="B355" i="11"/>
  <c r="C356" i="9"/>
  <c r="B355" i="9"/>
  <c r="C359" i="4"/>
  <c r="B358" i="4"/>
  <c r="E210" i="11" l="1"/>
  <c r="I237" i="12"/>
  <c r="F238" i="12" s="1"/>
  <c r="K237" i="12"/>
  <c r="K210" i="11"/>
  <c r="I210" i="11"/>
  <c r="F211" i="11" s="1"/>
  <c r="C356" i="12"/>
  <c r="B355" i="12"/>
  <c r="C357" i="11"/>
  <c r="B356" i="11"/>
  <c r="I171" i="9"/>
  <c r="F172" i="9" s="1"/>
  <c r="C357" i="9"/>
  <c r="B356" i="9"/>
  <c r="C360" i="4"/>
  <c r="B359" i="4"/>
  <c r="E172" i="9" l="1"/>
  <c r="K172" i="9" s="1"/>
  <c r="E211" i="11"/>
  <c r="K211" i="11" s="1"/>
  <c r="K238" i="12"/>
  <c r="I238" i="12"/>
  <c r="F239" i="12" s="1"/>
  <c r="I211" i="11"/>
  <c r="F212" i="11" s="1"/>
  <c r="C357" i="12"/>
  <c r="B356" i="12"/>
  <c r="C358" i="11"/>
  <c r="B357" i="11"/>
  <c r="C358" i="9"/>
  <c r="B357" i="9"/>
  <c r="C361" i="4"/>
  <c r="B360" i="4"/>
  <c r="E212" i="11" l="1"/>
  <c r="I239" i="12"/>
  <c r="F240" i="12" s="1"/>
  <c r="K239" i="12"/>
  <c r="I212" i="11"/>
  <c r="F213" i="11" s="1"/>
  <c r="K212" i="11"/>
  <c r="C358" i="12"/>
  <c r="B357" i="12"/>
  <c r="C359" i="11"/>
  <c r="B358" i="11"/>
  <c r="I172" i="9"/>
  <c r="F173" i="9" s="1"/>
  <c r="C359" i="9"/>
  <c r="B358" i="9"/>
  <c r="C362" i="4"/>
  <c r="B361" i="4"/>
  <c r="E173" i="9" l="1"/>
  <c r="K173" i="9" s="1"/>
  <c r="E213" i="11"/>
  <c r="K213" i="11" s="1"/>
  <c r="K240" i="12"/>
  <c r="I240" i="12"/>
  <c r="F241" i="12" s="1"/>
  <c r="I213" i="11"/>
  <c r="F214" i="11" s="1"/>
  <c r="C359" i="12"/>
  <c r="B358" i="12"/>
  <c r="C360" i="11"/>
  <c r="B359" i="11"/>
  <c r="C360" i="9"/>
  <c r="B359" i="9"/>
  <c r="C363" i="4"/>
  <c r="B362" i="4"/>
  <c r="E214" i="11" l="1"/>
  <c r="K214" i="11" s="1"/>
  <c r="K241" i="12"/>
  <c r="I241" i="12"/>
  <c r="F242" i="12" s="1"/>
  <c r="I214" i="11"/>
  <c r="F215" i="11" s="1"/>
  <c r="C360" i="12"/>
  <c r="B359" i="12"/>
  <c r="C361" i="11"/>
  <c r="B360" i="11"/>
  <c r="C361" i="9"/>
  <c r="B360" i="9"/>
  <c r="C364" i="4"/>
  <c r="B363" i="4"/>
  <c r="E215" i="11" l="1"/>
  <c r="K215" i="11" s="1"/>
  <c r="I242" i="12"/>
  <c r="F243" i="12" s="1"/>
  <c r="K242" i="12"/>
  <c r="I215" i="11"/>
  <c r="F216" i="11" s="1"/>
  <c r="C361" i="12"/>
  <c r="B360" i="12"/>
  <c r="C362" i="11"/>
  <c r="B361" i="11"/>
  <c r="I173" i="9"/>
  <c r="F174" i="9" s="1"/>
  <c r="C362" i="9"/>
  <c r="B361" i="9"/>
  <c r="C365" i="4"/>
  <c r="B364" i="4"/>
  <c r="I174" i="9" l="1"/>
  <c r="F175" i="9" s="1"/>
  <c r="E174" i="9"/>
  <c r="E216" i="11"/>
  <c r="I243" i="12"/>
  <c r="F244" i="12" s="1"/>
  <c r="K243" i="12"/>
  <c r="K216" i="11"/>
  <c r="I216" i="11"/>
  <c r="F217" i="11" s="1"/>
  <c r="C362" i="12"/>
  <c r="B361" i="12"/>
  <c r="C363" i="11"/>
  <c r="B362" i="11"/>
  <c r="K174" i="9"/>
  <c r="C363" i="9"/>
  <c r="B362" i="9"/>
  <c r="C366" i="4"/>
  <c r="B365" i="4"/>
  <c r="E175" i="9" l="1"/>
  <c r="K175" i="9" s="1"/>
  <c r="E217" i="11"/>
  <c r="K244" i="12"/>
  <c r="I244" i="12"/>
  <c r="F245" i="12" s="1"/>
  <c r="I217" i="11"/>
  <c r="F218" i="11" s="1"/>
  <c r="K217" i="11"/>
  <c r="C363" i="12"/>
  <c r="B362" i="12"/>
  <c r="C364" i="11"/>
  <c r="B363" i="11"/>
  <c r="I175" i="9"/>
  <c r="F176" i="9" s="1"/>
  <c r="C364" i="9"/>
  <c r="B363" i="9"/>
  <c r="C367" i="4"/>
  <c r="B366" i="4"/>
  <c r="E176" i="9" l="1"/>
  <c r="K176" i="9" s="1"/>
  <c r="E218" i="11"/>
  <c r="K245" i="12"/>
  <c r="I245" i="12"/>
  <c r="F246" i="12" s="1"/>
  <c r="K218" i="11"/>
  <c r="I218" i="11"/>
  <c r="F219" i="11" s="1"/>
  <c r="C364" i="12"/>
  <c r="B363" i="12"/>
  <c r="C365" i="11"/>
  <c r="B364" i="11"/>
  <c r="C365" i="9"/>
  <c r="B364" i="9"/>
  <c r="C368" i="4"/>
  <c r="B367" i="4"/>
  <c r="E219" i="11" l="1"/>
  <c r="K219" i="11" s="1"/>
  <c r="I246" i="12"/>
  <c r="F247" i="12" s="1"/>
  <c r="K246" i="12"/>
  <c r="I219" i="11"/>
  <c r="F220" i="11" s="1"/>
  <c r="C365" i="12"/>
  <c r="B364" i="12"/>
  <c r="C366" i="11"/>
  <c r="B365" i="11"/>
  <c r="I176" i="9"/>
  <c r="F177" i="9" s="1"/>
  <c r="C366" i="9"/>
  <c r="B365" i="9"/>
  <c r="C369" i="4"/>
  <c r="B368" i="4"/>
  <c r="E177" i="9" l="1"/>
  <c r="K177" i="9" s="1"/>
  <c r="E220" i="11"/>
  <c r="K220" i="11" s="1"/>
  <c r="I247" i="12"/>
  <c r="F248" i="12" s="1"/>
  <c r="K247" i="12"/>
  <c r="I220" i="11"/>
  <c r="F221" i="11" s="1"/>
  <c r="C366" i="12"/>
  <c r="B365" i="12"/>
  <c r="C367" i="11"/>
  <c r="B366" i="11"/>
  <c r="C367" i="9"/>
  <c r="B366" i="9"/>
  <c r="C370" i="4"/>
  <c r="B369" i="4"/>
  <c r="E221" i="11" l="1"/>
  <c r="K221" i="11" s="1"/>
  <c r="I248" i="12"/>
  <c r="F249" i="12" s="1"/>
  <c r="K248" i="12"/>
  <c r="I221" i="11"/>
  <c r="F222" i="11" s="1"/>
  <c r="C367" i="12"/>
  <c r="B366" i="12"/>
  <c r="C368" i="11"/>
  <c r="B367" i="11"/>
  <c r="I177" i="9"/>
  <c r="F178" i="9" s="1"/>
  <c r="C368" i="9"/>
  <c r="B367" i="9"/>
  <c r="C371" i="4"/>
  <c r="B370" i="4"/>
  <c r="E178" i="9" l="1"/>
  <c r="K178" i="9" s="1"/>
  <c r="E222" i="11"/>
  <c r="K249" i="12"/>
  <c r="I249" i="12"/>
  <c r="F250" i="12" s="1"/>
  <c r="K222" i="11"/>
  <c r="I222" i="11"/>
  <c r="F223" i="11" s="1"/>
  <c r="C368" i="12"/>
  <c r="B367" i="12"/>
  <c r="C369" i="11"/>
  <c r="B368" i="11"/>
  <c r="C369" i="9"/>
  <c r="B368" i="9"/>
  <c r="C372" i="4"/>
  <c r="B371" i="4"/>
  <c r="E223" i="11" l="1"/>
  <c r="K223" i="11" s="1"/>
  <c r="K250" i="12"/>
  <c r="I250" i="12"/>
  <c r="F251" i="12" s="1"/>
  <c r="I223" i="11"/>
  <c r="F224" i="11" s="1"/>
  <c r="C369" i="12"/>
  <c r="B368" i="12"/>
  <c r="C370" i="11"/>
  <c r="B369" i="11"/>
  <c r="I178" i="9"/>
  <c r="F179" i="9" s="1"/>
  <c r="C370" i="9"/>
  <c r="B369" i="9"/>
  <c r="C373" i="4"/>
  <c r="B372" i="4"/>
  <c r="E179" i="9" l="1"/>
  <c r="K179" i="9" s="1"/>
  <c r="E224" i="11"/>
  <c r="K251" i="12"/>
  <c r="I251" i="12"/>
  <c r="F252" i="12" s="1"/>
  <c r="K224" i="11"/>
  <c r="I224" i="11"/>
  <c r="F225" i="11" s="1"/>
  <c r="C370" i="12"/>
  <c r="B369" i="12"/>
  <c r="C371" i="11"/>
  <c r="B370" i="11"/>
  <c r="I179" i="9"/>
  <c r="F180" i="9" s="1"/>
  <c r="C371" i="9"/>
  <c r="B370" i="9"/>
  <c r="C374" i="4"/>
  <c r="B373" i="4"/>
  <c r="E180" i="9" l="1"/>
  <c r="E225" i="11"/>
  <c r="K225" i="11" s="1"/>
  <c r="I252" i="12"/>
  <c r="F253" i="12" s="1"/>
  <c r="K252" i="12"/>
  <c r="I225" i="11"/>
  <c r="F226" i="11" s="1"/>
  <c r="C371" i="12"/>
  <c r="B370" i="12"/>
  <c r="I180" i="9"/>
  <c r="F181" i="9" s="1"/>
  <c r="C372" i="11"/>
  <c r="B371" i="11"/>
  <c r="C372" i="9"/>
  <c r="B371" i="9"/>
  <c r="C375" i="4"/>
  <c r="B374" i="4"/>
  <c r="E181" i="9" l="1"/>
  <c r="K181" i="9" s="1"/>
  <c r="E226" i="11"/>
  <c r="K180" i="9"/>
  <c r="I253" i="12"/>
  <c r="F254" i="12" s="1"/>
  <c r="K253" i="12"/>
  <c r="K226" i="11"/>
  <c r="I226" i="11"/>
  <c r="F227" i="11" s="1"/>
  <c r="C372" i="12"/>
  <c r="B371" i="12"/>
  <c r="I181" i="9"/>
  <c r="F182" i="9" s="1"/>
  <c r="C373" i="11"/>
  <c r="B372" i="11"/>
  <c r="C373" i="9"/>
  <c r="B372" i="9"/>
  <c r="C376" i="4"/>
  <c r="B375" i="4"/>
  <c r="E182" i="9" l="1"/>
  <c r="K182" i="9" s="1"/>
  <c r="E227" i="11"/>
  <c r="I254" i="12"/>
  <c r="F255" i="12" s="1"/>
  <c r="K254" i="12"/>
  <c r="I227" i="11"/>
  <c r="F228" i="11" s="1"/>
  <c r="K227" i="11"/>
  <c r="C373" i="12"/>
  <c r="B372" i="12"/>
  <c r="C374" i="11"/>
  <c r="B373" i="11"/>
  <c r="C374" i="9"/>
  <c r="B373" i="9"/>
  <c r="C377" i="4"/>
  <c r="B376" i="4"/>
  <c r="E228" i="11" l="1"/>
  <c r="K228" i="11" s="1"/>
  <c r="K255" i="12"/>
  <c r="I255" i="12"/>
  <c r="F256" i="12" s="1"/>
  <c r="I228" i="11"/>
  <c r="F229" i="11" s="1"/>
  <c r="C374" i="12"/>
  <c r="B373" i="12"/>
  <c r="C375" i="11"/>
  <c r="B374" i="11"/>
  <c r="I182" i="9"/>
  <c r="F183" i="9" s="1"/>
  <c r="C375" i="9"/>
  <c r="B374" i="9"/>
  <c r="C378" i="4"/>
  <c r="B377" i="4"/>
  <c r="E183" i="9" l="1"/>
  <c r="E229" i="11"/>
  <c r="K229" i="11" s="1"/>
  <c r="K256" i="12"/>
  <c r="I256" i="12"/>
  <c r="F257" i="12" s="1"/>
  <c r="I229" i="11"/>
  <c r="F230" i="11" s="1"/>
  <c r="C375" i="12"/>
  <c r="B374" i="12"/>
  <c r="I183" i="9"/>
  <c r="F184" i="9" s="1"/>
  <c r="C376" i="11"/>
  <c r="B375" i="11"/>
  <c r="K183" i="9"/>
  <c r="C376" i="9"/>
  <c r="B375" i="9"/>
  <c r="C379" i="4"/>
  <c r="B378" i="4"/>
  <c r="E184" i="9" l="1"/>
  <c r="K184" i="9" s="1"/>
  <c r="E230" i="11"/>
  <c r="K230" i="11" s="1"/>
  <c r="I257" i="12"/>
  <c r="F258" i="12" s="1"/>
  <c r="K257" i="12"/>
  <c r="I230" i="11"/>
  <c r="F231" i="11" s="1"/>
  <c r="C376" i="12"/>
  <c r="B375" i="12"/>
  <c r="C377" i="11"/>
  <c r="B376" i="11"/>
  <c r="C377" i="9"/>
  <c r="B376" i="9"/>
  <c r="C380" i="4"/>
  <c r="B379" i="4"/>
  <c r="E231" i="11" l="1"/>
  <c r="K258" i="12"/>
  <c r="I258" i="12"/>
  <c r="F259" i="12" s="1"/>
  <c r="I231" i="11"/>
  <c r="F232" i="11" s="1"/>
  <c r="K231" i="11"/>
  <c r="C377" i="12"/>
  <c r="B376" i="12"/>
  <c r="I184" i="9"/>
  <c r="F185" i="9" s="1"/>
  <c r="C378" i="11"/>
  <c r="B377" i="11"/>
  <c r="C378" i="9"/>
  <c r="B377" i="9"/>
  <c r="C381" i="4"/>
  <c r="B380" i="4"/>
  <c r="E185" i="9" l="1"/>
  <c r="K185" i="9" s="1"/>
  <c r="E232" i="11"/>
  <c r="K232" i="11" s="1"/>
  <c r="I259" i="12"/>
  <c r="F260" i="12" s="1"/>
  <c r="K259" i="12"/>
  <c r="I232" i="11"/>
  <c r="F233" i="11" s="1"/>
  <c r="C378" i="12"/>
  <c r="B377" i="12"/>
  <c r="C379" i="11"/>
  <c r="B378" i="11"/>
  <c r="I185" i="9"/>
  <c r="F186" i="9" s="1"/>
  <c r="C379" i="9"/>
  <c r="B378" i="9"/>
  <c r="C382" i="4"/>
  <c r="B381" i="4"/>
  <c r="E186" i="9" l="1"/>
  <c r="E233" i="11"/>
  <c r="K233" i="11" s="1"/>
  <c r="I260" i="12"/>
  <c r="F261" i="12" s="1"/>
  <c r="K260" i="12"/>
  <c r="I233" i="11"/>
  <c r="F234" i="11" s="1"/>
  <c r="C379" i="12"/>
  <c r="B378" i="12"/>
  <c r="C380" i="11"/>
  <c r="B379" i="11"/>
  <c r="K186" i="9"/>
  <c r="I186" i="9"/>
  <c r="F187" i="9" s="1"/>
  <c r="C380" i="9"/>
  <c r="B379" i="9"/>
  <c r="C383" i="4"/>
  <c r="B382" i="4"/>
  <c r="E187" i="9" l="1"/>
  <c r="E234" i="11"/>
  <c r="K234" i="11" s="1"/>
  <c r="I261" i="12"/>
  <c r="F262" i="12" s="1"/>
  <c r="K261" i="12"/>
  <c r="I234" i="11"/>
  <c r="F235" i="11" s="1"/>
  <c r="C380" i="12"/>
  <c r="B379" i="12"/>
  <c r="C381" i="11"/>
  <c r="B380" i="11"/>
  <c r="K187" i="9"/>
  <c r="I187" i="9"/>
  <c r="F188" i="9" s="1"/>
  <c r="C381" i="9"/>
  <c r="B380" i="9"/>
  <c r="C384" i="4"/>
  <c r="B383" i="4"/>
  <c r="E188" i="9" l="1"/>
  <c r="E235" i="11"/>
  <c r="K235" i="11" s="1"/>
  <c r="K262" i="12"/>
  <c r="I262" i="12"/>
  <c r="F263" i="12" s="1"/>
  <c r="I235" i="11"/>
  <c r="F236" i="11" s="1"/>
  <c r="C381" i="12"/>
  <c r="B380" i="12"/>
  <c r="C382" i="11"/>
  <c r="B381" i="11"/>
  <c r="K188" i="9"/>
  <c r="I188" i="9"/>
  <c r="F189" i="9" s="1"/>
  <c r="C382" i="9"/>
  <c r="B381" i="9"/>
  <c r="C385" i="4"/>
  <c r="B384" i="4"/>
  <c r="E189" i="9" l="1"/>
  <c r="K189" i="9" s="1"/>
  <c r="E236" i="11"/>
  <c r="K263" i="12"/>
  <c r="I263" i="12"/>
  <c r="F264" i="12" s="1"/>
  <c r="I236" i="11"/>
  <c r="F237" i="11" s="1"/>
  <c r="C382" i="12"/>
  <c r="B381" i="12"/>
  <c r="C383" i="11"/>
  <c r="B382" i="11"/>
  <c r="I189" i="9"/>
  <c r="F190" i="9" s="1"/>
  <c r="C383" i="9"/>
  <c r="B382" i="9"/>
  <c r="C386" i="4"/>
  <c r="B385" i="4"/>
  <c r="E190" i="9" l="1"/>
  <c r="K190" i="9" s="1"/>
  <c r="I264" i="12"/>
  <c r="F265" i="12" s="1"/>
  <c r="K236" i="11"/>
  <c r="E237" i="11"/>
  <c r="K237" i="11" s="1"/>
  <c r="K264" i="12"/>
  <c r="I237" i="11"/>
  <c r="F238" i="11" s="1"/>
  <c r="C383" i="12"/>
  <c r="B382" i="12"/>
  <c r="C384" i="11"/>
  <c r="B383" i="11"/>
  <c r="I190" i="9"/>
  <c r="F191" i="9" s="1"/>
  <c r="C384" i="9"/>
  <c r="B383" i="9"/>
  <c r="C387" i="4"/>
  <c r="B386" i="4"/>
  <c r="E191" i="9" l="1"/>
  <c r="K191" i="9" s="1"/>
  <c r="E238" i="11"/>
  <c r="K265" i="12"/>
  <c r="I265" i="12"/>
  <c r="F266" i="12" s="1"/>
  <c r="K238" i="11"/>
  <c r="I238" i="11"/>
  <c r="F239" i="11" s="1"/>
  <c r="C384" i="12"/>
  <c r="B383" i="12"/>
  <c r="C385" i="11"/>
  <c r="B384" i="11"/>
  <c r="I191" i="9"/>
  <c r="F192" i="9" s="1"/>
  <c r="C385" i="9"/>
  <c r="B384" i="9"/>
  <c r="C388" i="4"/>
  <c r="B387" i="4"/>
  <c r="E192" i="9" l="1"/>
  <c r="K192" i="9" s="1"/>
  <c r="E239" i="11"/>
  <c r="K266" i="12"/>
  <c r="I266" i="12"/>
  <c r="F267" i="12" s="1"/>
  <c r="I239" i="11"/>
  <c r="F240" i="11" s="1"/>
  <c r="K239" i="11"/>
  <c r="C385" i="12"/>
  <c r="B384" i="12"/>
  <c r="C386" i="11"/>
  <c r="B385" i="11"/>
  <c r="I192" i="9"/>
  <c r="F193" i="9" s="1"/>
  <c r="C386" i="9"/>
  <c r="B385" i="9"/>
  <c r="C389" i="4"/>
  <c r="B388" i="4"/>
  <c r="E193" i="9" l="1"/>
  <c r="E240" i="11"/>
  <c r="I267" i="12"/>
  <c r="F268" i="12" s="1"/>
  <c r="K267" i="12"/>
  <c r="I240" i="11"/>
  <c r="F241" i="11" s="1"/>
  <c r="C386" i="12"/>
  <c r="B385" i="12"/>
  <c r="C387" i="11"/>
  <c r="B386" i="11"/>
  <c r="K193" i="9"/>
  <c r="I193" i="9"/>
  <c r="F194" i="9" s="1"/>
  <c r="C387" i="9"/>
  <c r="B386" i="9"/>
  <c r="C390" i="4"/>
  <c r="B389" i="4"/>
  <c r="E194" i="9" l="1"/>
  <c r="K194" i="9" s="1"/>
  <c r="K240" i="11"/>
  <c r="E241" i="11"/>
  <c r="K268" i="12"/>
  <c r="I268" i="12"/>
  <c r="F269" i="12" s="1"/>
  <c r="I241" i="11"/>
  <c r="F242" i="11" s="1"/>
  <c r="K241" i="11"/>
  <c r="C387" i="12"/>
  <c r="B386" i="12"/>
  <c r="C388" i="11"/>
  <c r="B387" i="11"/>
  <c r="I194" i="9"/>
  <c r="F195" i="9" s="1"/>
  <c r="C388" i="9"/>
  <c r="B387" i="9"/>
  <c r="C391" i="4"/>
  <c r="B390" i="4"/>
  <c r="E195" i="9" l="1"/>
  <c r="E242" i="11"/>
  <c r="K242" i="11" s="1"/>
  <c r="K269" i="12"/>
  <c r="I269" i="12"/>
  <c r="F270" i="12" s="1"/>
  <c r="I242" i="11"/>
  <c r="F243" i="11" s="1"/>
  <c r="C388" i="12"/>
  <c r="B387" i="12"/>
  <c r="C389" i="11"/>
  <c r="B388" i="11"/>
  <c r="K195" i="9"/>
  <c r="I195" i="9"/>
  <c r="F196" i="9" s="1"/>
  <c r="C389" i="9"/>
  <c r="B388" i="9"/>
  <c r="C392" i="4"/>
  <c r="B391" i="4"/>
  <c r="E196" i="9" l="1"/>
  <c r="E243" i="11"/>
  <c r="I270" i="12"/>
  <c r="F271" i="12" s="1"/>
  <c r="K270" i="12"/>
  <c r="I243" i="11"/>
  <c r="F244" i="11" s="1"/>
  <c r="K243" i="11"/>
  <c r="C389" i="12"/>
  <c r="B388" i="12"/>
  <c r="C390" i="11"/>
  <c r="B389" i="11"/>
  <c r="K196" i="9"/>
  <c r="I196" i="9"/>
  <c r="F197" i="9" s="1"/>
  <c r="C390" i="9"/>
  <c r="B389" i="9"/>
  <c r="C393" i="4"/>
  <c r="B392" i="4"/>
  <c r="E197" i="9" l="1"/>
  <c r="E244" i="11"/>
  <c r="I271" i="12"/>
  <c r="F272" i="12" s="1"/>
  <c r="K271" i="12"/>
  <c r="I244" i="11"/>
  <c r="F245" i="11" s="1"/>
  <c r="K244" i="11"/>
  <c r="C390" i="12"/>
  <c r="B389" i="12"/>
  <c r="C391" i="11"/>
  <c r="B390" i="11"/>
  <c r="I197" i="9"/>
  <c r="F198" i="9" s="1"/>
  <c r="C391" i="9"/>
  <c r="B390" i="9"/>
  <c r="C394" i="4"/>
  <c r="B393" i="4"/>
  <c r="E198" i="9" l="1"/>
  <c r="K198" i="9" s="1"/>
  <c r="K197" i="9"/>
  <c r="E245" i="11"/>
  <c r="I272" i="12"/>
  <c r="F273" i="12" s="1"/>
  <c r="K272" i="12"/>
  <c r="I245" i="11"/>
  <c r="F246" i="11" s="1"/>
  <c r="K245" i="11"/>
  <c r="C391" i="12"/>
  <c r="B390" i="12"/>
  <c r="C392" i="11"/>
  <c r="B391" i="11"/>
  <c r="I198" i="9"/>
  <c r="F199" i="9" s="1"/>
  <c r="C392" i="9"/>
  <c r="B391" i="9"/>
  <c r="C395" i="4"/>
  <c r="B394" i="4"/>
  <c r="E199" i="9" l="1"/>
  <c r="E246" i="11"/>
  <c r="I273" i="12"/>
  <c r="F274" i="12" s="1"/>
  <c r="K273" i="12"/>
  <c r="I246" i="11"/>
  <c r="F247" i="11" s="1"/>
  <c r="C392" i="12"/>
  <c r="B391" i="12"/>
  <c r="C393" i="11"/>
  <c r="B392" i="11"/>
  <c r="K199" i="9"/>
  <c r="I199" i="9"/>
  <c r="F200" i="9" s="1"/>
  <c r="C393" i="9"/>
  <c r="B392" i="9"/>
  <c r="C396" i="4"/>
  <c r="B395" i="4"/>
  <c r="E200" i="9" l="1"/>
  <c r="K200" i="9" s="1"/>
  <c r="K246" i="11"/>
  <c r="E247" i="11"/>
  <c r="I274" i="12"/>
  <c r="F275" i="12" s="1"/>
  <c r="K274" i="12"/>
  <c r="I247" i="11"/>
  <c r="F248" i="11" s="1"/>
  <c r="K247" i="11"/>
  <c r="C393" i="12"/>
  <c r="B392" i="12"/>
  <c r="C394" i="11"/>
  <c r="B393" i="11"/>
  <c r="I200" i="9"/>
  <c r="F201" i="9" s="1"/>
  <c r="C394" i="9"/>
  <c r="B393" i="9"/>
  <c r="C397" i="4"/>
  <c r="B396" i="4"/>
  <c r="E201" i="9" l="1"/>
  <c r="E248" i="11"/>
  <c r="K248" i="11" s="1"/>
  <c r="K275" i="12"/>
  <c r="I275" i="12"/>
  <c r="F276" i="12" s="1"/>
  <c r="I248" i="11"/>
  <c r="F249" i="11" s="1"/>
  <c r="C394" i="12"/>
  <c r="B393" i="12"/>
  <c r="C395" i="11"/>
  <c r="B394" i="11"/>
  <c r="K201" i="9"/>
  <c r="I201" i="9"/>
  <c r="F202" i="9" s="1"/>
  <c r="C395" i="9"/>
  <c r="B394" i="9"/>
  <c r="C398" i="4"/>
  <c r="B397" i="4"/>
  <c r="E202" i="9" l="1"/>
  <c r="E249" i="11"/>
  <c r="I276" i="12"/>
  <c r="F277" i="12" s="1"/>
  <c r="K276" i="12"/>
  <c r="I249" i="11"/>
  <c r="F250" i="11" s="1"/>
  <c r="K249" i="11"/>
  <c r="C395" i="12"/>
  <c r="B394" i="12"/>
  <c r="C396" i="11"/>
  <c r="B395" i="11"/>
  <c r="K202" i="9"/>
  <c r="I202" i="9"/>
  <c r="F203" i="9" s="1"/>
  <c r="C396" i="9"/>
  <c r="B395" i="9"/>
  <c r="C399" i="4"/>
  <c r="B398" i="4"/>
  <c r="E203" i="9" l="1"/>
  <c r="E250" i="11"/>
  <c r="K250" i="11" s="1"/>
  <c r="I277" i="12"/>
  <c r="F278" i="12" s="1"/>
  <c r="K277" i="12"/>
  <c r="I250" i="11"/>
  <c r="F251" i="11" s="1"/>
  <c r="C396" i="12"/>
  <c r="B395" i="12"/>
  <c r="C397" i="11"/>
  <c r="B396" i="11"/>
  <c r="I203" i="9"/>
  <c r="F204" i="9" s="1"/>
  <c r="K203" i="9"/>
  <c r="C397" i="9"/>
  <c r="B396" i="9"/>
  <c r="C400" i="4"/>
  <c r="B399" i="4"/>
  <c r="E204" i="9" l="1"/>
  <c r="E251" i="11"/>
  <c r="K278" i="12"/>
  <c r="I278" i="12"/>
  <c r="F279" i="12" s="1"/>
  <c r="I251" i="11"/>
  <c r="F252" i="11" s="1"/>
  <c r="K251" i="11"/>
  <c r="C397" i="12"/>
  <c r="B396" i="12"/>
  <c r="C398" i="11"/>
  <c r="B397" i="11"/>
  <c r="K204" i="9"/>
  <c r="I204" i="9"/>
  <c r="F205" i="9" s="1"/>
  <c r="C398" i="9"/>
  <c r="B397" i="9"/>
  <c r="C401" i="4"/>
  <c r="B400" i="4"/>
  <c r="E205" i="9" l="1"/>
  <c r="K205" i="9" s="1"/>
  <c r="E252" i="11"/>
  <c r="K252" i="11" s="1"/>
  <c r="K279" i="12"/>
  <c r="I279" i="12"/>
  <c r="F280" i="12" s="1"/>
  <c r="I252" i="11"/>
  <c r="F253" i="11" s="1"/>
  <c r="C398" i="12"/>
  <c r="B397" i="12"/>
  <c r="C399" i="11"/>
  <c r="B398" i="11"/>
  <c r="I205" i="9"/>
  <c r="F206" i="9" s="1"/>
  <c r="C399" i="9"/>
  <c r="B398" i="9"/>
  <c r="C402" i="4"/>
  <c r="B401" i="4"/>
  <c r="E206" i="9" l="1"/>
  <c r="E253" i="11"/>
  <c r="I280" i="12"/>
  <c r="F281" i="12" s="1"/>
  <c r="K280" i="12"/>
  <c r="I253" i="11"/>
  <c r="F254" i="11" s="1"/>
  <c r="K253" i="11"/>
  <c r="C399" i="12"/>
  <c r="B398" i="12"/>
  <c r="C400" i="11"/>
  <c r="B399" i="11"/>
  <c r="K206" i="9"/>
  <c r="I206" i="9"/>
  <c r="F207" i="9" s="1"/>
  <c r="C400" i="9"/>
  <c r="B399" i="9"/>
  <c r="C403" i="4"/>
  <c r="B402" i="4"/>
  <c r="E207" i="9" l="1"/>
  <c r="E254" i="11"/>
  <c r="K254" i="11" s="1"/>
  <c r="I281" i="12"/>
  <c r="F282" i="12" s="1"/>
  <c r="K281" i="12"/>
  <c r="I254" i="11"/>
  <c r="F255" i="11" s="1"/>
  <c r="C400" i="12"/>
  <c r="B399" i="12"/>
  <c r="C401" i="11"/>
  <c r="B400" i="11"/>
  <c r="I207" i="9"/>
  <c r="F208" i="9" s="1"/>
  <c r="K207" i="9"/>
  <c r="C401" i="9"/>
  <c r="B400" i="9"/>
  <c r="C404" i="4"/>
  <c r="B403" i="4"/>
  <c r="E208" i="9" l="1"/>
  <c r="E255" i="11"/>
  <c r="K255" i="11" s="1"/>
  <c r="I282" i="12"/>
  <c r="F283" i="12" s="1"/>
  <c r="K282" i="12"/>
  <c r="I255" i="11"/>
  <c r="F256" i="11" s="1"/>
  <c r="C401" i="12"/>
  <c r="B400" i="12"/>
  <c r="C402" i="11"/>
  <c r="B401" i="11"/>
  <c r="K208" i="9"/>
  <c r="I208" i="9"/>
  <c r="F209" i="9" s="1"/>
  <c r="C402" i="9"/>
  <c r="B401" i="9"/>
  <c r="C405" i="4"/>
  <c r="B404" i="4"/>
  <c r="E209" i="9" l="1"/>
  <c r="E256" i="11"/>
  <c r="I283" i="12"/>
  <c r="F284" i="12" s="1"/>
  <c r="K283" i="12"/>
  <c r="K256" i="11"/>
  <c r="I256" i="11"/>
  <c r="F257" i="11" s="1"/>
  <c r="C402" i="12"/>
  <c r="B401" i="12"/>
  <c r="C403" i="11"/>
  <c r="B402" i="11"/>
  <c r="K209" i="9"/>
  <c r="I209" i="9"/>
  <c r="F210" i="9" s="1"/>
  <c r="C403" i="9"/>
  <c r="B402" i="9"/>
  <c r="C406" i="4"/>
  <c r="B405" i="4"/>
  <c r="E210" i="9" l="1"/>
  <c r="E257" i="11"/>
  <c r="K284" i="12"/>
  <c r="I284" i="12"/>
  <c r="F285" i="12" s="1"/>
  <c r="I257" i="11"/>
  <c r="F258" i="11" s="1"/>
  <c r="K257" i="11"/>
  <c r="B402" i="12"/>
  <c r="C403" i="12"/>
  <c r="C404" i="11"/>
  <c r="B403" i="11"/>
  <c r="K210" i="9"/>
  <c r="I210" i="9"/>
  <c r="F211" i="9" s="1"/>
  <c r="C404" i="9"/>
  <c r="B403" i="9"/>
  <c r="C407" i="4"/>
  <c r="B406" i="4"/>
  <c r="E211" i="9" l="1"/>
  <c r="E258" i="11"/>
  <c r="I285" i="12"/>
  <c r="F286" i="12" s="1"/>
  <c r="K285" i="12"/>
  <c r="K258" i="11"/>
  <c r="I258" i="11"/>
  <c r="F259" i="11" s="1"/>
  <c r="C404" i="12"/>
  <c r="B403" i="12"/>
  <c r="C405" i="11"/>
  <c r="B404" i="11"/>
  <c r="I211" i="9"/>
  <c r="F212" i="9" s="1"/>
  <c r="K211" i="9"/>
  <c r="C405" i="9"/>
  <c r="B404" i="9"/>
  <c r="C408" i="4"/>
  <c r="B407" i="4"/>
  <c r="E212" i="9" l="1"/>
  <c r="E259" i="11"/>
  <c r="I286" i="12"/>
  <c r="F287" i="12" s="1"/>
  <c r="K286" i="12"/>
  <c r="I259" i="11"/>
  <c r="F260" i="11" s="1"/>
  <c r="K259" i="11"/>
  <c r="C405" i="12"/>
  <c r="B404" i="12"/>
  <c r="C406" i="11"/>
  <c r="B405" i="11"/>
  <c r="K212" i="9"/>
  <c r="I212" i="9"/>
  <c r="F213" i="9" s="1"/>
  <c r="C406" i="9"/>
  <c r="B405" i="9"/>
  <c r="C409" i="4"/>
  <c r="B408" i="4"/>
  <c r="E213" i="9" l="1"/>
  <c r="E260" i="11"/>
  <c r="K287" i="12"/>
  <c r="I287" i="12"/>
  <c r="F288" i="12" s="1"/>
  <c r="K260" i="11"/>
  <c r="I260" i="11"/>
  <c r="F261" i="11" s="1"/>
  <c r="C406" i="12"/>
  <c r="B405" i="12"/>
  <c r="C407" i="11"/>
  <c r="B406" i="11"/>
  <c r="K213" i="9"/>
  <c r="I213" i="9"/>
  <c r="F214" i="9" s="1"/>
  <c r="C407" i="9"/>
  <c r="B406" i="9"/>
  <c r="C410" i="4"/>
  <c r="B409" i="4"/>
  <c r="E214" i="9" l="1"/>
  <c r="E261" i="11"/>
  <c r="I288" i="12"/>
  <c r="F289" i="12" s="1"/>
  <c r="K288" i="12"/>
  <c r="I261" i="11"/>
  <c r="F262" i="11" s="1"/>
  <c r="K261" i="11"/>
  <c r="C407" i="12"/>
  <c r="B406" i="12"/>
  <c r="C408" i="11"/>
  <c r="B407" i="11"/>
  <c r="I214" i="9"/>
  <c r="F215" i="9" s="1"/>
  <c r="K214" i="9"/>
  <c r="C408" i="9"/>
  <c r="B407" i="9"/>
  <c r="C411" i="4"/>
  <c r="B410" i="4"/>
  <c r="E215" i="9" l="1"/>
  <c r="E262" i="11"/>
  <c r="I289" i="12"/>
  <c r="F290" i="12" s="1"/>
  <c r="K289" i="12"/>
  <c r="K262" i="11"/>
  <c r="I262" i="11"/>
  <c r="F263" i="11" s="1"/>
  <c r="C408" i="12"/>
  <c r="B407" i="12"/>
  <c r="C409" i="11"/>
  <c r="B408" i="11"/>
  <c r="I215" i="9"/>
  <c r="F216" i="9" s="1"/>
  <c r="K215" i="9"/>
  <c r="C409" i="9"/>
  <c r="B408" i="9"/>
  <c r="C412" i="4"/>
  <c r="B411" i="4"/>
  <c r="E216" i="9" l="1"/>
  <c r="E263" i="11"/>
  <c r="I290" i="12"/>
  <c r="F291" i="12" s="1"/>
  <c r="K290" i="12"/>
  <c r="I263" i="11"/>
  <c r="F264" i="11" s="1"/>
  <c r="K263" i="11"/>
  <c r="C409" i="12"/>
  <c r="B408" i="12"/>
  <c r="C410" i="11"/>
  <c r="B409" i="11"/>
  <c r="K216" i="9"/>
  <c r="I216" i="9"/>
  <c r="F217" i="9" s="1"/>
  <c r="C410" i="9"/>
  <c r="B409" i="9"/>
  <c r="C413" i="4"/>
  <c r="B412" i="4"/>
  <c r="E217" i="9" l="1"/>
  <c r="E264" i="11"/>
  <c r="K264" i="11" s="1"/>
  <c r="I291" i="12"/>
  <c r="F292" i="12" s="1"/>
  <c r="K291" i="12"/>
  <c r="I264" i="11"/>
  <c r="F265" i="11" s="1"/>
  <c r="C410" i="12"/>
  <c r="B409" i="12"/>
  <c r="C411" i="11"/>
  <c r="B410" i="11"/>
  <c r="K217" i="9"/>
  <c r="I217" i="9"/>
  <c r="F218" i="9" s="1"/>
  <c r="C411" i="9"/>
  <c r="B410" i="9"/>
  <c r="C414" i="4"/>
  <c r="B413" i="4"/>
  <c r="E218" i="9" l="1"/>
  <c r="E265" i="11"/>
  <c r="I292" i="12"/>
  <c r="F293" i="12" s="1"/>
  <c r="K292" i="12"/>
  <c r="I265" i="11"/>
  <c r="F266" i="11" s="1"/>
  <c r="K265" i="11"/>
  <c r="C411" i="12"/>
  <c r="B410" i="12"/>
  <c r="C412" i="11"/>
  <c r="B411" i="11"/>
  <c r="K218" i="9"/>
  <c r="I218" i="9"/>
  <c r="F219" i="9" s="1"/>
  <c r="C412" i="9"/>
  <c r="B411" i="9"/>
  <c r="C415" i="4"/>
  <c r="B414" i="4"/>
  <c r="E219" i="9" l="1"/>
  <c r="E266" i="11"/>
  <c r="K266" i="11" s="1"/>
  <c r="I293" i="12"/>
  <c r="F294" i="12" s="1"/>
  <c r="K293" i="12"/>
  <c r="I266" i="11"/>
  <c r="F267" i="11" s="1"/>
  <c r="C412" i="12"/>
  <c r="B411" i="12"/>
  <c r="C413" i="11"/>
  <c r="B412" i="11"/>
  <c r="I219" i="9"/>
  <c r="F220" i="9" s="1"/>
  <c r="K219" i="9"/>
  <c r="C413" i="9"/>
  <c r="B412" i="9"/>
  <c r="C416" i="4"/>
  <c r="B415" i="4"/>
  <c r="E220" i="9" l="1"/>
  <c r="E267" i="11"/>
  <c r="I294" i="12"/>
  <c r="F295" i="12" s="1"/>
  <c r="K294" i="12"/>
  <c r="I267" i="11"/>
  <c r="F268" i="11" s="1"/>
  <c r="K267" i="11"/>
  <c r="C413" i="12"/>
  <c r="B412" i="12"/>
  <c r="C414" i="11"/>
  <c r="B413" i="11"/>
  <c r="K220" i="9"/>
  <c r="I220" i="9"/>
  <c r="F221" i="9" s="1"/>
  <c r="C414" i="9"/>
  <c r="B413" i="9"/>
  <c r="C417" i="4"/>
  <c r="B416" i="4"/>
  <c r="E221" i="9" l="1"/>
  <c r="E268" i="11"/>
  <c r="K268" i="11" s="1"/>
  <c r="K295" i="12"/>
  <c r="I295" i="12"/>
  <c r="F296" i="12" s="1"/>
  <c r="I268" i="11"/>
  <c r="F269" i="11" s="1"/>
  <c r="C414" i="12"/>
  <c r="B413" i="12"/>
  <c r="C415" i="11"/>
  <c r="B414" i="11"/>
  <c r="K221" i="9"/>
  <c r="I221" i="9"/>
  <c r="F222" i="9" s="1"/>
  <c r="C415" i="9"/>
  <c r="B414" i="9"/>
  <c r="C418" i="4"/>
  <c r="B417" i="4"/>
  <c r="E222" i="9" l="1"/>
  <c r="E269" i="11"/>
  <c r="I296" i="12"/>
  <c r="F297" i="12" s="1"/>
  <c r="K296" i="12"/>
  <c r="I269" i="11"/>
  <c r="F270" i="11" s="1"/>
  <c r="K269" i="11"/>
  <c r="C415" i="12"/>
  <c r="B414" i="12"/>
  <c r="C416" i="11"/>
  <c r="B415" i="11"/>
  <c r="I222" i="9"/>
  <c r="F223" i="9" s="1"/>
  <c r="K222" i="9"/>
  <c r="C416" i="9"/>
  <c r="B415" i="9"/>
  <c r="C419" i="4"/>
  <c r="B418" i="4"/>
  <c r="E223" i="9" l="1"/>
  <c r="E270" i="11"/>
  <c r="K270" i="11" s="1"/>
  <c r="K297" i="12"/>
  <c r="I297" i="12"/>
  <c r="F298" i="12" s="1"/>
  <c r="I270" i="11"/>
  <c r="F271" i="11" s="1"/>
  <c r="C416" i="12"/>
  <c r="B415" i="12"/>
  <c r="C417" i="11"/>
  <c r="B416" i="11"/>
  <c r="I223" i="9"/>
  <c r="F224" i="9" s="1"/>
  <c r="K223" i="9"/>
  <c r="C417" i="9"/>
  <c r="B416" i="9"/>
  <c r="C420" i="4"/>
  <c r="B419" i="4"/>
  <c r="E224" i="9" l="1"/>
  <c r="E271" i="11"/>
  <c r="I298" i="12"/>
  <c r="F299" i="12" s="1"/>
  <c r="K298" i="12"/>
  <c r="I271" i="11"/>
  <c r="F272" i="11" s="1"/>
  <c r="K271" i="11"/>
  <c r="C417" i="12"/>
  <c r="B416" i="12"/>
  <c r="C418" i="11"/>
  <c r="B417" i="11"/>
  <c r="K224" i="9"/>
  <c r="I224" i="9"/>
  <c r="F225" i="9" s="1"/>
  <c r="C418" i="9"/>
  <c r="B417" i="9"/>
  <c r="C421" i="4"/>
  <c r="B420" i="4"/>
  <c r="E225" i="9" l="1"/>
  <c r="E272" i="11"/>
  <c r="K299" i="12"/>
  <c r="I299" i="12"/>
  <c r="F300" i="12" s="1"/>
  <c r="I272" i="11"/>
  <c r="F273" i="11" s="1"/>
  <c r="K272" i="11"/>
  <c r="C418" i="12"/>
  <c r="B417" i="12"/>
  <c r="C419" i="11"/>
  <c r="B418" i="11"/>
  <c r="K225" i="9"/>
  <c r="I225" i="9"/>
  <c r="F226" i="9" s="1"/>
  <c r="C419" i="9"/>
  <c r="B418" i="9"/>
  <c r="C422" i="4"/>
  <c r="B421" i="4"/>
  <c r="E226" i="9" l="1"/>
  <c r="E273" i="11"/>
  <c r="I300" i="12"/>
  <c r="F301" i="12" s="1"/>
  <c r="K300" i="12"/>
  <c r="I273" i="11"/>
  <c r="F274" i="11" s="1"/>
  <c r="K273" i="11"/>
  <c r="B418" i="12"/>
  <c r="C419" i="12"/>
  <c r="C420" i="11"/>
  <c r="B419" i="11"/>
  <c r="K226" i="9"/>
  <c r="I226" i="9"/>
  <c r="F227" i="9" s="1"/>
  <c r="C420" i="9"/>
  <c r="B419" i="9"/>
  <c r="C423" i="4"/>
  <c r="B422" i="4"/>
  <c r="E227" i="9" l="1"/>
  <c r="E274" i="11"/>
  <c r="I301" i="12"/>
  <c r="F302" i="12" s="1"/>
  <c r="K301" i="12"/>
  <c r="K274" i="11"/>
  <c r="I274" i="11"/>
  <c r="F275" i="11" s="1"/>
  <c r="C420" i="12"/>
  <c r="B419" i="12"/>
  <c r="C421" i="11"/>
  <c r="B420" i="11"/>
  <c r="I227" i="9"/>
  <c r="F228" i="9" s="1"/>
  <c r="K227" i="9"/>
  <c r="C421" i="9"/>
  <c r="B420" i="9"/>
  <c r="C424" i="4"/>
  <c r="B423" i="4"/>
  <c r="E228" i="9" l="1"/>
  <c r="E275" i="11"/>
  <c r="I302" i="12"/>
  <c r="F303" i="12" s="1"/>
  <c r="K302" i="12"/>
  <c r="I275" i="11"/>
  <c r="F276" i="11" s="1"/>
  <c r="K275" i="11"/>
  <c r="C421" i="12"/>
  <c r="B420" i="12"/>
  <c r="C422" i="11"/>
  <c r="B421" i="11"/>
  <c r="K228" i="9"/>
  <c r="I228" i="9"/>
  <c r="F229" i="9" s="1"/>
  <c r="C422" i="9"/>
  <c r="B421" i="9"/>
  <c r="C425" i="4"/>
  <c r="B424" i="4"/>
  <c r="E229" i="9" l="1"/>
  <c r="E276" i="11"/>
  <c r="K276" i="11" s="1"/>
  <c r="I303" i="12"/>
  <c r="F304" i="12" s="1"/>
  <c r="K303" i="12"/>
  <c r="I276" i="11"/>
  <c r="F277" i="11" s="1"/>
  <c r="C422" i="12"/>
  <c r="B421" i="12"/>
  <c r="C423" i="11"/>
  <c r="B422" i="11"/>
  <c r="K229" i="9"/>
  <c r="I229" i="9"/>
  <c r="F230" i="9" s="1"/>
  <c r="C423" i="9"/>
  <c r="B422" i="9"/>
  <c r="C426" i="4"/>
  <c r="B425" i="4"/>
  <c r="E230" i="9" l="1"/>
  <c r="E277" i="11"/>
  <c r="I304" i="12"/>
  <c r="F305" i="12" s="1"/>
  <c r="K304" i="12"/>
  <c r="K277" i="11"/>
  <c r="I277" i="11"/>
  <c r="F278" i="11" s="1"/>
  <c r="C423" i="12"/>
  <c r="B422" i="12"/>
  <c r="C424" i="11"/>
  <c r="B423" i="11"/>
  <c r="K230" i="9"/>
  <c r="I230" i="9"/>
  <c r="F231" i="9" s="1"/>
  <c r="C424" i="9"/>
  <c r="B423" i="9"/>
  <c r="C427" i="4"/>
  <c r="B426" i="4"/>
  <c r="E231" i="9" l="1"/>
  <c r="E278" i="11"/>
  <c r="I305" i="12"/>
  <c r="F306" i="12" s="1"/>
  <c r="K305" i="12"/>
  <c r="K278" i="11"/>
  <c r="I278" i="11"/>
  <c r="F279" i="11" s="1"/>
  <c r="C424" i="12"/>
  <c r="B423" i="12"/>
  <c r="C425" i="11"/>
  <c r="B424" i="11"/>
  <c r="K231" i="9"/>
  <c r="I231" i="9"/>
  <c r="F232" i="9" s="1"/>
  <c r="C425" i="9"/>
  <c r="B424" i="9"/>
  <c r="C428" i="4"/>
  <c r="B427" i="4"/>
  <c r="E232" i="9" l="1"/>
  <c r="E279" i="11"/>
  <c r="K279" i="11" s="1"/>
  <c r="K306" i="12"/>
  <c r="I306" i="12"/>
  <c r="F307" i="12" s="1"/>
  <c r="I279" i="11"/>
  <c r="F280" i="11" s="1"/>
  <c r="C425" i="12"/>
  <c r="B424" i="12"/>
  <c r="C426" i="11"/>
  <c r="B425" i="11"/>
  <c r="K232" i="9"/>
  <c r="I232" i="9"/>
  <c r="F233" i="9" s="1"/>
  <c r="C426" i="9"/>
  <c r="B425" i="9"/>
  <c r="C429" i="4"/>
  <c r="B428" i="4"/>
  <c r="E233" i="9" l="1"/>
  <c r="E280" i="11"/>
  <c r="K280" i="11" s="1"/>
  <c r="K307" i="12"/>
  <c r="I307" i="12"/>
  <c r="F308" i="12" s="1"/>
  <c r="I280" i="11"/>
  <c r="F281" i="11" s="1"/>
  <c r="C426" i="12"/>
  <c r="B425" i="12"/>
  <c r="C427" i="11"/>
  <c r="B426" i="11"/>
  <c r="K233" i="9"/>
  <c r="I233" i="9"/>
  <c r="F234" i="9" s="1"/>
  <c r="C427" i="9"/>
  <c r="B426" i="9"/>
  <c r="C430" i="4"/>
  <c r="B429" i="4"/>
  <c r="E234" i="9" l="1"/>
  <c r="E281" i="11"/>
  <c r="I308" i="12"/>
  <c r="F309" i="12" s="1"/>
  <c r="K308" i="12"/>
  <c r="K281" i="11"/>
  <c r="I281" i="11"/>
  <c r="F282" i="11" s="1"/>
  <c r="C427" i="12"/>
  <c r="B426" i="12"/>
  <c r="C428" i="11"/>
  <c r="B427" i="11"/>
  <c r="K234" i="9"/>
  <c r="I234" i="9"/>
  <c r="F235" i="9" s="1"/>
  <c r="C428" i="9"/>
  <c r="B427" i="9"/>
  <c r="C431" i="4"/>
  <c r="B430" i="4"/>
  <c r="E235" i="9" l="1"/>
  <c r="E282" i="11"/>
  <c r="K282" i="11" s="1"/>
  <c r="I309" i="12"/>
  <c r="F310" i="12" s="1"/>
  <c r="K309" i="12"/>
  <c r="I282" i="11"/>
  <c r="F283" i="11" s="1"/>
  <c r="C428" i="12"/>
  <c r="B427" i="12"/>
  <c r="C429" i="11"/>
  <c r="B428" i="11"/>
  <c r="K235" i="9"/>
  <c r="I235" i="9"/>
  <c r="F236" i="9" s="1"/>
  <c r="C429" i="9"/>
  <c r="B428" i="9"/>
  <c r="C432" i="4"/>
  <c r="B431" i="4"/>
  <c r="E236" i="9" l="1"/>
  <c r="E283" i="11"/>
  <c r="I310" i="12"/>
  <c r="F311" i="12" s="1"/>
  <c r="K310" i="12"/>
  <c r="I283" i="11"/>
  <c r="F284" i="11" s="1"/>
  <c r="K283" i="11"/>
  <c r="C429" i="12"/>
  <c r="B428" i="12"/>
  <c r="C430" i="11"/>
  <c r="B429" i="11"/>
  <c r="K236" i="9"/>
  <c r="I236" i="9"/>
  <c r="F237" i="9" s="1"/>
  <c r="C430" i="9"/>
  <c r="B429" i="9"/>
  <c r="C433" i="4"/>
  <c r="B432" i="4"/>
  <c r="E237" i="9" l="1"/>
  <c r="E284" i="11"/>
  <c r="I311" i="12"/>
  <c r="F312" i="12" s="1"/>
  <c r="K311" i="12"/>
  <c r="K284" i="11"/>
  <c r="I284" i="11"/>
  <c r="F285" i="11" s="1"/>
  <c r="C430" i="12"/>
  <c r="B429" i="12"/>
  <c r="C431" i="11"/>
  <c r="B430" i="11"/>
  <c r="K237" i="9"/>
  <c r="I237" i="9"/>
  <c r="F238" i="9" s="1"/>
  <c r="C431" i="9"/>
  <c r="B430" i="9"/>
  <c r="C434" i="4"/>
  <c r="B433" i="4"/>
  <c r="E238" i="9" l="1"/>
  <c r="E285" i="11"/>
  <c r="I312" i="12"/>
  <c r="F313" i="12" s="1"/>
  <c r="K312" i="12"/>
  <c r="K285" i="11"/>
  <c r="I285" i="11"/>
  <c r="F286" i="11" s="1"/>
  <c r="C431" i="12"/>
  <c r="B430" i="12"/>
  <c r="C432" i="11"/>
  <c r="B431" i="11"/>
  <c r="K238" i="9"/>
  <c r="I238" i="9"/>
  <c r="F239" i="9" s="1"/>
  <c r="C432" i="9"/>
  <c r="B431" i="9"/>
  <c r="C435" i="4"/>
  <c r="B434" i="4"/>
  <c r="E239" i="9" l="1"/>
  <c r="E286" i="11"/>
  <c r="I313" i="12"/>
  <c r="F314" i="12" s="1"/>
  <c r="K313" i="12"/>
  <c r="K286" i="11"/>
  <c r="I286" i="11"/>
  <c r="F287" i="11" s="1"/>
  <c r="C432" i="12"/>
  <c r="B431" i="12"/>
  <c r="C433" i="11"/>
  <c r="B432" i="11"/>
  <c r="K239" i="9"/>
  <c r="I239" i="9"/>
  <c r="F240" i="9" s="1"/>
  <c r="C433" i="9"/>
  <c r="B432" i="9"/>
  <c r="C436" i="4"/>
  <c r="B435" i="4"/>
  <c r="E240" i="9" l="1"/>
  <c r="E287" i="11"/>
  <c r="I314" i="12"/>
  <c r="F315" i="12" s="1"/>
  <c r="K314" i="12"/>
  <c r="I287" i="11"/>
  <c r="F288" i="11" s="1"/>
  <c r="K287" i="11"/>
  <c r="C433" i="12"/>
  <c r="B432" i="12"/>
  <c r="C434" i="11"/>
  <c r="B433" i="11"/>
  <c r="K240" i="9"/>
  <c r="I240" i="9"/>
  <c r="F241" i="9" s="1"/>
  <c r="C434" i="9"/>
  <c r="B433" i="9"/>
  <c r="C437" i="4"/>
  <c r="B436" i="4"/>
  <c r="E241" i="9" l="1"/>
  <c r="E288" i="11"/>
  <c r="I315" i="12"/>
  <c r="F316" i="12" s="1"/>
  <c r="K315" i="12"/>
  <c r="K288" i="11"/>
  <c r="I288" i="11"/>
  <c r="F289" i="11" s="1"/>
  <c r="C434" i="12"/>
  <c r="B433" i="12"/>
  <c r="C435" i="11"/>
  <c r="B434" i="11"/>
  <c r="K241" i="9"/>
  <c r="I241" i="9"/>
  <c r="F242" i="9" s="1"/>
  <c r="C435" i="9"/>
  <c r="B434" i="9"/>
  <c r="C438" i="4"/>
  <c r="B437" i="4"/>
  <c r="E242" i="9" l="1"/>
  <c r="E289" i="11"/>
  <c r="I316" i="12"/>
  <c r="F317" i="12" s="1"/>
  <c r="K316" i="12"/>
  <c r="K289" i="11"/>
  <c r="I289" i="11"/>
  <c r="F290" i="11" s="1"/>
  <c r="C435" i="12"/>
  <c r="B434" i="12"/>
  <c r="C436" i="11"/>
  <c r="B435" i="11"/>
  <c r="I242" i="9"/>
  <c r="F243" i="9" s="1"/>
  <c r="K242" i="9"/>
  <c r="C436" i="9"/>
  <c r="B435" i="9"/>
  <c r="C439" i="4"/>
  <c r="B438" i="4"/>
  <c r="E243" i="9" l="1"/>
  <c r="E290" i="11"/>
  <c r="K317" i="12"/>
  <c r="I317" i="12"/>
  <c r="F318" i="12" s="1"/>
  <c r="K290" i="11"/>
  <c r="I290" i="11"/>
  <c r="F291" i="11" s="1"/>
  <c r="C436" i="12"/>
  <c r="B435" i="12"/>
  <c r="C437" i="11"/>
  <c r="B436" i="11"/>
  <c r="K243" i="9"/>
  <c r="I243" i="9"/>
  <c r="F244" i="9" s="1"/>
  <c r="C437" i="9"/>
  <c r="B436" i="9"/>
  <c r="C440" i="4"/>
  <c r="B439" i="4"/>
  <c r="E244" i="9" l="1"/>
  <c r="E291" i="11"/>
  <c r="I318" i="12"/>
  <c r="F319" i="12" s="1"/>
  <c r="K318" i="12"/>
  <c r="K291" i="11"/>
  <c r="I291" i="11"/>
  <c r="F292" i="11" s="1"/>
  <c r="C437" i="12"/>
  <c r="B436" i="12"/>
  <c r="C438" i="11"/>
  <c r="B437" i="11"/>
  <c r="I244" i="9"/>
  <c r="F245" i="9" s="1"/>
  <c r="K244" i="9"/>
  <c r="C438" i="9"/>
  <c r="B437" i="9"/>
  <c r="C441" i="4"/>
  <c r="B440" i="4"/>
  <c r="E245" i="9" l="1"/>
  <c r="E292" i="11"/>
  <c r="K292" i="11" s="1"/>
  <c r="I319" i="12"/>
  <c r="F320" i="12" s="1"/>
  <c r="K319" i="12"/>
  <c r="I292" i="11"/>
  <c r="F293" i="11" s="1"/>
  <c r="C438" i="12"/>
  <c r="B437" i="12"/>
  <c r="C439" i="11"/>
  <c r="B438" i="11"/>
  <c r="K245" i="9"/>
  <c r="I245" i="9"/>
  <c r="F246" i="9" s="1"/>
  <c r="C439" i="9"/>
  <c r="B438" i="9"/>
  <c r="C442" i="4"/>
  <c r="B441" i="4"/>
  <c r="E246" i="9" l="1"/>
  <c r="E293" i="11"/>
  <c r="K293" i="11" s="1"/>
  <c r="I320" i="12"/>
  <c r="F321" i="12" s="1"/>
  <c r="K320" i="12"/>
  <c r="I293" i="11"/>
  <c r="F294" i="11" s="1"/>
  <c r="C439" i="12"/>
  <c r="B438" i="12"/>
  <c r="C440" i="11"/>
  <c r="B439" i="11"/>
  <c r="K246" i="9"/>
  <c r="I246" i="9"/>
  <c r="F247" i="9" s="1"/>
  <c r="C440" i="9"/>
  <c r="B439" i="9"/>
  <c r="C443" i="4"/>
  <c r="B442" i="4"/>
  <c r="E247" i="9" l="1"/>
  <c r="E294" i="11"/>
  <c r="I321" i="12"/>
  <c r="F322" i="12" s="1"/>
  <c r="K321" i="12"/>
  <c r="K294" i="11"/>
  <c r="I294" i="11"/>
  <c r="F295" i="11" s="1"/>
  <c r="C440" i="12"/>
  <c r="B439" i="12"/>
  <c r="C441" i="11"/>
  <c r="B440" i="11"/>
  <c r="K247" i="9"/>
  <c r="I247" i="9"/>
  <c r="F248" i="9" s="1"/>
  <c r="C441" i="9"/>
  <c r="B440" i="9"/>
  <c r="C444" i="4"/>
  <c r="B443" i="4"/>
  <c r="E248" i="9" l="1"/>
  <c r="I322" i="12"/>
  <c r="F323" i="12" s="1"/>
  <c r="E295" i="11"/>
  <c r="K322" i="12"/>
  <c r="K295" i="11"/>
  <c r="I295" i="11"/>
  <c r="F296" i="11" s="1"/>
  <c r="C441" i="12"/>
  <c r="B440" i="12"/>
  <c r="C442" i="11"/>
  <c r="B441" i="11"/>
  <c r="K248" i="9"/>
  <c r="I248" i="9"/>
  <c r="F249" i="9" s="1"/>
  <c r="C442" i="9"/>
  <c r="B441" i="9"/>
  <c r="C445" i="4"/>
  <c r="B444" i="4"/>
  <c r="E249" i="9" l="1"/>
  <c r="E296" i="11"/>
  <c r="K296" i="11" s="1"/>
  <c r="I323" i="12"/>
  <c r="F324" i="12" s="1"/>
  <c r="K323" i="12"/>
  <c r="I296" i="11"/>
  <c r="F297" i="11" s="1"/>
  <c r="C442" i="12"/>
  <c r="B441" i="12"/>
  <c r="C443" i="11"/>
  <c r="B442" i="11"/>
  <c r="K249" i="9"/>
  <c r="I249" i="9"/>
  <c r="F250" i="9" s="1"/>
  <c r="C443" i="9"/>
  <c r="B442" i="9"/>
  <c r="C446" i="4"/>
  <c r="B445" i="4"/>
  <c r="E250" i="9" l="1"/>
  <c r="E297" i="11"/>
  <c r="I324" i="12"/>
  <c r="F325" i="12" s="1"/>
  <c r="K324" i="12"/>
  <c r="I297" i="11"/>
  <c r="F298" i="11" s="1"/>
  <c r="K297" i="11"/>
  <c r="C443" i="12"/>
  <c r="B442" i="12"/>
  <c r="C444" i="11"/>
  <c r="B443" i="11"/>
  <c r="K250" i="9"/>
  <c r="I250" i="9"/>
  <c r="F251" i="9" s="1"/>
  <c r="C444" i="9"/>
  <c r="B443" i="9"/>
  <c r="C447" i="4"/>
  <c r="B446" i="4"/>
  <c r="E251" i="9" l="1"/>
  <c r="E298" i="11"/>
  <c r="K325" i="12"/>
  <c r="I325" i="12"/>
  <c r="F326" i="12" s="1"/>
  <c r="I298" i="11"/>
  <c r="F299" i="11" s="1"/>
  <c r="K298" i="11"/>
  <c r="C444" i="12"/>
  <c r="B443" i="12"/>
  <c r="C445" i="11"/>
  <c r="B444" i="11"/>
  <c r="K251" i="9"/>
  <c r="I251" i="9"/>
  <c r="F252" i="9" s="1"/>
  <c r="C445" i="9"/>
  <c r="B444" i="9"/>
  <c r="C448" i="4"/>
  <c r="B447" i="4"/>
  <c r="E252" i="9" l="1"/>
  <c r="E299" i="11"/>
  <c r="I326" i="12"/>
  <c r="F327" i="12" s="1"/>
  <c r="K326" i="12"/>
  <c r="K299" i="11"/>
  <c r="I299" i="11"/>
  <c r="F300" i="11" s="1"/>
  <c r="C445" i="12"/>
  <c r="B444" i="12"/>
  <c r="C446" i="11"/>
  <c r="B445" i="11"/>
  <c r="K252" i="9"/>
  <c r="I252" i="9"/>
  <c r="F253" i="9" s="1"/>
  <c r="C446" i="9"/>
  <c r="B445" i="9"/>
  <c r="C449" i="4"/>
  <c r="B448" i="4"/>
  <c r="E253" i="9" l="1"/>
  <c r="E300" i="11"/>
  <c r="K300" i="11" s="1"/>
  <c r="I327" i="12"/>
  <c r="F328" i="12" s="1"/>
  <c r="K327" i="12"/>
  <c r="I300" i="11"/>
  <c r="F301" i="11" s="1"/>
  <c r="C446" i="12"/>
  <c r="B445" i="12"/>
  <c r="C447" i="11"/>
  <c r="B446" i="11"/>
  <c r="K253" i="9"/>
  <c r="I253" i="9"/>
  <c r="F254" i="9" s="1"/>
  <c r="C447" i="9"/>
  <c r="B446" i="9"/>
  <c r="C450" i="4"/>
  <c r="B449" i="4"/>
  <c r="E254" i="9" l="1"/>
  <c r="E301" i="11"/>
  <c r="I328" i="12"/>
  <c r="F329" i="12" s="1"/>
  <c r="K328" i="12"/>
  <c r="I301" i="11"/>
  <c r="F302" i="11" s="1"/>
  <c r="K301" i="11"/>
  <c r="C447" i="12"/>
  <c r="B446" i="12"/>
  <c r="C448" i="11"/>
  <c r="B447" i="11"/>
  <c r="K254" i="9"/>
  <c r="I254" i="9"/>
  <c r="F255" i="9" s="1"/>
  <c r="C448" i="9"/>
  <c r="B447" i="9"/>
  <c r="C451" i="4"/>
  <c r="B450" i="4"/>
  <c r="E255" i="9" l="1"/>
  <c r="E302" i="11"/>
  <c r="K302" i="11" s="1"/>
  <c r="K329" i="12"/>
  <c r="I329" i="12"/>
  <c r="F330" i="12" s="1"/>
  <c r="I302" i="11"/>
  <c r="F303" i="11" s="1"/>
  <c r="C448" i="12"/>
  <c r="B447" i="12"/>
  <c r="C449" i="11"/>
  <c r="B448" i="11"/>
  <c r="I255" i="9"/>
  <c r="F256" i="9" s="1"/>
  <c r="K255" i="9"/>
  <c r="C449" i="9"/>
  <c r="B448" i="9"/>
  <c r="C452" i="4"/>
  <c r="B451" i="4"/>
  <c r="E256" i="9" l="1"/>
  <c r="E303" i="11"/>
  <c r="I330" i="12"/>
  <c r="F331" i="12" s="1"/>
  <c r="K330" i="12"/>
  <c r="K303" i="11"/>
  <c r="I303" i="11"/>
  <c r="F304" i="11" s="1"/>
  <c r="C449" i="12"/>
  <c r="B448" i="12"/>
  <c r="C450" i="11"/>
  <c r="B449" i="11"/>
  <c r="I256" i="9"/>
  <c r="F257" i="9" s="1"/>
  <c r="K256" i="9"/>
  <c r="C450" i="9"/>
  <c r="B449" i="9"/>
  <c r="C453" i="4"/>
  <c r="B452" i="4"/>
  <c r="E257" i="9" l="1"/>
  <c r="E304" i="11"/>
  <c r="I331" i="12"/>
  <c r="F332" i="12" s="1"/>
  <c r="K331" i="12"/>
  <c r="K304" i="11"/>
  <c r="I304" i="11"/>
  <c r="F305" i="11" s="1"/>
  <c r="C450" i="12"/>
  <c r="B449" i="12"/>
  <c r="C451" i="11"/>
  <c r="B450" i="11"/>
  <c r="I257" i="9"/>
  <c r="F258" i="9" s="1"/>
  <c r="K257" i="9"/>
  <c r="C451" i="9"/>
  <c r="B450" i="9"/>
  <c r="C454" i="4"/>
  <c r="B453" i="4"/>
  <c r="E258" i="9" l="1"/>
  <c r="E305" i="11"/>
  <c r="I332" i="12"/>
  <c r="F333" i="12" s="1"/>
  <c r="K332" i="12"/>
  <c r="I305" i="11"/>
  <c r="F306" i="11" s="1"/>
  <c r="K305" i="11"/>
  <c r="C451" i="12"/>
  <c r="B450" i="12"/>
  <c r="C452" i="11"/>
  <c r="B451" i="11"/>
  <c r="I258" i="9"/>
  <c r="F259" i="9" s="1"/>
  <c r="K258" i="9"/>
  <c r="C452" i="9"/>
  <c r="B451" i="9"/>
  <c r="C455" i="4"/>
  <c r="B454" i="4"/>
  <c r="E259" i="9" l="1"/>
  <c r="E306" i="11"/>
  <c r="K306" i="11" s="1"/>
  <c r="K333" i="12"/>
  <c r="I333" i="12"/>
  <c r="F334" i="12" s="1"/>
  <c r="I306" i="11"/>
  <c r="F307" i="11" s="1"/>
  <c r="C452" i="12"/>
  <c r="B451" i="12"/>
  <c r="C453" i="11"/>
  <c r="B452" i="11"/>
  <c r="I259" i="9"/>
  <c r="F260" i="9" s="1"/>
  <c r="K259" i="9"/>
  <c r="C453" i="9"/>
  <c r="B452" i="9"/>
  <c r="C456" i="4"/>
  <c r="B455" i="4"/>
  <c r="E260" i="9" l="1"/>
  <c r="E307" i="11"/>
  <c r="I334" i="12"/>
  <c r="F335" i="12" s="1"/>
  <c r="K334" i="12"/>
  <c r="I307" i="11"/>
  <c r="F308" i="11" s="1"/>
  <c r="K307" i="11"/>
  <c r="C453" i="12"/>
  <c r="B452" i="12"/>
  <c r="C454" i="11"/>
  <c r="B453" i="11"/>
  <c r="K260" i="9"/>
  <c r="I260" i="9"/>
  <c r="F261" i="9" s="1"/>
  <c r="C454" i="9"/>
  <c r="B453" i="9"/>
  <c r="C457" i="4"/>
  <c r="B456" i="4"/>
  <c r="E261" i="9" l="1"/>
  <c r="E308" i="11"/>
  <c r="K308" i="11" s="1"/>
  <c r="K335" i="12"/>
  <c r="I335" i="12"/>
  <c r="F336" i="12" s="1"/>
  <c r="I308" i="11"/>
  <c r="F309" i="11" s="1"/>
  <c r="C454" i="12"/>
  <c r="B453" i="12"/>
  <c r="C455" i="11"/>
  <c r="B454" i="11"/>
  <c r="I261" i="9"/>
  <c r="F262" i="9" s="1"/>
  <c r="K261" i="9"/>
  <c r="C455" i="9"/>
  <c r="B454" i="9"/>
  <c r="C458" i="4"/>
  <c r="B457" i="4"/>
  <c r="E262" i="9" l="1"/>
  <c r="E309" i="11"/>
  <c r="I336" i="12"/>
  <c r="F337" i="12" s="1"/>
  <c r="K336" i="12"/>
  <c r="I309" i="11"/>
  <c r="F310" i="11" s="1"/>
  <c r="K309" i="11"/>
  <c r="C455" i="12"/>
  <c r="B454" i="12"/>
  <c r="C456" i="11"/>
  <c r="B455" i="11"/>
  <c r="I262" i="9"/>
  <c r="F263" i="9" s="1"/>
  <c r="K262" i="9"/>
  <c r="C456" i="9"/>
  <c r="B455" i="9"/>
  <c r="C459" i="4"/>
  <c r="B458" i="4"/>
  <c r="E263" i="9" l="1"/>
  <c r="E310" i="11"/>
  <c r="K310" i="11" s="1"/>
  <c r="K337" i="12"/>
  <c r="I337" i="12"/>
  <c r="F338" i="12" s="1"/>
  <c r="I310" i="11"/>
  <c r="F311" i="11" s="1"/>
  <c r="C456" i="12"/>
  <c r="B455" i="12"/>
  <c r="C457" i="11"/>
  <c r="B456" i="11"/>
  <c r="I263" i="9"/>
  <c r="F264" i="9" s="1"/>
  <c r="K263" i="9"/>
  <c r="C457" i="9"/>
  <c r="B456" i="9"/>
  <c r="C460" i="4"/>
  <c r="B459" i="4"/>
  <c r="E264" i="9" l="1"/>
  <c r="E311" i="11"/>
  <c r="I338" i="12"/>
  <c r="F339" i="12" s="1"/>
  <c r="K338" i="12"/>
  <c r="K311" i="11"/>
  <c r="I311" i="11"/>
  <c r="F312" i="11" s="1"/>
  <c r="C457" i="12"/>
  <c r="B456" i="12"/>
  <c r="C458" i="11"/>
  <c r="B457" i="11"/>
  <c r="K264" i="9"/>
  <c r="I264" i="9"/>
  <c r="F265" i="9" s="1"/>
  <c r="C458" i="9"/>
  <c r="B457" i="9"/>
  <c r="C461" i="4"/>
  <c r="B460" i="4"/>
  <c r="E265" i="9" l="1"/>
  <c r="E312" i="11"/>
  <c r="K312" i="11" s="1"/>
  <c r="K339" i="12"/>
  <c r="I339" i="12"/>
  <c r="F340" i="12" s="1"/>
  <c r="I312" i="11"/>
  <c r="F313" i="11" s="1"/>
  <c r="C458" i="12"/>
  <c r="B457" i="12"/>
  <c r="C459" i="11"/>
  <c r="B458" i="11"/>
  <c r="I265" i="9"/>
  <c r="F266" i="9" s="1"/>
  <c r="K265" i="9"/>
  <c r="C459" i="9"/>
  <c r="B458" i="9"/>
  <c r="C462" i="4"/>
  <c r="B461" i="4"/>
  <c r="E266" i="9" l="1"/>
  <c r="E313" i="11"/>
  <c r="I340" i="12"/>
  <c r="F341" i="12" s="1"/>
  <c r="K340" i="12"/>
  <c r="I313" i="11"/>
  <c r="F314" i="11" s="1"/>
  <c r="K313" i="11"/>
  <c r="C459" i="12"/>
  <c r="B458" i="12"/>
  <c r="C460" i="11"/>
  <c r="B459" i="11"/>
  <c r="I266" i="9"/>
  <c r="F267" i="9" s="1"/>
  <c r="K266" i="9"/>
  <c r="C460" i="9"/>
  <c r="B459" i="9"/>
  <c r="C463" i="4"/>
  <c r="B462" i="4"/>
  <c r="E267" i="9" l="1"/>
  <c r="E314" i="11"/>
  <c r="K314" i="11" s="1"/>
  <c r="K341" i="12"/>
  <c r="I341" i="12"/>
  <c r="F342" i="12" s="1"/>
  <c r="I314" i="11"/>
  <c r="F315" i="11" s="1"/>
  <c r="C460" i="12"/>
  <c r="B459" i="12"/>
  <c r="C461" i="11"/>
  <c r="B460" i="11"/>
  <c r="I267" i="9"/>
  <c r="F268" i="9" s="1"/>
  <c r="K267" i="9"/>
  <c r="B460" i="9"/>
  <c r="C461" i="9"/>
  <c r="C464" i="4"/>
  <c r="B463" i="4"/>
  <c r="E268" i="9" l="1"/>
  <c r="E315" i="11"/>
  <c r="I342" i="12"/>
  <c r="F343" i="12" s="1"/>
  <c r="K342" i="12"/>
  <c r="K315" i="11"/>
  <c r="I315" i="11"/>
  <c r="F316" i="11" s="1"/>
  <c r="C461" i="12"/>
  <c r="B460" i="12"/>
  <c r="C462" i="11"/>
  <c r="B461" i="11"/>
  <c r="I268" i="9"/>
  <c r="F269" i="9" s="1"/>
  <c r="K268" i="9"/>
  <c r="B461" i="9"/>
  <c r="C462" i="9"/>
  <c r="C465" i="4"/>
  <c r="B464" i="4"/>
  <c r="E269" i="9" l="1"/>
  <c r="E316" i="11"/>
  <c r="K316" i="11" s="1"/>
  <c r="I343" i="12"/>
  <c r="F344" i="12" s="1"/>
  <c r="K343" i="12"/>
  <c r="I316" i="11"/>
  <c r="F317" i="11" s="1"/>
  <c r="C462" i="12"/>
  <c r="B461" i="12"/>
  <c r="C463" i="11"/>
  <c r="B462" i="11"/>
  <c r="K269" i="9"/>
  <c r="I269" i="9"/>
  <c r="F270" i="9" s="1"/>
  <c r="B462" i="9"/>
  <c r="C463" i="9"/>
  <c r="C466" i="4"/>
  <c r="B465" i="4"/>
  <c r="E270" i="9" l="1"/>
  <c r="E317" i="11"/>
  <c r="I344" i="12"/>
  <c r="F345" i="12" s="1"/>
  <c r="K344" i="12"/>
  <c r="I317" i="11"/>
  <c r="F318" i="11" s="1"/>
  <c r="K317" i="11"/>
  <c r="C463" i="12"/>
  <c r="B462" i="12"/>
  <c r="C464" i="11"/>
  <c r="B463" i="11"/>
  <c r="I270" i="9"/>
  <c r="F271" i="9" s="1"/>
  <c r="K270" i="9"/>
  <c r="B463" i="9"/>
  <c r="C464" i="9"/>
  <c r="C467" i="4"/>
  <c r="B466" i="4"/>
  <c r="E271" i="9" l="1"/>
  <c r="E318" i="11"/>
  <c r="I345" i="12"/>
  <c r="F346" i="12" s="1"/>
  <c r="K345" i="12"/>
  <c r="I318" i="11"/>
  <c r="F319" i="11" s="1"/>
  <c r="K318" i="11"/>
  <c r="C464" i="12"/>
  <c r="B463" i="12"/>
  <c r="C465" i="11"/>
  <c r="B464" i="11"/>
  <c r="I271" i="9"/>
  <c r="F272" i="9" s="1"/>
  <c r="K271" i="9"/>
  <c r="B464" i="9"/>
  <c r="C465" i="9"/>
  <c r="C468" i="4"/>
  <c r="B467" i="4"/>
  <c r="E272" i="9" l="1"/>
  <c r="E319" i="11"/>
  <c r="I346" i="12"/>
  <c r="F347" i="12" s="1"/>
  <c r="K346" i="12"/>
  <c r="K319" i="11"/>
  <c r="I319" i="11"/>
  <c r="F320" i="11" s="1"/>
  <c r="C465" i="12"/>
  <c r="B464" i="12"/>
  <c r="C466" i="11"/>
  <c r="B465" i="11"/>
  <c r="I272" i="9"/>
  <c r="F273" i="9" s="1"/>
  <c r="K272" i="9"/>
  <c r="B465" i="9"/>
  <c r="C466" i="9"/>
  <c r="C469" i="4"/>
  <c r="B468" i="4"/>
  <c r="E273" i="9" l="1"/>
  <c r="E320" i="11"/>
  <c r="K320" i="11" s="1"/>
  <c r="I347" i="12"/>
  <c r="F348" i="12" s="1"/>
  <c r="K347" i="12"/>
  <c r="I320" i="11"/>
  <c r="F321" i="11" s="1"/>
  <c r="C466" i="12"/>
  <c r="B465" i="12"/>
  <c r="C467" i="11"/>
  <c r="B466" i="11"/>
  <c r="I273" i="9"/>
  <c r="F274" i="9" s="1"/>
  <c r="K273" i="9"/>
  <c r="B466" i="9"/>
  <c r="C467" i="9"/>
  <c r="C470" i="4"/>
  <c r="B469" i="4"/>
  <c r="E274" i="9" l="1"/>
  <c r="E321" i="11"/>
  <c r="I348" i="12"/>
  <c r="F349" i="12" s="1"/>
  <c r="K348" i="12"/>
  <c r="I321" i="11"/>
  <c r="F322" i="11" s="1"/>
  <c r="K321" i="11"/>
  <c r="C467" i="12"/>
  <c r="B466" i="12"/>
  <c r="C468" i="11"/>
  <c r="B467" i="11"/>
  <c r="I274" i="9"/>
  <c r="F275" i="9" s="1"/>
  <c r="K274" i="9"/>
  <c r="B467" i="9"/>
  <c r="C468" i="9"/>
  <c r="C471" i="4"/>
  <c r="B470" i="4"/>
  <c r="E275" i="9" l="1"/>
  <c r="E322" i="11"/>
  <c r="K322" i="11" s="1"/>
  <c r="I349" i="12"/>
  <c r="F350" i="12" s="1"/>
  <c r="K349" i="12"/>
  <c r="I322" i="11"/>
  <c r="F323" i="11" s="1"/>
  <c r="C468" i="12"/>
  <c r="B467" i="12"/>
  <c r="C469" i="11"/>
  <c r="B468" i="11"/>
  <c r="K275" i="9"/>
  <c r="I275" i="9"/>
  <c r="F276" i="9" s="1"/>
  <c r="B468" i="9"/>
  <c r="C469" i="9"/>
  <c r="C472" i="4"/>
  <c r="B471" i="4"/>
  <c r="E276" i="9" l="1"/>
  <c r="E323" i="11"/>
  <c r="K350" i="12"/>
  <c r="I350" i="12"/>
  <c r="F351" i="12" s="1"/>
  <c r="K323" i="11"/>
  <c r="I323" i="11"/>
  <c r="F324" i="11" s="1"/>
  <c r="C469" i="12"/>
  <c r="B468" i="12"/>
  <c r="C470" i="11"/>
  <c r="B469" i="11"/>
  <c r="I276" i="9"/>
  <c r="F277" i="9" s="1"/>
  <c r="K276" i="9"/>
  <c r="B469" i="9"/>
  <c r="C470" i="9"/>
  <c r="C473" i="4"/>
  <c r="B472" i="4"/>
  <c r="E277" i="9" l="1"/>
  <c r="E324" i="11"/>
  <c r="K324" i="11" s="1"/>
  <c r="K351" i="12"/>
  <c r="I351" i="12"/>
  <c r="F352" i="12" s="1"/>
  <c r="I324" i="11"/>
  <c r="F325" i="11" s="1"/>
  <c r="C470" i="12"/>
  <c r="B469" i="12"/>
  <c r="C471" i="11"/>
  <c r="B470" i="11"/>
  <c r="K277" i="9"/>
  <c r="I277" i="9"/>
  <c r="F278" i="9" s="1"/>
  <c r="B470" i="9"/>
  <c r="C471" i="9"/>
  <c r="C474" i="4"/>
  <c r="B473" i="4"/>
  <c r="E278" i="9" l="1"/>
  <c r="E325" i="11"/>
  <c r="I352" i="12"/>
  <c r="F353" i="12" s="1"/>
  <c r="K352" i="12"/>
  <c r="I325" i="11"/>
  <c r="F326" i="11" s="1"/>
  <c r="K325" i="11"/>
  <c r="C471" i="12"/>
  <c r="B470" i="12"/>
  <c r="C472" i="11"/>
  <c r="B471" i="11"/>
  <c r="I278" i="9"/>
  <c r="F279" i="9" s="1"/>
  <c r="K278" i="9"/>
  <c r="B471" i="9"/>
  <c r="C472" i="9"/>
  <c r="C475" i="4"/>
  <c r="B474" i="4"/>
  <c r="E279" i="9" l="1"/>
  <c r="E326" i="11"/>
  <c r="K326" i="11" s="1"/>
  <c r="I353" i="12"/>
  <c r="F354" i="12" s="1"/>
  <c r="K353" i="12"/>
  <c r="I326" i="11"/>
  <c r="F327" i="11" s="1"/>
  <c r="C472" i="12"/>
  <c r="B471" i="12"/>
  <c r="C473" i="11"/>
  <c r="B472" i="11"/>
  <c r="I279" i="9"/>
  <c r="F280" i="9" s="1"/>
  <c r="K279" i="9"/>
  <c r="B472" i="9"/>
  <c r="C473" i="9"/>
  <c r="C476" i="4"/>
  <c r="B475" i="4"/>
  <c r="E280" i="9" l="1"/>
  <c r="E327" i="11"/>
  <c r="I354" i="12"/>
  <c r="F355" i="12" s="1"/>
  <c r="K354" i="12"/>
  <c r="K327" i="11"/>
  <c r="I327" i="11"/>
  <c r="F328" i="11" s="1"/>
  <c r="C473" i="12"/>
  <c r="B472" i="12"/>
  <c r="B473" i="11"/>
  <c r="C474" i="11"/>
  <c r="I280" i="9"/>
  <c r="F281" i="9" s="1"/>
  <c r="K280" i="9"/>
  <c r="B473" i="9"/>
  <c r="C474" i="9"/>
  <c r="C477" i="4"/>
  <c r="B476" i="4"/>
  <c r="E281" i="9" l="1"/>
  <c r="E328" i="11"/>
  <c r="K328" i="11" s="1"/>
  <c r="I355" i="12"/>
  <c r="F356" i="12" s="1"/>
  <c r="K355" i="12"/>
  <c r="I328" i="11"/>
  <c r="F329" i="11" s="1"/>
  <c r="C474" i="12"/>
  <c r="B473" i="12"/>
  <c r="C475" i="11"/>
  <c r="B474" i="11"/>
  <c r="I281" i="9"/>
  <c r="F282" i="9" s="1"/>
  <c r="K281" i="9"/>
  <c r="B474" i="9"/>
  <c r="C475" i="9"/>
  <c r="C478" i="4"/>
  <c r="B477" i="4"/>
  <c r="E282" i="9" l="1"/>
  <c r="E329" i="11"/>
  <c r="I356" i="12"/>
  <c r="F357" i="12" s="1"/>
  <c r="K356" i="12"/>
  <c r="I329" i="11"/>
  <c r="F330" i="11" s="1"/>
  <c r="K329" i="11"/>
  <c r="C475" i="12"/>
  <c r="B474" i="12"/>
  <c r="C476" i="11"/>
  <c r="B475" i="11"/>
  <c r="I282" i="9"/>
  <c r="F283" i="9" s="1"/>
  <c r="K282" i="9"/>
  <c r="B475" i="9"/>
  <c r="C476" i="9"/>
  <c r="C479" i="4"/>
  <c r="B478" i="4"/>
  <c r="E283" i="9" l="1"/>
  <c r="E330" i="11"/>
  <c r="K330" i="11" s="1"/>
  <c r="I357" i="12"/>
  <c r="F358" i="12" s="1"/>
  <c r="K357" i="12"/>
  <c r="I330" i="11"/>
  <c r="F331" i="11" s="1"/>
  <c r="C476" i="12"/>
  <c r="B475" i="12"/>
  <c r="C477" i="11"/>
  <c r="B476" i="11"/>
  <c r="I283" i="9"/>
  <c r="F284" i="9" s="1"/>
  <c r="K283" i="9"/>
  <c r="B476" i="9"/>
  <c r="C477" i="9"/>
  <c r="C480" i="4"/>
  <c r="B479" i="4"/>
  <c r="E284" i="9" l="1"/>
  <c r="E331" i="11"/>
  <c r="K358" i="12"/>
  <c r="I358" i="12"/>
  <c r="F359" i="12" s="1"/>
  <c r="K331" i="11"/>
  <c r="I331" i="11"/>
  <c r="F332" i="11" s="1"/>
  <c r="C477" i="12"/>
  <c r="B476" i="12"/>
  <c r="C478" i="11"/>
  <c r="B477" i="11"/>
  <c r="I284" i="9"/>
  <c r="F285" i="9" s="1"/>
  <c r="K284" i="9"/>
  <c r="B477" i="9"/>
  <c r="C478" i="9"/>
  <c r="C481" i="4"/>
  <c r="B480" i="4"/>
  <c r="E285" i="9" l="1"/>
  <c r="E332" i="11"/>
  <c r="K332" i="11" s="1"/>
  <c r="K359" i="12"/>
  <c r="I359" i="12"/>
  <c r="F360" i="12" s="1"/>
  <c r="I332" i="11"/>
  <c r="F333" i="11" s="1"/>
  <c r="C478" i="12"/>
  <c r="B477" i="12"/>
  <c r="C479" i="11"/>
  <c r="B478" i="11"/>
  <c r="K285" i="9"/>
  <c r="I285" i="9"/>
  <c r="F286" i="9" s="1"/>
  <c r="B478" i="9"/>
  <c r="C479" i="9"/>
  <c r="C482" i="4"/>
  <c r="B481" i="4"/>
  <c r="E286" i="9" l="1"/>
  <c r="E333" i="11"/>
  <c r="I360" i="12"/>
  <c r="F361" i="12" s="1"/>
  <c r="K360" i="12"/>
  <c r="I333" i="11"/>
  <c r="F334" i="11" s="1"/>
  <c r="K333" i="11"/>
  <c r="C479" i="12"/>
  <c r="B478" i="12"/>
  <c r="C480" i="11"/>
  <c r="B479" i="11"/>
  <c r="I286" i="9"/>
  <c r="F287" i="9" s="1"/>
  <c r="K286" i="9"/>
  <c r="B479" i="9"/>
  <c r="C480" i="9"/>
  <c r="C483" i="4"/>
  <c r="B482" i="4"/>
  <c r="E287" i="9" l="1"/>
  <c r="E334" i="11"/>
  <c r="K334" i="11" s="1"/>
  <c r="K361" i="12"/>
  <c r="I361" i="12"/>
  <c r="F362" i="12" s="1"/>
  <c r="I334" i="11"/>
  <c r="F335" i="11" s="1"/>
  <c r="C480" i="12"/>
  <c r="B479" i="12"/>
  <c r="C481" i="11"/>
  <c r="B480" i="11"/>
  <c r="K287" i="9"/>
  <c r="I287" i="9"/>
  <c r="F288" i="9" s="1"/>
  <c r="B480" i="9"/>
  <c r="C481" i="9"/>
  <c r="C484" i="4"/>
  <c r="B483" i="4"/>
  <c r="E288" i="9" l="1"/>
  <c r="E335" i="11"/>
  <c r="I362" i="12"/>
  <c r="F363" i="12" s="1"/>
  <c r="K362" i="12"/>
  <c r="K335" i="11"/>
  <c r="I335" i="11"/>
  <c r="F336" i="11" s="1"/>
  <c r="C481" i="12"/>
  <c r="B480" i="12"/>
  <c r="C482" i="11"/>
  <c r="B481" i="11"/>
  <c r="I288" i="9"/>
  <c r="F289" i="9" s="1"/>
  <c r="K288" i="9"/>
  <c r="B481" i="9"/>
  <c r="C482" i="9"/>
  <c r="C485" i="4"/>
  <c r="B484" i="4"/>
  <c r="E289" i="9" l="1"/>
  <c r="E336" i="11"/>
  <c r="I363" i="12"/>
  <c r="F364" i="12" s="1"/>
  <c r="K363" i="12"/>
  <c r="I336" i="11"/>
  <c r="F337" i="11" s="1"/>
  <c r="K336" i="11"/>
  <c r="C482" i="12"/>
  <c r="B481" i="12"/>
  <c r="C483" i="11"/>
  <c r="B482" i="11"/>
  <c r="I289" i="9"/>
  <c r="F290" i="9" s="1"/>
  <c r="K289" i="9"/>
  <c r="B482" i="9"/>
  <c r="C483" i="9"/>
  <c r="C486" i="4"/>
  <c r="B485" i="4"/>
  <c r="E290" i="9" l="1"/>
  <c r="E337" i="11"/>
  <c r="I364" i="12"/>
  <c r="F365" i="12" s="1"/>
  <c r="K364" i="12"/>
  <c r="I337" i="11"/>
  <c r="F338" i="11" s="1"/>
  <c r="K337" i="11"/>
  <c r="C483" i="12"/>
  <c r="B482" i="12"/>
  <c r="C484" i="11"/>
  <c r="B483" i="11"/>
  <c r="I290" i="9"/>
  <c r="F291" i="9" s="1"/>
  <c r="K290" i="9"/>
  <c r="B483" i="9"/>
  <c r="C484" i="9"/>
  <c r="C487" i="4"/>
  <c r="B486" i="4"/>
  <c r="E291" i="9" l="1"/>
  <c r="E338" i="11"/>
  <c r="K338" i="11" s="1"/>
  <c r="I365" i="12"/>
  <c r="F366" i="12" s="1"/>
  <c r="K365" i="12"/>
  <c r="I338" i="11"/>
  <c r="F339" i="11" s="1"/>
  <c r="C484" i="12"/>
  <c r="B483" i="12"/>
  <c r="C485" i="11"/>
  <c r="B484" i="11"/>
  <c r="I291" i="9"/>
  <c r="F292" i="9" s="1"/>
  <c r="K291" i="9"/>
  <c r="B484" i="9"/>
  <c r="C485" i="9"/>
  <c r="C488" i="4"/>
  <c r="B487" i="4"/>
  <c r="E292" i="9" l="1"/>
  <c r="E339" i="11"/>
  <c r="I366" i="12"/>
  <c r="F367" i="12" s="1"/>
  <c r="K366" i="12"/>
  <c r="K339" i="11"/>
  <c r="I339" i="11"/>
  <c r="F340" i="11" s="1"/>
  <c r="C485" i="12"/>
  <c r="B484" i="12"/>
  <c r="C486" i="11"/>
  <c r="B485" i="11"/>
  <c r="I292" i="9"/>
  <c r="F293" i="9" s="1"/>
  <c r="K292" i="9"/>
  <c r="B485" i="9"/>
  <c r="C486" i="9"/>
  <c r="C489" i="4"/>
  <c r="B488" i="4"/>
  <c r="E293" i="9" l="1"/>
  <c r="E340" i="11"/>
  <c r="I367" i="12"/>
  <c r="F368" i="12" s="1"/>
  <c r="K367" i="12"/>
  <c r="I340" i="11"/>
  <c r="F341" i="11" s="1"/>
  <c r="K340" i="11"/>
  <c r="C486" i="12"/>
  <c r="B485" i="12"/>
  <c r="C487" i="11"/>
  <c r="B486" i="11"/>
  <c r="I293" i="9"/>
  <c r="F294" i="9" s="1"/>
  <c r="K293" i="9"/>
  <c r="B486" i="9"/>
  <c r="C487" i="9"/>
  <c r="C490" i="4"/>
  <c r="B489" i="4"/>
  <c r="E294" i="9" l="1"/>
  <c r="E341" i="11"/>
  <c r="K368" i="12"/>
  <c r="I368" i="12"/>
  <c r="F369" i="12" s="1"/>
  <c r="I341" i="11"/>
  <c r="F342" i="11" s="1"/>
  <c r="K341" i="11"/>
  <c r="C487" i="12"/>
  <c r="B486" i="12"/>
  <c r="C488" i="11"/>
  <c r="B487" i="11"/>
  <c r="K294" i="9"/>
  <c r="I294" i="9"/>
  <c r="F295" i="9" s="1"/>
  <c r="B487" i="9"/>
  <c r="C488" i="9"/>
  <c r="C491" i="4"/>
  <c r="B490" i="4"/>
  <c r="E295" i="9" l="1"/>
  <c r="E342" i="11"/>
  <c r="K342" i="11" s="1"/>
  <c r="K369" i="12"/>
  <c r="I369" i="12"/>
  <c r="F370" i="12" s="1"/>
  <c r="I342" i="11"/>
  <c r="F343" i="11" s="1"/>
  <c r="C488" i="12"/>
  <c r="B487" i="12"/>
  <c r="C489" i="11"/>
  <c r="B488" i="11"/>
  <c r="I295" i="9"/>
  <c r="F296" i="9" s="1"/>
  <c r="K295" i="9"/>
  <c r="B488" i="9"/>
  <c r="C489" i="9"/>
  <c r="C492" i="4"/>
  <c r="B491" i="4"/>
  <c r="E296" i="9" l="1"/>
  <c r="E343" i="11"/>
  <c r="I370" i="12"/>
  <c r="F371" i="12" s="1"/>
  <c r="K370" i="12"/>
  <c r="K343" i="11"/>
  <c r="I343" i="11"/>
  <c r="F344" i="11" s="1"/>
  <c r="C489" i="12"/>
  <c r="B488" i="12"/>
  <c r="B489" i="11"/>
  <c r="C490" i="11"/>
  <c r="K296" i="9"/>
  <c r="I296" i="9"/>
  <c r="F297" i="9" s="1"/>
  <c r="B489" i="9"/>
  <c r="C490" i="9"/>
  <c r="C493" i="4"/>
  <c r="B492" i="4"/>
  <c r="E297" i="9" l="1"/>
  <c r="E344" i="11"/>
  <c r="K344" i="11" s="1"/>
  <c r="I371" i="12"/>
  <c r="F372" i="12" s="1"/>
  <c r="K371" i="12"/>
  <c r="I344" i="11"/>
  <c r="F345" i="11" s="1"/>
  <c r="C490" i="12"/>
  <c r="B489" i="12"/>
  <c r="C491" i="11"/>
  <c r="B490" i="11"/>
  <c r="I297" i="9"/>
  <c r="F298" i="9" s="1"/>
  <c r="K297" i="9"/>
  <c r="B490" i="9"/>
  <c r="C491" i="9"/>
  <c r="C494" i="4"/>
  <c r="B493" i="4"/>
  <c r="E298" i="9" l="1"/>
  <c r="E345" i="11"/>
  <c r="I372" i="12"/>
  <c r="F373" i="12" s="1"/>
  <c r="K372" i="12"/>
  <c r="I345" i="11"/>
  <c r="F346" i="11" s="1"/>
  <c r="K345" i="11"/>
  <c r="C491" i="12"/>
  <c r="B490" i="12"/>
  <c r="C492" i="11"/>
  <c r="B491" i="11"/>
  <c r="K298" i="9"/>
  <c r="I298" i="9"/>
  <c r="F299" i="9" s="1"/>
  <c r="B491" i="9"/>
  <c r="C492" i="9"/>
  <c r="C495" i="4"/>
  <c r="B494" i="4"/>
  <c r="E299" i="9" l="1"/>
  <c r="E346" i="11"/>
  <c r="K346" i="11" s="1"/>
  <c r="K373" i="12"/>
  <c r="I373" i="12"/>
  <c r="F374" i="12" s="1"/>
  <c r="I346" i="11"/>
  <c r="F347" i="11" s="1"/>
  <c r="C492" i="12"/>
  <c r="B491" i="12"/>
  <c r="C493" i="11"/>
  <c r="B492" i="11"/>
  <c r="I299" i="9"/>
  <c r="F300" i="9" s="1"/>
  <c r="K299" i="9"/>
  <c r="B492" i="9"/>
  <c r="C493" i="9"/>
  <c r="C496" i="4"/>
  <c r="B495" i="4"/>
  <c r="E300" i="9" l="1"/>
  <c r="E347" i="11"/>
  <c r="I374" i="12"/>
  <c r="F375" i="12" s="1"/>
  <c r="K374" i="12"/>
  <c r="K347" i="11"/>
  <c r="I347" i="11"/>
  <c r="F348" i="11" s="1"/>
  <c r="C493" i="12"/>
  <c r="B492" i="12"/>
  <c r="C494" i="11"/>
  <c r="B493" i="11"/>
  <c r="K300" i="9"/>
  <c r="I300" i="9"/>
  <c r="F301" i="9" s="1"/>
  <c r="B493" i="9"/>
  <c r="C494" i="9"/>
  <c r="C497" i="4"/>
  <c r="B496" i="4"/>
  <c r="E301" i="9" l="1"/>
  <c r="E348" i="11"/>
  <c r="K348" i="11" s="1"/>
  <c r="I375" i="12"/>
  <c r="F376" i="12" s="1"/>
  <c r="K375" i="12"/>
  <c r="I348" i="11"/>
  <c r="F349" i="11" s="1"/>
  <c r="C494" i="12"/>
  <c r="B493" i="12"/>
  <c r="C495" i="11"/>
  <c r="B494" i="11"/>
  <c r="K301" i="9"/>
  <c r="I301" i="9"/>
  <c r="F302" i="9" s="1"/>
  <c r="B494" i="9"/>
  <c r="C495" i="9"/>
  <c r="C498" i="4"/>
  <c r="B497" i="4"/>
  <c r="E302" i="9" l="1"/>
  <c r="E349" i="11"/>
  <c r="I376" i="12"/>
  <c r="F377" i="12" s="1"/>
  <c r="K376" i="12"/>
  <c r="I349" i="11"/>
  <c r="F350" i="11" s="1"/>
  <c r="K349" i="11"/>
  <c r="C495" i="12"/>
  <c r="B494" i="12"/>
  <c r="C496" i="11"/>
  <c r="B496" i="11" s="1"/>
  <c r="B495" i="11"/>
  <c r="I302" i="9"/>
  <c r="F303" i="9" s="1"/>
  <c r="K302" i="9"/>
  <c r="B495" i="9"/>
  <c r="C496" i="9"/>
  <c r="B496" i="9" s="1"/>
  <c r="C499" i="4"/>
  <c r="B498" i="4"/>
  <c r="E303" i="9" l="1"/>
  <c r="E350" i="11"/>
  <c r="K350" i="11" s="1"/>
  <c r="I377" i="12"/>
  <c r="F378" i="12" s="1"/>
  <c r="K377" i="12"/>
  <c r="I350" i="11"/>
  <c r="F351" i="11" s="1"/>
  <c r="C496" i="12"/>
  <c r="B496" i="12" s="1"/>
  <c r="B495" i="12"/>
  <c r="K303" i="9"/>
  <c r="I303" i="9"/>
  <c r="F304" i="9" s="1"/>
  <c r="C500" i="4"/>
  <c r="B500" i="4" s="1"/>
  <c r="B499" i="4"/>
  <c r="E304" i="9" l="1"/>
  <c r="E351" i="11"/>
  <c r="I378" i="12"/>
  <c r="F379" i="12" s="1"/>
  <c r="K378" i="12"/>
  <c r="K351" i="11"/>
  <c r="I351" i="11"/>
  <c r="F352" i="11" s="1"/>
  <c r="I304" i="9"/>
  <c r="F305" i="9" s="1"/>
  <c r="K304" i="9"/>
  <c r="E305" i="9" l="1"/>
  <c r="E352" i="11"/>
  <c r="K352" i="11" s="1"/>
  <c r="I379" i="12"/>
  <c r="F380" i="12" s="1"/>
  <c r="K379" i="12"/>
  <c r="I352" i="11"/>
  <c r="F353" i="11" s="1"/>
  <c r="I305" i="9"/>
  <c r="F306" i="9" s="1"/>
  <c r="K305" i="9"/>
  <c r="E306" i="9" l="1"/>
  <c r="E353" i="11"/>
  <c r="I380" i="12"/>
  <c r="F381" i="12" s="1"/>
  <c r="K380" i="12"/>
  <c r="I353" i="11"/>
  <c r="F354" i="11" s="1"/>
  <c r="K353" i="11"/>
  <c r="I306" i="9"/>
  <c r="F307" i="9" s="1"/>
  <c r="K306" i="9"/>
  <c r="E307" i="9" l="1"/>
  <c r="E354" i="11"/>
  <c r="K354" i="11" s="1"/>
  <c r="K381" i="12"/>
  <c r="I381" i="12"/>
  <c r="F382" i="12" s="1"/>
  <c r="I354" i="11"/>
  <c r="F355" i="11" s="1"/>
  <c r="K307" i="9"/>
  <c r="I307" i="9"/>
  <c r="F308" i="9" s="1"/>
  <c r="E308" i="9" l="1"/>
  <c r="E355" i="11"/>
  <c r="I382" i="12"/>
  <c r="F383" i="12" s="1"/>
  <c r="K382" i="12"/>
  <c r="K355" i="11"/>
  <c r="I355" i="11"/>
  <c r="F356" i="11" s="1"/>
  <c r="I308" i="9"/>
  <c r="F309" i="9" s="1"/>
  <c r="K308" i="9"/>
  <c r="E309" i="9" l="1"/>
  <c r="E356" i="11"/>
  <c r="K356" i="11" s="1"/>
  <c r="I383" i="12"/>
  <c r="F384" i="12" s="1"/>
  <c r="K383" i="12"/>
  <c r="I356" i="11"/>
  <c r="F357" i="11" s="1"/>
  <c r="I309" i="9"/>
  <c r="F310" i="9" s="1"/>
  <c r="K309" i="9"/>
  <c r="E310" i="9" l="1"/>
  <c r="E357" i="11"/>
  <c r="I384" i="12"/>
  <c r="F385" i="12" s="1"/>
  <c r="K384" i="12"/>
  <c r="I357" i="11"/>
  <c r="F358" i="11" s="1"/>
  <c r="K357" i="11"/>
  <c r="I310" i="9"/>
  <c r="F311" i="9" s="1"/>
  <c r="K310" i="9"/>
  <c r="E311" i="9" l="1"/>
  <c r="E358" i="11"/>
  <c r="K358" i="11" s="1"/>
  <c r="K385" i="12"/>
  <c r="I385" i="12"/>
  <c r="F386" i="12" s="1"/>
  <c r="I358" i="11"/>
  <c r="F359" i="11" s="1"/>
  <c r="I311" i="9"/>
  <c r="F312" i="9" s="1"/>
  <c r="K311" i="9"/>
  <c r="E312" i="9" l="1"/>
  <c r="E359" i="11"/>
  <c r="I386" i="12"/>
  <c r="F387" i="12" s="1"/>
  <c r="K386" i="12"/>
  <c r="K359" i="11"/>
  <c r="I359" i="11"/>
  <c r="F360" i="11" s="1"/>
  <c r="I312" i="9"/>
  <c r="F313" i="9" s="1"/>
  <c r="K312" i="9"/>
  <c r="E313" i="9" l="1"/>
  <c r="I387" i="12"/>
  <c r="F388" i="12" s="1"/>
  <c r="K387" i="12"/>
  <c r="E360" i="11"/>
  <c r="K360" i="11" s="1"/>
  <c r="I360" i="11"/>
  <c r="F361" i="11" s="1"/>
  <c r="K313" i="9"/>
  <c r="I313" i="9"/>
  <c r="F314" i="9" s="1"/>
  <c r="E314" i="9" l="1"/>
  <c r="E361" i="11"/>
  <c r="I388" i="12"/>
  <c r="F389" i="12" s="1"/>
  <c r="K388" i="12"/>
  <c r="I361" i="11"/>
  <c r="F362" i="11" s="1"/>
  <c r="K361" i="11"/>
  <c r="I314" i="9"/>
  <c r="F315" i="9" s="1"/>
  <c r="K314" i="9"/>
  <c r="E315" i="9" l="1"/>
  <c r="E362" i="11"/>
  <c r="K362" i="11" s="1"/>
  <c r="K389" i="12"/>
  <c r="I389" i="12"/>
  <c r="F390" i="12" s="1"/>
  <c r="I362" i="11"/>
  <c r="F363" i="11" s="1"/>
  <c r="I315" i="9"/>
  <c r="F316" i="9" s="1"/>
  <c r="K315" i="9"/>
  <c r="E316" i="9" l="1"/>
  <c r="E363" i="11"/>
  <c r="K363" i="11" s="1"/>
  <c r="I390" i="12"/>
  <c r="F391" i="12" s="1"/>
  <c r="K390" i="12"/>
  <c r="I363" i="11"/>
  <c r="F364" i="11" s="1"/>
  <c r="I316" i="9"/>
  <c r="F317" i="9" s="1"/>
  <c r="K316" i="9"/>
  <c r="E317" i="9" l="1"/>
  <c r="E364" i="11"/>
  <c r="I391" i="12"/>
  <c r="F392" i="12" s="1"/>
  <c r="K391" i="12"/>
  <c r="K364" i="11"/>
  <c r="I364" i="11"/>
  <c r="F365" i="11" s="1"/>
  <c r="K317" i="9"/>
  <c r="I317" i="9"/>
  <c r="F318" i="9" s="1"/>
  <c r="E318" i="9" l="1"/>
  <c r="E365" i="11"/>
  <c r="K365" i="11" s="1"/>
  <c r="I392" i="12"/>
  <c r="F393" i="12" s="1"/>
  <c r="K392" i="12"/>
  <c r="I365" i="11"/>
  <c r="F366" i="11" s="1"/>
  <c r="K318" i="9"/>
  <c r="I318" i="9"/>
  <c r="F319" i="9" s="1"/>
  <c r="E319" i="9" l="1"/>
  <c r="E366" i="11"/>
  <c r="K393" i="12"/>
  <c r="I393" i="12"/>
  <c r="F394" i="12" s="1"/>
  <c r="I366" i="11"/>
  <c r="F367" i="11" s="1"/>
  <c r="K366" i="11"/>
  <c r="K319" i="9"/>
  <c r="I319" i="9"/>
  <c r="F320" i="9" s="1"/>
  <c r="E320" i="9" l="1"/>
  <c r="E367" i="11"/>
  <c r="K367" i="11" s="1"/>
  <c r="I394" i="12"/>
  <c r="F395" i="12" s="1"/>
  <c r="K394" i="12"/>
  <c r="I367" i="11"/>
  <c r="F368" i="11" s="1"/>
  <c r="I320" i="9"/>
  <c r="F321" i="9" s="1"/>
  <c r="K320" i="9"/>
  <c r="E321" i="9" l="1"/>
  <c r="E368" i="11"/>
  <c r="I395" i="12"/>
  <c r="F396" i="12" s="1"/>
  <c r="K395" i="12"/>
  <c r="I368" i="11"/>
  <c r="F369" i="11" s="1"/>
  <c r="K368" i="11"/>
  <c r="I321" i="9"/>
  <c r="F322" i="9" s="1"/>
  <c r="K321" i="9"/>
  <c r="E322" i="9" l="1"/>
  <c r="E369" i="11"/>
  <c r="K369" i="11" s="1"/>
  <c r="K396" i="12"/>
  <c r="I396" i="12"/>
  <c r="F397" i="12" s="1"/>
  <c r="I369" i="11"/>
  <c r="F370" i="11" s="1"/>
  <c r="I322" i="9"/>
  <c r="F323" i="9" s="1"/>
  <c r="K322" i="9"/>
  <c r="E323" i="9" l="1"/>
  <c r="E370" i="11"/>
  <c r="K397" i="12"/>
  <c r="I397" i="12"/>
  <c r="F398" i="12" s="1"/>
  <c r="I370" i="11"/>
  <c r="F371" i="11" s="1"/>
  <c r="K370" i="11"/>
  <c r="K323" i="9"/>
  <c r="I323" i="9"/>
  <c r="F324" i="9" s="1"/>
  <c r="E324" i="9" l="1"/>
  <c r="I371" i="11"/>
  <c r="F372" i="11" s="1"/>
  <c r="E371" i="11"/>
  <c r="I398" i="12"/>
  <c r="F399" i="12" s="1"/>
  <c r="K398" i="12"/>
  <c r="K371" i="11"/>
  <c r="I324" i="9"/>
  <c r="F325" i="9" s="1"/>
  <c r="K324" i="9"/>
  <c r="E325" i="9" l="1"/>
  <c r="E372" i="11"/>
  <c r="K399" i="12"/>
  <c r="I399" i="12"/>
  <c r="F400" i="12" s="1"/>
  <c r="K372" i="11"/>
  <c r="I372" i="11"/>
  <c r="F373" i="11" s="1"/>
  <c r="K325" i="9"/>
  <c r="I325" i="9"/>
  <c r="F326" i="9" s="1"/>
  <c r="E326" i="9" l="1"/>
  <c r="E373" i="11"/>
  <c r="I400" i="12"/>
  <c r="F401" i="12" s="1"/>
  <c r="K400" i="12"/>
  <c r="I373" i="11"/>
  <c r="F374" i="11" s="1"/>
  <c r="K373" i="11"/>
  <c r="I326" i="9"/>
  <c r="F327" i="9" s="1"/>
  <c r="K326" i="9"/>
  <c r="E327" i="9" l="1"/>
  <c r="E374" i="11"/>
  <c r="I401" i="12"/>
  <c r="F402" i="12" s="1"/>
  <c r="K401" i="12"/>
  <c r="I374" i="11"/>
  <c r="F375" i="11" s="1"/>
  <c r="K374" i="11"/>
  <c r="I327" i="9"/>
  <c r="F328" i="9" s="1"/>
  <c r="K327" i="9"/>
  <c r="E328" i="9" l="1"/>
  <c r="I375" i="11"/>
  <c r="F376" i="11" s="1"/>
  <c r="E375" i="11"/>
  <c r="K402" i="12"/>
  <c r="I402" i="12"/>
  <c r="F403" i="12" s="1"/>
  <c r="K375" i="11"/>
  <c r="I328" i="9"/>
  <c r="F329" i="9" s="1"/>
  <c r="K328" i="9"/>
  <c r="E329" i="9" l="1"/>
  <c r="E376" i="11"/>
  <c r="I403" i="12"/>
  <c r="F404" i="12" s="1"/>
  <c r="K403" i="12"/>
  <c r="K376" i="11"/>
  <c r="I376" i="11"/>
  <c r="F377" i="11" s="1"/>
  <c r="I329" i="9"/>
  <c r="F330" i="9" s="1"/>
  <c r="K329" i="9"/>
  <c r="E330" i="9" l="1"/>
  <c r="E377" i="11"/>
  <c r="I404" i="12"/>
  <c r="F405" i="12" s="1"/>
  <c r="K404" i="12"/>
  <c r="I377" i="11"/>
  <c r="F378" i="11" s="1"/>
  <c r="K377" i="11"/>
  <c r="I330" i="9"/>
  <c r="F331" i="9" s="1"/>
  <c r="K330" i="9"/>
  <c r="E331" i="9" l="1"/>
  <c r="E378" i="11"/>
  <c r="K405" i="12"/>
  <c r="I405" i="12"/>
  <c r="F406" i="12" s="1"/>
  <c r="I378" i="11"/>
  <c r="F379" i="11" s="1"/>
  <c r="K378" i="11"/>
  <c r="K331" i="9"/>
  <c r="I331" i="9"/>
  <c r="F332" i="9" s="1"/>
  <c r="E332" i="9" l="1"/>
  <c r="I379" i="11"/>
  <c r="F380" i="11" s="1"/>
  <c r="E379" i="11"/>
  <c r="K406" i="12"/>
  <c r="I406" i="12"/>
  <c r="F407" i="12" s="1"/>
  <c r="K379" i="11"/>
  <c r="I332" i="9"/>
  <c r="F333" i="9" s="1"/>
  <c r="K332" i="9"/>
  <c r="E333" i="9" l="1"/>
  <c r="E380" i="11"/>
  <c r="I407" i="12"/>
  <c r="F408" i="12" s="1"/>
  <c r="K407" i="12"/>
  <c r="K380" i="11"/>
  <c r="I380" i="11"/>
  <c r="F381" i="11" s="1"/>
  <c r="K333" i="9"/>
  <c r="I333" i="9"/>
  <c r="F334" i="9" s="1"/>
  <c r="E334" i="9" l="1"/>
  <c r="E381" i="11"/>
  <c r="I408" i="12"/>
  <c r="F409" i="12" s="1"/>
  <c r="K408" i="12"/>
  <c r="I381" i="11"/>
  <c r="F382" i="11" s="1"/>
  <c r="K381" i="11"/>
  <c r="I334" i="9"/>
  <c r="F335" i="9" s="1"/>
  <c r="K334" i="9"/>
  <c r="E335" i="9" l="1"/>
  <c r="E382" i="11"/>
  <c r="K409" i="12"/>
  <c r="I409" i="12"/>
  <c r="F410" i="12" s="1"/>
  <c r="I382" i="11"/>
  <c r="F383" i="11" s="1"/>
  <c r="K382" i="11"/>
  <c r="K335" i="9"/>
  <c r="I335" i="9"/>
  <c r="F336" i="9" s="1"/>
  <c r="E336" i="9" l="1"/>
  <c r="I383" i="11"/>
  <c r="F384" i="11" s="1"/>
  <c r="E383" i="11"/>
  <c r="K410" i="12"/>
  <c r="I410" i="12"/>
  <c r="F411" i="12" s="1"/>
  <c r="K383" i="11"/>
  <c r="I336" i="9"/>
  <c r="F337" i="9" s="1"/>
  <c r="K336" i="9"/>
  <c r="E337" i="9" l="1"/>
  <c r="E384" i="11"/>
  <c r="I411" i="12"/>
  <c r="F412" i="12" s="1"/>
  <c r="K411" i="12"/>
  <c r="K384" i="11"/>
  <c r="I384" i="11"/>
  <c r="F385" i="11" s="1"/>
  <c r="K337" i="9"/>
  <c r="I337" i="9"/>
  <c r="F338" i="9" s="1"/>
  <c r="E338" i="9" l="1"/>
  <c r="E385" i="11"/>
  <c r="I412" i="12"/>
  <c r="F413" i="12" s="1"/>
  <c r="K412" i="12"/>
  <c r="I385" i="11"/>
  <c r="F386" i="11" s="1"/>
  <c r="K385" i="11"/>
  <c r="K338" i="9"/>
  <c r="I338" i="9"/>
  <c r="F339" i="9" s="1"/>
  <c r="E339" i="9" l="1"/>
  <c r="E386" i="11"/>
  <c r="K413" i="12"/>
  <c r="I413" i="12"/>
  <c r="F414" i="12" s="1"/>
  <c r="I386" i="11"/>
  <c r="F387" i="11" s="1"/>
  <c r="K386" i="11"/>
  <c r="I339" i="9"/>
  <c r="F340" i="9" s="1"/>
  <c r="K339" i="9"/>
  <c r="E340" i="9" l="1"/>
  <c r="I387" i="11"/>
  <c r="F388" i="11" s="1"/>
  <c r="E387" i="11"/>
  <c r="K414" i="12"/>
  <c r="I414" i="12"/>
  <c r="F415" i="12" s="1"/>
  <c r="K387" i="11"/>
  <c r="I340" i="9"/>
  <c r="F341" i="9" s="1"/>
  <c r="K340" i="9"/>
  <c r="E341" i="9" l="1"/>
  <c r="E388" i="11"/>
  <c r="I415" i="12"/>
  <c r="F416" i="12" s="1"/>
  <c r="K415" i="12"/>
  <c r="K388" i="11"/>
  <c r="I388" i="11"/>
  <c r="F389" i="11" s="1"/>
  <c r="I341" i="9"/>
  <c r="F342" i="9" s="1"/>
  <c r="K341" i="9"/>
  <c r="E342" i="9" l="1"/>
  <c r="I416" i="12"/>
  <c r="F417" i="12" s="1"/>
  <c r="E389" i="11"/>
  <c r="K416" i="12"/>
  <c r="I389" i="11"/>
  <c r="F390" i="11" s="1"/>
  <c r="K389" i="11"/>
  <c r="I342" i="9"/>
  <c r="F343" i="9" s="1"/>
  <c r="K342" i="9"/>
  <c r="E343" i="9" l="1"/>
  <c r="E390" i="11"/>
  <c r="I417" i="12"/>
  <c r="F418" i="12" s="1"/>
  <c r="K417" i="12"/>
  <c r="I390" i="11"/>
  <c r="F391" i="11" s="1"/>
  <c r="K390" i="11"/>
  <c r="K343" i="9"/>
  <c r="I343" i="9"/>
  <c r="F344" i="9" s="1"/>
  <c r="E344" i="9" l="1"/>
  <c r="E391" i="11"/>
  <c r="K418" i="12"/>
  <c r="I418" i="12"/>
  <c r="F419" i="12" s="1"/>
  <c r="I391" i="11"/>
  <c r="F392" i="11" s="1"/>
  <c r="K391" i="11"/>
  <c r="I344" i="9"/>
  <c r="F345" i="9" s="1"/>
  <c r="K344" i="9"/>
  <c r="E345" i="9" l="1"/>
  <c r="E392" i="11"/>
  <c r="I419" i="12"/>
  <c r="F420" i="12" s="1"/>
  <c r="K419" i="12"/>
  <c r="K392" i="11"/>
  <c r="I392" i="11"/>
  <c r="F393" i="11" s="1"/>
  <c r="I345" i="9"/>
  <c r="F346" i="9" s="1"/>
  <c r="K345" i="9"/>
  <c r="E346" i="9" l="1"/>
  <c r="K346" i="9" s="1"/>
  <c r="I393" i="11"/>
  <c r="F394" i="11" s="1"/>
  <c r="E393" i="11"/>
  <c r="I420" i="12"/>
  <c r="F421" i="12" s="1"/>
  <c r="K420" i="12"/>
  <c r="K393" i="11"/>
  <c r="I346" i="9"/>
  <c r="F347" i="9" s="1"/>
  <c r="E347" i="9" l="1"/>
  <c r="E394" i="11"/>
  <c r="I421" i="12"/>
  <c r="F422" i="12" s="1"/>
  <c r="K421" i="12"/>
  <c r="I394" i="11"/>
  <c r="F395" i="11" s="1"/>
  <c r="K394" i="11"/>
  <c r="K347" i="9"/>
  <c r="I347" i="9"/>
  <c r="F348" i="9" s="1"/>
  <c r="E348" i="9" l="1"/>
  <c r="I395" i="11"/>
  <c r="F396" i="11" s="1"/>
  <c r="E395" i="11"/>
  <c r="K422" i="12"/>
  <c r="I422" i="12"/>
  <c r="F423" i="12" s="1"/>
  <c r="K395" i="11"/>
  <c r="I348" i="9"/>
  <c r="F349" i="9" s="1"/>
  <c r="K348" i="9"/>
  <c r="E349" i="9" l="1"/>
  <c r="E396" i="11"/>
  <c r="I423" i="12"/>
  <c r="F424" i="12" s="1"/>
  <c r="K423" i="12"/>
  <c r="K396" i="11"/>
  <c r="I396" i="11"/>
  <c r="F397" i="11" s="1"/>
  <c r="K349" i="9"/>
  <c r="I349" i="9"/>
  <c r="F350" i="9" s="1"/>
  <c r="E350" i="9" l="1"/>
  <c r="I397" i="11"/>
  <c r="F398" i="11" s="1"/>
  <c r="E397" i="11"/>
  <c r="I424" i="12"/>
  <c r="F425" i="12" s="1"/>
  <c r="K424" i="12"/>
  <c r="K397" i="11"/>
  <c r="K350" i="9"/>
  <c r="I350" i="9"/>
  <c r="F351" i="9" s="1"/>
  <c r="E351" i="9" l="1"/>
  <c r="E398" i="11"/>
  <c r="I425" i="12"/>
  <c r="F426" i="12" s="1"/>
  <c r="K425" i="12"/>
  <c r="I398" i="11"/>
  <c r="F399" i="11" s="1"/>
  <c r="K398" i="11"/>
  <c r="K351" i="9"/>
  <c r="I351" i="9"/>
  <c r="F352" i="9" s="1"/>
  <c r="E352" i="9" l="1"/>
  <c r="I399" i="11"/>
  <c r="F400" i="11" s="1"/>
  <c r="E399" i="11"/>
  <c r="I426" i="12"/>
  <c r="F427" i="12" s="1"/>
  <c r="K426" i="12"/>
  <c r="K399" i="11"/>
  <c r="I352" i="9"/>
  <c r="F353" i="9" s="1"/>
  <c r="K352" i="9"/>
  <c r="E353" i="9" l="1"/>
  <c r="E400" i="11"/>
  <c r="I427" i="12"/>
  <c r="F428" i="12" s="1"/>
  <c r="K427" i="12"/>
  <c r="K400" i="11"/>
  <c r="I400" i="11"/>
  <c r="F401" i="11" s="1"/>
  <c r="I353" i="9"/>
  <c r="F354" i="9" s="1"/>
  <c r="K353" i="9"/>
  <c r="E354" i="9" l="1"/>
  <c r="I401" i="11"/>
  <c r="F402" i="11" s="1"/>
  <c r="E401" i="11"/>
  <c r="I428" i="12"/>
  <c r="F429" i="12" s="1"/>
  <c r="K428" i="12"/>
  <c r="K401" i="11"/>
  <c r="K354" i="9"/>
  <c r="I354" i="9"/>
  <c r="F355" i="9" s="1"/>
  <c r="E355" i="9" l="1"/>
  <c r="E402" i="11"/>
  <c r="I429" i="12"/>
  <c r="F430" i="12" s="1"/>
  <c r="K429" i="12"/>
  <c r="I402" i="11"/>
  <c r="F403" i="11" s="1"/>
  <c r="K402" i="11"/>
  <c r="I355" i="9"/>
  <c r="F356" i="9" s="1"/>
  <c r="K355" i="9"/>
  <c r="E356" i="9" l="1"/>
  <c r="E403" i="11"/>
  <c r="K430" i="12"/>
  <c r="I430" i="12"/>
  <c r="F431" i="12" s="1"/>
  <c r="I403" i="11"/>
  <c r="F404" i="11" s="1"/>
  <c r="K403" i="11"/>
  <c r="K356" i="9"/>
  <c r="I356" i="9"/>
  <c r="F357" i="9" s="1"/>
  <c r="E357" i="9" l="1"/>
  <c r="E404" i="11"/>
  <c r="I431" i="12"/>
  <c r="F432" i="12" s="1"/>
  <c r="K431" i="12"/>
  <c r="K404" i="11"/>
  <c r="I404" i="11"/>
  <c r="F405" i="11" s="1"/>
  <c r="K357" i="9"/>
  <c r="I357" i="9"/>
  <c r="F358" i="9" s="1"/>
  <c r="E358" i="9" l="1"/>
  <c r="I405" i="11"/>
  <c r="F406" i="11" s="1"/>
  <c r="E405" i="11"/>
  <c r="I432" i="12"/>
  <c r="F433" i="12" s="1"/>
  <c r="K432" i="12"/>
  <c r="K405" i="11"/>
  <c r="K358" i="9"/>
  <c r="I358" i="9"/>
  <c r="F359" i="9" s="1"/>
  <c r="E359" i="9" l="1"/>
  <c r="E406" i="11"/>
  <c r="I433" i="12"/>
  <c r="F434" i="12" s="1"/>
  <c r="K433" i="12"/>
  <c r="I406" i="11"/>
  <c r="F407" i="11" s="1"/>
  <c r="K406" i="11"/>
  <c r="I359" i="9"/>
  <c r="F360" i="9" s="1"/>
  <c r="K359" i="9"/>
  <c r="E360" i="9" l="1"/>
  <c r="I407" i="11"/>
  <c r="F408" i="11" s="1"/>
  <c r="E407" i="11"/>
  <c r="K434" i="12"/>
  <c r="I434" i="12"/>
  <c r="F435" i="12" s="1"/>
  <c r="K407" i="11"/>
  <c r="K360" i="9"/>
  <c r="I360" i="9"/>
  <c r="F361" i="9" s="1"/>
  <c r="E361" i="9" l="1"/>
  <c r="E408" i="11"/>
  <c r="K435" i="12"/>
  <c r="I435" i="12"/>
  <c r="F436" i="12" s="1"/>
  <c r="K408" i="11"/>
  <c r="I408" i="11"/>
  <c r="F409" i="11" s="1"/>
  <c r="I361" i="9"/>
  <c r="F362" i="9" s="1"/>
  <c r="K361" i="9"/>
  <c r="E362" i="9" l="1"/>
  <c r="I409" i="11"/>
  <c r="F410" i="11" s="1"/>
  <c r="E409" i="11"/>
  <c r="I436" i="12"/>
  <c r="F437" i="12" s="1"/>
  <c r="K436" i="12"/>
  <c r="K409" i="11"/>
  <c r="I362" i="9"/>
  <c r="F363" i="9" s="1"/>
  <c r="K362" i="9"/>
  <c r="E363" i="9" l="1"/>
  <c r="E410" i="11"/>
  <c r="I437" i="12"/>
  <c r="F438" i="12" s="1"/>
  <c r="K437" i="12"/>
  <c r="I410" i="11"/>
  <c r="F411" i="11" s="1"/>
  <c r="K410" i="11"/>
  <c r="K363" i="9"/>
  <c r="I363" i="9"/>
  <c r="F364" i="9" s="1"/>
  <c r="E364" i="9" l="1"/>
  <c r="E411" i="11"/>
  <c r="K438" i="12"/>
  <c r="I438" i="12"/>
  <c r="F439" i="12" s="1"/>
  <c r="I411" i="11"/>
  <c r="F412" i="11" s="1"/>
  <c r="K411" i="11"/>
  <c r="K364" i="9"/>
  <c r="I364" i="9"/>
  <c r="F365" i="9" s="1"/>
  <c r="E365" i="9" l="1"/>
  <c r="E412" i="11"/>
  <c r="I439" i="12"/>
  <c r="F440" i="12" s="1"/>
  <c r="K439" i="12"/>
  <c r="K412" i="11"/>
  <c r="I412" i="11"/>
  <c r="F413" i="11" s="1"/>
  <c r="K365" i="9"/>
  <c r="I365" i="9"/>
  <c r="F366" i="9" s="1"/>
  <c r="E366" i="9" l="1"/>
  <c r="I413" i="11"/>
  <c r="F414" i="11" s="1"/>
  <c r="E413" i="11"/>
  <c r="I440" i="12"/>
  <c r="F441" i="12" s="1"/>
  <c r="K440" i="12"/>
  <c r="K413" i="11"/>
  <c r="K366" i="9"/>
  <c r="I366" i="9"/>
  <c r="F367" i="9" s="1"/>
  <c r="E367" i="9" l="1"/>
  <c r="E414" i="11"/>
  <c r="I441" i="12"/>
  <c r="F442" i="12" s="1"/>
  <c r="K441" i="12"/>
  <c r="I414" i="11"/>
  <c r="F415" i="11" s="1"/>
  <c r="K414" i="11"/>
  <c r="K367" i="9"/>
  <c r="I367" i="9"/>
  <c r="F368" i="9" s="1"/>
  <c r="E368" i="9" l="1"/>
  <c r="I415" i="11"/>
  <c r="F416" i="11" s="1"/>
  <c r="E415" i="11"/>
  <c r="I442" i="12"/>
  <c r="F443" i="12" s="1"/>
  <c r="K442" i="12"/>
  <c r="K415" i="11"/>
  <c r="K368" i="9"/>
  <c r="I368" i="9"/>
  <c r="F369" i="9" s="1"/>
  <c r="E369" i="9" l="1"/>
  <c r="E416" i="11"/>
  <c r="I443" i="12"/>
  <c r="F444" i="12" s="1"/>
  <c r="K443" i="12"/>
  <c r="K416" i="11"/>
  <c r="I416" i="11"/>
  <c r="F417" i="11" s="1"/>
  <c r="I369" i="9"/>
  <c r="F370" i="9" s="1"/>
  <c r="K369" i="9"/>
  <c r="E370" i="9" l="1"/>
  <c r="K444" i="12"/>
  <c r="I417" i="11"/>
  <c r="F418" i="11" s="1"/>
  <c r="E417" i="11"/>
  <c r="I444" i="12"/>
  <c r="F445" i="12" s="1"/>
  <c r="K417" i="11"/>
  <c r="I370" i="9"/>
  <c r="F371" i="9" s="1"/>
  <c r="K370" i="9"/>
  <c r="E371" i="9" l="1"/>
  <c r="E418" i="11"/>
  <c r="I445" i="12"/>
  <c r="F446" i="12" s="1"/>
  <c r="K445" i="12"/>
  <c r="I418" i="11"/>
  <c r="F419" i="11" s="1"/>
  <c r="K418" i="11"/>
  <c r="K371" i="9"/>
  <c r="I371" i="9"/>
  <c r="F372" i="9" s="1"/>
  <c r="E372" i="9" l="1"/>
  <c r="I419" i="11"/>
  <c r="F420" i="11" s="1"/>
  <c r="E419" i="11"/>
  <c r="I446" i="12"/>
  <c r="F447" i="12" s="1"/>
  <c r="K446" i="12"/>
  <c r="K419" i="11"/>
  <c r="I372" i="9"/>
  <c r="F373" i="9" s="1"/>
  <c r="K372" i="9"/>
  <c r="E373" i="9" l="1"/>
  <c r="E420" i="11"/>
  <c r="I447" i="12"/>
  <c r="F448" i="12" s="1"/>
  <c r="K447" i="12"/>
  <c r="K420" i="11"/>
  <c r="I420" i="11"/>
  <c r="F421" i="11" s="1"/>
  <c r="K373" i="9"/>
  <c r="I373" i="9"/>
  <c r="F374" i="9" s="1"/>
  <c r="E374" i="9" l="1"/>
  <c r="I421" i="11"/>
  <c r="F422" i="11" s="1"/>
  <c r="E421" i="11"/>
  <c r="I448" i="12"/>
  <c r="F449" i="12" s="1"/>
  <c r="K448" i="12"/>
  <c r="K421" i="11"/>
  <c r="I374" i="9"/>
  <c r="F375" i="9" s="1"/>
  <c r="K374" i="9"/>
  <c r="E375" i="9" l="1"/>
  <c r="E422" i="11"/>
  <c r="K449" i="12"/>
  <c r="I449" i="12"/>
  <c r="F450" i="12" s="1"/>
  <c r="I422" i="11"/>
  <c r="F423" i="11" s="1"/>
  <c r="K422" i="11"/>
  <c r="K375" i="9"/>
  <c r="I375" i="9"/>
  <c r="F376" i="9" s="1"/>
  <c r="E376" i="9" l="1"/>
  <c r="I423" i="11"/>
  <c r="F424" i="11" s="1"/>
  <c r="E423" i="11"/>
  <c r="K450" i="12"/>
  <c r="I450" i="12"/>
  <c r="F451" i="12" s="1"/>
  <c r="K423" i="11"/>
  <c r="K376" i="9"/>
  <c r="I376" i="9"/>
  <c r="F377" i="9" s="1"/>
  <c r="E377" i="9" l="1"/>
  <c r="E424" i="11"/>
  <c r="I451" i="12"/>
  <c r="F452" i="12" s="1"/>
  <c r="K451" i="12"/>
  <c r="K424" i="11"/>
  <c r="I424" i="11"/>
  <c r="F425" i="11" s="1"/>
  <c r="K377" i="9"/>
  <c r="I377" i="9"/>
  <c r="F378" i="9" s="1"/>
  <c r="E378" i="9" l="1"/>
  <c r="I425" i="11"/>
  <c r="F426" i="11" s="1"/>
  <c r="E425" i="11"/>
  <c r="K452" i="12"/>
  <c r="I452" i="12"/>
  <c r="F453" i="12" s="1"/>
  <c r="K425" i="11"/>
  <c r="I378" i="9"/>
  <c r="F379" i="9" s="1"/>
  <c r="K378" i="9"/>
  <c r="E379" i="9" l="1"/>
  <c r="E426" i="11"/>
  <c r="K453" i="12"/>
  <c r="I453" i="12"/>
  <c r="F454" i="12" s="1"/>
  <c r="I426" i="11"/>
  <c r="F427" i="11" s="1"/>
  <c r="K426" i="11"/>
  <c r="K379" i="9"/>
  <c r="I379" i="9"/>
  <c r="F380" i="9" s="1"/>
  <c r="E380" i="9" l="1"/>
  <c r="I427" i="11"/>
  <c r="F428" i="11" s="1"/>
  <c r="E427" i="11"/>
  <c r="K454" i="12"/>
  <c r="I454" i="12"/>
  <c r="F455" i="12" s="1"/>
  <c r="K427" i="11"/>
  <c r="I380" i="9"/>
  <c r="F381" i="9" s="1"/>
  <c r="K380" i="9"/>
  <c r="E381" i="9" l="1"/>
  <c r="E428" i="11"/>
  <c r="I455" i="12"/>
  <c r="F456" i="12" s="1"/>
  <c r="K455" i="12"/>
  <c r="K428" i="11"/>
  <c r="I428" i="11"/>
  <c r="F429" i="11" s="1"/>
  <c r="K381" i="9"/>
  <c r="I381" i="9"/>
  <c r="F382" i="9" s="1"/>
  <c r="E382" i="9" l="1"/>
  <c r="I429" i="11"/>
  <c r="F430" i="11" s="1"/>
  <c r="E429" i="11"/>
  <c r="K456" i="12"/>
  <c r="I456" i="12"/>
  <c r="F457" i="12" s="1"/>
  <c r="K429" i="11"/>
  <c r="K382" i="9"/>
  <c r="I382" i="9"/>
  <c r="F383" i="9" s="1"/>
  <c r="E383" i="9" l="1"/>
  <c r="E430" i="11"/>
  <c r="K457" i="12"/>
  <c r="I457" i="12"/>
  <c r="F458" i="12" s="1"/>
  <c r="I430" i="11"/>
  <c r="F431" i="11" s="1"/>
  <c r="K430" i="11"/>
  <c r="K383" i="9"/>
  <c r="I383" i="9"/>
  <c r="F384" i="9" s="1"/>
  <c r="E384" i="9" l="1"/>
  <c r="K384" i="9" s="1"/>
  <c r="E431" i="11"/>
  <c r="K458" i="12"/>
  <c r="I458" i="12"/>
  <c r="F459" i="12" s="1"/>
  <c r="K431" i="11"/>
  <c r="I384" i="9"/>
  <c r="F385" i="9" s="1"/>
  <c r="E385" i="9" l="1"/>
  <c r="I459" i="12"/>
  <c r="F460" i="12" s="1"/>
  <c r="K459" i="12"/>
  <c r="I431" i="11"/>
  <c r="F432" i="11" s="1"/>
  <c r="K385" i="9"/>
  <c r="I385" i="9"/>
  <c r="F386" i="9" s="1"/>
  <c r="E386" i="9" l="1"/>
  <c r="K386" i="9" s="1"/>
  <c r="I432" i="11"/>
  <c r="F433" i="11" s="1"/>
  <c r="E432" i="11"/>
  <c r="I460" i="12"/>
  <c r="F461" i="12" s="1"/>
  <c r="K460" i="12"/>
  <c r="I386" i="9"/>
  <c r="F387" i="9" s="1"/>
  <c r="E387" i="9" l="1"/>
  <c r="K387" i="9" s="1"/>
  <c r="E433" i="11"/>
  <c r="I461" i="12"/>
  <c r="F462" i="12" s="1"/>
  <c r="K461" i="12"/>
  <c r="K432" i="11"/>
  <c r="I433" i="11"/>
  <c r="F434" i="11" s="1"/>
  <c r="K433" i="11"/>
  <c r="I387" i="9"/>
  <c r="F388" i="9" s="1"/>
  <c r="E388" i="9" l="1"/>
  <c r="E434" i="11"/>
  <c r="I462" i="12"/>
  <c r="F463" i="12" s="1"/>
  <c r="K462" i="12"/>
  <c r="I434" i="11"/>
  <c r="F435" i="11" s="1"/>
  <c r="K434" i="11"/>
  <c r="K388" i="9"/>
  <c r="I388" i="9"/>
  <c r="F389" i="9" s="1"/>
  <c r="E389" i="9" l="1"/>
  <c r="K389" i="9" s="1"/>
  <c r="E435" i="11"/>
  <c r="K435" i="11" s="1"/>
  <c r="I463" i="12"/>
  <c r="F464" i="12" s="1"/>
  <c r="K463" i="12"/>
  <c r="I435" i="11"/>
  <c r="F436" i="11" s="1"/>
  <c r="I389" i="9"/>
  <c r="F390" i="9" s="1"/>
  <c r="E390" i="9" l="1"/>
  <c r="E436" i="11"/>
  <c r="I464" i="12"/>
  <c r="F465" i="12" s="1"/>
  <c r="K464" i="12"/>
  <c r="I436" i="11"/>
  <c r="F437" i="11" s="1"/>
  <c r="K436" i="11"/>
  <c r="K390" i="9"/>
  <c r="I390" i="9"/>
  <c r="F391" i="9" s="1"/>
  <c r="E391" i="9" l="1"/>
  <c r="E437" i="11"/>
  <c r="K465" i="12"/>
  <c r="I465" i="12"/>
  <c r="F466" i="12" s="1"/>
  <c r="K437" i="11"/>
  <c r="I437" i="11"/>
  <c r="F438" i="11" s="1"/>
  <c r="K391" i="9"/>
  <c r="I391" i="9"/>
  <c r="F392" i="9" s="1"/>
  <c r="E392" i="9" l="1"/>
  <c r="E438" i="11"/>
  <c r="K466" i="12"/>
  <c r="I466" i="12"/>
  <c r="F467" i="12" s="1"/>
  <c r="I438" i="11"/>
  <c r="F439" i="11" s="1"/>
  <c r="K438" i="11"/>
  <c r="I392" i="9"/>
  <c r="F393" i="9" s="1"/>
  <c r="K392" i="9"/>
  <c r="E393" i="9" l="1"/>
  <c r="K393" i="9" s="1"/>
  <c r="E439" i="11"/>
  <c r="K439" i="11" s="1"/>
  <c r="I439" i="11"/>
  <c r="F440" i="11" s="1"/>
  <c r="I393" i="9"/>
  <c r="F394" i="9" s="1"/>
  <c r="E394" i="9" l="1"/>
  <c r="E440" i="11"/>
  <c r="I467" i="12"/>
  <c r="F468" i="12" s="1"/>
  <c r="K467" i="12"/>
  <c r="I440" i="11"/>
  <c r="F441" i="11" s="1"/>
  <c r="K440" i="11"/>
  <c r="K394" i="9"/>
  <c r="I394" i="9"/>
  <c r="F395" i="9" s="1"/>
  <c r="I395" i="9" l="1"/>
  <c r="F396" i="9" s="1"/>
  <c r="E395" i="9"/>
  <c r="E441" i="11"/>
  <c r="K441" i="11" s="1"/>
  <c r="I441" i="11"/>
  <c r="F442" i="11" s="1"/>
  <c r="K395" i="9"/>
  <c r="E396" i="9" l="1"/>
  <c r="E442" i="11"/>
  <c r="K442" i="11" s="1"/>
  <c r="I468" i="12"/>
  <c r="F469" i="12" s="1"/>
  <c r="K468" i="12"/>
  <c r="I442" i="11"/>
  <c r="F443" i="11" s="1"/>
  <c r="K396" i="9"/>
  <c r="I396" i="9"/>
  <c r="F397" i="9" s="1"/>
  <c r="E397" i="9" l="1"/>
  <c r="E443" i="11"/>
  <c r="K443" i="11" s="1"/>
  <c r="I443" i="11"/>
  <c r="F444" i="11" s="1"/>
  <c r="I397" i="9"/>
  <c r="F398" i="9" s="1"/>
  <c r="K397" i="9"/>
  <c r="E398" i="9" l="1"/>
  <c r="E444" i="11"/>
  <c r="K444" i="11" s="1"/>
  <c r="K469" i="12"/>
  <c r="I469" i="12"/>
  <c r="F470" i="12" s="1"/>
  <c r="I444" i="11"/>
  <c r="F445" i="11" s="1"/>
  <c r="K398" i="9"/>
  <c r="I398" i="9"/>
  <c r="F399" i="9" s="1"/>
  <c r="E399" i="9" l="1"/>
  <c r="E445" i="11"/>
  <c r="K445" i="11" s="1"/>
  <c r="I445" i="11"/>
  <c r="F446" i="11" s="1"/>
  <c r="I399" i="9"/>
  <c r="F400" i="9" s="1"/>
  <c r="K399" i="9"/>
  <c r="E400" i="9" l="1"/>
  <c r="E446" i="11"/>
  <c r="K446" i="11" s="1"/>
  <c r="I470" i="12"/>
  <c r="F471" i="12" s="1"/>
  <c r="K470" i="12"/>
  <c r="I446" i="11"/>
  <c r="F447" i="11" s="1"/>
  <c r="K400" i="9"/>
  <c r="I400" i="9"/>
  <c r="F401" i="9" s="1"/>
  <c r="E401" i="9" l="1"/>
  <c r="E447" i="11"/>
  <c r="K447" i="11" s="1"/>
  <c r="I447" i="11"/>
  <c r="F448" i="11" s="1"/>
  <c r="I401" i="9"/>
  <c r="F402" i="9" s="1"/>
  <c r="K401" i="9"/>
  <c r="E402" i="9" l="1"/>
  <c r="I448" i="11"/>
  <c r="F449" i="11" s="1"/>
  <c r="E448" i="11"/>
  <c r="K471" i="12"/>
  <c r="I471" i="12"/>
  <c r="F472" i="12" s="1"/>
  <c r="K448" i="11"/>
  <c r="K402" i="9"/>
  <c r="I402" i="9"/>
  <c r="F403" i="9" s="1"/>
  <c r="E403" i="9" l="1"/>
  <c r="I449" i="11"/>
  <c r="F450" i="11" s="1"/>
  <c r="E449" i="11"/>
  <c r="K472" i="12"/>
  <c r="I472" i="12"/>
  <c r="F473" i="12" s="1"/>
  <c r="K449" i="11"/>
  <c r="K403" i="9"/>
  <c r="I403" i="9"/>
  <c r="F404" i="9" s="1"/>
  <c r="E404" i="9" l="1"/>
  <c r="K473" i="12"/>
  <c r="E450" i="11"/>
  <c r="I473" i="12"/>
  <c r="F474" i="12" s="1"/>
  <c r="K450" i="11"/>
  <c r="I450" i="11"/>
  <c r="F451" i="11" s="1"/>
  <c r="K404" i="9"/>
  <c r="I404" i="9"/>
  <c r="F405" i="9" s="1"/>
  <c r="E405" i="9" l="1"/>
  <c r="I451" i="11"/>
  <c r="F452" i="11" s="1"/>
  <c r="E451" i="11"/>
  <c r="K474" i="12"/>
  <c r="I474" i="12"/>
  <c r="F475" i="12" s="1"/>
  <c r="K451" i="11"/>
  <c r="K405" i="9"/>
  <c r="I405" i="9"/>
  <c r="F406" i="9" s="1"/>
  <c r="E406" i="9" l="1"/>
  <c r="E452" i="11"/>
  <c r="K475" i="12"/>
  <c r="I475" i="12"/>
  <c r="F476" i="12" s="1"/>
  <c r="I452" i="11"/>
  <c r="F453" i="11" s="1"/>
  <c r="K452" i="11"/>
  <c r="I406" i="9"/>
  <c r="F407" i="9" s="1"/>
  <c r="K406" i="9"/>
  <c r="E407" i="9" l="1"/>
  <c r="I453" i="11"/>
  <c r="F454" i="11" s="1"/>
  <c r="E453" i="11"/>
  <c r="I476" i="12"/>
  <c r="F477" i="12" s="1"/>
  <c r="K476" i="12"/>
  <c r="K453" i="11"/>
  <c r="I407" i="9"/>
  <c r="F408" i="9" s="1"/>
  <c r="K407" i="9"/>
  <c r="E408" i="9" l="1"/>
  <c r="E454" i="11"/>
  <c r="K477" i="12"/>
  <c r="I477" i="12"/>
  <c r="F478" i="12" s="1"/>
  <c r="K454" i="11"/>
  <c r="I454" i="11"/>
  <c r="F455" i="11" s="1"/>
  <c r="K408" i="9"/>
  <c r="I408" i="9"/>
  <c r="F409" i="9" s="1"/>
  <c r="E409" i="9" l="1"/>
  <c r="I455" i="11"/>
  <c r="F456" i="11" s="1"/>
  <c r="E455" i="11"/>
  <c r="I478" i="12"/>
  <c r="F479" i="12" s="1"/>
  <c r="K478" i="12"/>
  <c r="K455" i="11"/>
  <c r="I409" i="9"/>
  <c r="F410" i="9" s="1"/>
  <c r="K409" i="9"/>
  <c r="E410" i="9" l="1"/>
  <c r="E456" i="11"/>
  <c r="K479" i="12"/>
  <c r="I479" i="12"/>
  <c r="F480" i="12" s="1"/>
  <c r="I456" i="11"/>
  <c r="F457" i="11" s="1"/>
  <c r="K456" i="11"/>
  <c r="I410" i="9"/>
  <c r="F411" i="9" s="1"/>
  <c r="K410" i="9"/>
  <c r="E411" i="9" l="1"/>
  <c r="E457" i="11"/>
  <c r="I480" i="12"/>
  <c r="F481" i="12" s="1"/>
  <c r="K480" i="12"/>
  <c r="K457" i="11"/>
  <c r="I457" i="11"/>
  <c r="F458" i="11" s="1"/>
  <c r="K411" i="9"/>
  <c r="I411" i="9"/>
  <c r="F412" i="9" s="1"/>
  <c r="E412" i="9" l="1"/>
  <c r="E458" i="11"/>
  <c r="K481" i="12"/>
  <c r="I481" i="12"/>
  <c r="F482" i="12" s="1"/>
  <c r="K458" i="11"/>
  <c r="I458" i="11"/>
  <c r="F459" i="11" s="1"/>
  <c r="K412" i="9"/>
  <c r="I412" i="9"/>
  <c r="F413" i="9" s="1"/>
  <c r="E413" i="9" l="1"/>
  <c r="E459" i="11"/>
  <c r="I482" i="12"/>
  <c r="F483" i="12" s="1"/>
  <c r="K482" i="12"/>
  <c r="I459" i="11"/>
  <c r="F460" i="11" s="1"/>
  <c r="K459" i="11"/>
  <c r="K413" i="9"/>
  <c r="I413" i="9"/>
  <c r="F414" i="9" s="1"/>
  <c r="E414" i="9" l="1"/>
  <c r="E460" i="11"/>
  <c r="I483" i="12"/>
  <c r="F484" i="12" s="1"/>
  <c r="K483" i="12"/>
  <c r="I460" i="11"/>
  <c r="F461" i="11" s="1"/>
  <c r="K460" i="11"/>
  <c r="K414" i="9"/>
  <c r="I414" i="9"/>
  <c r="F415" i="9" s="1"/>
  <c r="E415" i="9" l="1"/>
  <c r="E461" i="11"/>
  <c r="I484" i="12"/>
  <c r="F485" i="12" s="1"/>
  <c r="K484" i="12"/>
  <c r="K461" i="11"/>
  <c r="I461" i="11"/>
  <c r="F462" i="11" s="1"/>
  <c r="K415" i="9"/>
  <c r="I415" i="9"/>
  <c r="F416" i="9" s="1"/>
  <c r="E416" i="9" l="1"/>
  <c r="I462" i="11"/>
  <c r="F463" i="11" s="1"/>
  <c r="E462" i="11"/>
  <c r="K462" i="11" s="1"/>
  <c r="K485" i="12"/>
  <c r="I485" i="12"/>
  <c r="F486" i="12" s="1"/>
  <c r="I416" i="9"/>
  <c r="F417" i="9" s="1"/>
  <c r="K416" i="9"/>
  <c r="E417" i="9" l="1"/>
  <c r="E463" i="11"/>
  <c r="K486" i="12"/>
  <c r="I486" i="12"/>
  <c r="F487" i="12" s="1"/>
  <c r="K463" i="11"/>
  <c r="I463" i="11"/>
  <c r="F464" i="11" s="1"/>
  <c r="K417" i="9"/>
  <c r="I417" i="9"/>
  <c r="F418" i="9" s="1"/>
  <c r="E418" i="9" l="1"/>
  <c r="K487" i="12"/>
  <c r="E464" i="11"/>
  <c r="I487" i="12"/>
  <c r="F488" i="12" s="1"/>
  <c r="I464" i="11"/>
  <c r="F465" i="11" s="1"/>
  <c r="K464" i="11"/>
  <c r="K418" i="9"/>
  <c r="I418" i="9"/>
  <c r="F419" i="9" s="1"/>
  <c r="E419" i="9" l="1"/>
  <c r="E465" i="11"/>
  <c r="K488" i="12"/>
  <c r="I488" i="12"/>
  <c r="F489" i="12" s="1"/>
  <c r="I465" i="11"/>
  <c r="F466" i="11" s="1"/>
  <c r="K465" i="11"/>
  <c r="K419" i="9"/>
  <c r="I419" i="9"/>
  <c r="F420" i="9" s="1"/>
  <c r="E420" i="9" l="1"/>
  <c r="K489" i="12"/>
  <c r="E466" i="11"/>
  <c r="I489" i="12"/>
  <c r="F490" i="12" s="1"/>
  <c r="K466" i="11"/>
  <c r="I466" i="11"/>
  <c r="F467" i="11" s="1"/>
  <c r="I420" i="9"/>
  <c r="F421" i="9" s="1"/>
  <c r="K420" i="9"/>
  <c r="E421" i="9" l="1"/>
  <c r="E467" i="11"/>
  <c r="K490" i="12"/>
  <c r="I490" i="12"/>
  <c r="F491" i="12" s="1"/>
  <c r="I467" i="11"/>
  <c r="F468" i="11" s="1"/>
  <c r="K467" i="11"/>
  <c r="I421" i="9"/>
  <c r="F422" i="9" s="1"/>
  <c r="K421" i="9"/>
  <c r="E422" i="9" l="1"/>
  <c r="E468" i="11"/>
  <c r="K468" i="11" s="1"/>
  <c r="I491" i="12"/>
  <c r="F492" i="12" s="1"/>
  <c r="K491" i="12"/>
  <c r="I468" i="11"/>
  <c r="F469" i="11" s="1"/>
  <c r="K422" i="9"/>
  <c r="I422" i="9"/>
  <c r="F423" i="9" s="1"/>
  <c r="E423" i="9" l="1"/>
  <c r="E469" i="11"/>
  <c r="I492" i="12"/>
  <c r="F493" i="12" s="1"/>
  <c r="K492" i="12"/>
  <c r="I469" i="11"/>
  <c r="F470" i="11" s="1"/>
  <c r="K469" i="11"/>
  <c r="K423" i="9"/>
  <c r="I423" i="9"/>
  <c r="F424" i="9" s="1"/>
  <c r="E424" i="9" l="1"/>
  <c r="E470" i="11"/>
  <c r="I493" i="12"/>
  <c r="F494" i="12" s="1"/>
  <c r="K493" i="12"/>
  <c r="K470" i="11"/>
  <c r="I470" i="11"/>
  <c r="F471" i="11" s="1"/>
  <c r="I424" i="9"/>
  <c r="F425" i="9" s="1"/>
  <c r="K424" i="9"/>
  <c r="E425" i="9" l="1"/>
  <c r="E471" i="11"/>
  <c r="K494" i="12"/>
  <c r="I494" i="12"/>
  <c r="F495" i="12" s="1"/>
  <c r="I471" i="11"/>
  <c r="F472" i="11" s="1"/>
  <c r="K471" i="11"/>
  <c r="K425" i="9"/>
  <c r="I425" i="9"/>
  <c r="F426" i="9" s="1"/>
  <c r="E426" i="9" l="1"/>
  <c r="K495" i="12"/>
  <c r="E472" i="11"/>
  <c r="I495" i="12"/>
  <c r="F496" i="12" s="1"/>
  <c r="I472" i="11"/>
  <c r="F473" i="11" s="1"/>
  <c r="K472" i="11"/>
  <c r="K426" i="9"/>
  <c r="I426" i="9"/>
  <c r="F427" i="9" s="1"/>
  <c r="E427" i="9" l="1"/>
  <c r="E473" i="11"/>
  <c r="K473" i="11" s="1"/>
  <c r="I473" i="11"/>
  <c r="F474" i="11" s="1"/>
  <c r="K427" i="9"/>
  <c r="I427" i="9"/>
  <c r="F428" i="9" s="1"/>
  <c r="I428" i="9" l="1"/>
  <c r="F429" i="9" s="1"/>
  <c r="E428" i="9"/>
  <c r="E474" i="11"/>
  <c r="I496" i="12"/>
  <c r="C11" i="12"/>
  <c r="D11" i="12"/>
  <c r="K496" i="12"/>
  <c r="D12" i="12" s="1"/>
  <c r="C12" i="12"/>
  <c r="K474" i="11"/>
  <c r="I474" i="11"/>
  <c r="F475" i="11" s="1"/>
  <c r="K428" i="9"/>
  <c r="E429" i="9" l="1"/>
  <c r="I475" i="11"/>
  <c r="F476" i="11" s="1"/>
  <c r="E475" i="11"/>
  <c r="C13" i="12"/>
  <c r="D13" i="12"/>
  <c r="K475" i="11"/>
  <c r="K429" i="9"/>
  <c r="I429" i="9"/>
  <c r="F430" i="9" s="1"/>
  <c r="E430" i="9" l="1"/>
  <c r="E476" i="11"/>
  <c r="K476" i="11"/>
  <c r="I476" i="11"/>
  <c r="F477" i="11" s="1"/>
  <c r="I430" i="9"/>
  <c r="F431" i="9" s="1"/>
  <c r="K430" i="9"/>
  <c r="E431" i="9" l="1"/>
  <c r="E477" i="11"/>
  <c r="K477" i="11" s="1"/>
  <c r="I477" i="11"/>
  <c r="F478" i="11" s="1"/>
  <c r="K431" i="9"/>
  <c r="I431" i="9"/>
  <c r="F432" i="9" s="1"/>
  <c r="E432" i="9" l="1"/>
  <c r="E478" i="11"/>
  <c r="K478" i="11" s="1"/>
  <c r="I478" i="11"/>
  <c r="F479" i="11" s="1"/>
  <c r="K432" i="9"/>
  <c r="I432" i="9"/>
  <c r="F433" i="9" s="1"/>
  <c r="E433" i="9" l="1"/>
  <c r="E479" i="11"/>
  <c r="K479" i="11" s="1"/>
  <c r="I479" i="11"/>
  <c r="F480" i="11" s="1"/>
  <c r="K433" i="9"/>
  <c r="I433" i="9"/>
  <c r="F434" i="9" s="1"/>
  <c r="E434" i="9" l="1"/>
  <c r="E480" i="11"/>
  <c r="K480" i="11" s="1"/>
  <c r="I480" i="11"/>
  <c r="F481" i="11" s="1"/>
  <c r="I434" i="9"/>
  <c r="F435" i="9" s="1"/>
  <c r="K434" i="9"/>
  <c r="E435" i="9" l="1"/>
  <c r="I481" i="11"/>
  <c r="F482" i="11" s="1"/>
  <c r="E481" i="11"/>
  <c r="K481" i="11" s="1"/>
  <c r="K435" i="9"/>
  <c r="I435" i="9"/>
  <c r="F436" i="9" s="1"/>
  <c r="E436" i="9" l="1"/>
  <c r="E482" i="11"/>
  <c r="K482" i="11"/>
  <c r="I482" i="11"/>
  <c r="F483" i="11" s="1"/>
  <c r="K436" i="9"/>
  <c r="I436" i="9"/>
  <c r="F437" i="9" s="1"/>
  <c r="E437" i="9" l="1"/>
  <c r="I483" i="11"/>
  <c r="F484" i="11" s="1"/>
  <c r="E483" i="11"/>
  <c r="K483" i="11"/>
  <c r="K437" i="9"/>
  <c r="I437" i="9"/>
  <c r="F438" i="9" s="1"/>
  <c r="E438" i="9" l="1"/>
  <c r="E484" i="11"/>
  <c r="K484" i="11"/>
  <c r="I484" i="11"/>
  <c r="F485" i="11" s="1"/>
  <c r="I438" i="9"/>
  <c r="F439" i="9" s="1"/>
  <c r="K438" i="9"/>
  <c r="E439" i="9" l="1"/>
  <c r="I485" i="11"/>
  <c r="F486" i="11" s="1"/>
  <c r="E485" i="11"/>
  <c r="K485" i="11" s="1"/>
  <c r="K439" i="9"/>
  <c r="I439" i="9"/>
  <c r="F440" i="9" s="1"/>
  <c r="E440" i="9" l="1"/>
  <c r="E486" i="11"/>
  <c r="K486" i="11"/>
  <c r="I486" i="11"/>
  <c r="F487" i="11" s="1"/>
  <c r="K440" i="9"/>
  <c r="I440" i="9"/>
  <c r="F441" i="9" s="1"/>
  <c r="E441" i="9" l="1"/>
  <c r="I487" i="11"/>
  <c r="F488" i="11" s="1"/>
  <c r="E487" i="11"/>
  <c r="K487" i="11"/>
  <c r="I441" i="9"/>
  <c r="F442" i="9" s="1"/>
  <c r="K441" i="9"/>
  <c r="E442" i="9" l="1"/>
  <c r="I488" i="11"/>
  <c r="F489" i="11" s="1"/>
  <c r="E488" i="11"/>
  <c r="K488" i="11"/>
  <c r="I442" i="9"/>
  <c r="F443" i="9" s="1"/>
  <c r="K442" i="9"/>
  <c r="E443" i="9" l="1"/>
  <c r="I489" i="11"/>
  <c r="F490" i="11" s="1"/>
  <c r="E489" i="11"/>
  <c r="K489" i="11"/>
  <c r="K443" i="9"/>
  <c r="I443" i="9"/>
  <c r="F444" i="9" s="1"/>
  <c r="E444" i="9" l="1"/>
  <c r="E490" i="11"/>
  <c r="K490" i="11"/>
  <c r="I490" i="11"/>
  <c r="F491" i="11" s="1"/>
  <c r="K444" i="9"/>
  <c r="I444" i="9"/>
  <c r="F445" i="9" s="1"/>
  <c r="E445" i="9" l="1"/>
  <c r="E491" i="11"/>
  <c r="K491" i="11" s="1"/>
  <c r="I491" i="11"/>
  <c r="F492" i="11" s="1"/>
  <c r="K445" i="9"/>
  <c r="I445" i="9"/>
  <c r="F446" i="9" s="1"/>
  <c r="E446" i="9" l="1"/>
  <c r="E492" i="11"/>
  <c r="K492" i="11" s="1"/>
  <c r="I492" i="11"/>
  <c r="F493" i="11" s="1"/>
  <c r="K446" i="9"/>
  <c r="I446" i="9"/>
  <c r="F447" i="9" s="1"/>
  <c r="E447" i="9" l="1"/>
  <c r="E493" i="11"/>
  <c r="K493" i="11" s="1"/>
  <c r="I493" i="11"/>
  <c r="F494" i="11" s="1"/>
  <c r="I447" i="9"/>
  <c r="F448" i="9" s="1"/>
  <c r="K447" i="9"/>
  <c r="E448" i="9" l="1"/>
  <c r="E494" i="11"/>
  <c r="K494" i="11" s="1"/>
  <c r="I494" i="11"/>
  <c r="F495" i="11" s="1"/>
  <c r="I448" i="9"/>
  <c r="F449" i="9" s="1"/>
  <c r="K448" i="9"/>
  <c r="E449" i="9" l="1"/>
  <c r="E495" i="11"/>
  <c r="I495" i="11"/>
  <c r="F496" i="11" s="1"/>
  <c r="K495" i="11"/>
  <c r="K449" i="9"/>
  <c r="I449" i="9"/>
  <c r="F450" i="9" s="1"/>
  <c r="E450" i="9" l="1"/>
  <c r="I496" i="11"/>
  <c r="E496" i="11"/>
  <c r="K450" i="9"/>
  <c r="I450" i="9"/>
  <c r="F451" i="9" s="1"/>
  <c r="E451" i="9" l="1"/>
  <c r="K496" i="11"/>
  <c r="D12" i="11" s="1"/>
  <c r="C12" i="11"/>
  <c r="D11" i="11"/>
  <c r="C11" i="11"/>
  <c r="C13" i="11" s="1"/>
  <c r="I451" i="9"/>
  <c r="F452" i="9" s="1"/>
  <c r="K451" i="9"/>
  <c r="E452" i="9" l="1"/>
  <c r="D13" i="11"/>
  <c r="K452" i="9"/>
  <c r="I452" i="9"/>
  <c r="F453" i="9" s="1"/>
  <c r="E453" i="9" l="1"/>
  <c r="I453" i="9"/>
  <c r="F454" i="9" s="1"/>
  <c r="K453" i="9"/>
  <c r="E454" i="9" l="1"/>
  <c r="K454" i="9"/>
  <c r="I454" i="9"/>
  <c r="F455" i="9" s="1"/>
  <c r="E455" i="9" l="1"/>
  <c r="K455" i="9"/>
  <c r="I455" i="9"/>
  <c r="F456" i="9" s="1"/>
  <c r="E456" i="9" l="1"/>
  <c r="K456" i="9"/>
  <c r="I456" i="9"/>
  <c r="F457" i="9" s="1"/>
  <c r="E457" i="9" l="1"/>
  <c r="K457" i="9"/>
  <c r="I457" i="9"/>
  <c r="F458" i="9" s="1"/>
  <c r="E458" i="9" l="1"/>
  <c r="K458" i="9"/>
  <c r="I458" i="9"/>
  <c r="F459" i="9" s="1"/>
  <c r="I459" i="9" l="1"/>
  <c r="F460" i="9" s="1"/>
  <c r="E459" i="9"/>
  <c r="K459" i="9" s="1"/>
  <c r="E460" i="9" l="1"/>
  <c r="I460" i="9"/>
  <c r="F461" i="9" s="1"/>
  <c r="K460" i="9"/>
  <c r="E461" i="9" l="1"/>
  <c r="I461" i="9"/>
  <c r="F462" i="9" s="1"/>
  <c r="K461" i="9"/>
  <c r="E462" i="9" l="1"/>
  <c r="I462" i="9"/>
  <c r="F463" i="9" s="1"/>
  <c r="K462" i="9"/>
  <c r="E463" i="9" l="1"/>
  <c r="K463" i="9"/>
  <c r="I463" i="9"/>
  <c r="F464" i="9" s="1"/>
  <c r="E464" i="9" l="1"/>
  <c r="K464" i="9"/>
  <c r="I464" i="9"/>
  <c r="F465" i="9" s="1"/>
  <c r="E465" i="9" l="1"/>
  <c r="K465" i="9"/>
  <c r="I465" i="9"/>
  <c r="F466" i="9" s="1"/>
  <c r="E466" i="9" l="1"/>
  <c r="K466" i="9"/>
  <c r="I466" i="9"/>
  <c r="F467" i="9" s="1"/>
  <c r="E467" i="9" l="1"/>
  <c r="K467" i="9"/>
  <c r="I467" i="9"/>
  <c r="F468" i="9" s="1"/>
  <c r="E468" i="9" l="1"/>
  <c r="I468" i="9"/>
  <c r="F469" i="9" s="1"/>
  <c r="K468" i="9"/>
  <c r="E469" i="9" l="1"/>
  <c r="I469" i="9"/>
  <c r="F470" i="9" s="1"/>
  <c r="K469" i="9"/>
  <c r="E470" i="9" l="1"/>
  <c r="I470" i="9"/>
  <c r="F471" i="9" s="1"/>
  <c r="K470" i="9"/>
  <c r="E471" i="9" l="1"/>
  <c r="I471" i="9"/>
  <c r="F472" i="9" s="1"/>
  <c r="K471" i="9"/>
  <c r="E472" i="9" l="1"/>
  <c r="K472" i="9"/>
  <c r="I472" i="9"/>
  <c r="F473" i="9" s="1"/>
  <c r="E473" i="9" l="1"/>
  <c r="I473" i="9"/>
  <c r="F474" i="9" s="1"/>
  <c r="K473" i="9"/>
  <c r="E474" i="9" l="1"/>
  <c r="K474" i="9"/>
  <c r="I474" i="9"/>
  <c r="F475" i="9" s="1"/>
  <c r="E475" i="9" l="1"/>
  <c r="K475" i="9"/>
  <c r="I475" i="9"/>
  <c r="F476" i="9" s="1"/>
  <c r="E476" i="9" l="1"/>
  <c r="K476" i="9"/>
  <c r="I476" i="9"/>
  <c r="F477" i="9" s="1"/>
  <c r="E477" i="9" l="1"/>
  <c r="I477" i="9"/>
  <c r="F478" i="9" s="1"/>
  <c r="K477" i="9"/>
  <c r="E478" i="9" l="1"/>
  <c r="K478" i="9"/>
  <c r="I478" i="9"/>
  <c r="F479" i="9" s="1"/>
  <c r="E479" i="9" l="1"/>
  <c r="I479" i="9"/>
  <c r="F480" i="9" s="1"/>
  <c r="K479" i="9"/>
  <c r="E480" i="9" l="1"/>
  <c r="K480" i="9"/>
  <c r="I480" i="9"/>
  <c r="F481" i="9" s="1"/>
  <c r="E481" i="9" l="1"/>
  <c r="I481" i="9"/>
  <c r="F482" i="9" s="1"/>
  <c r="K481" i="9"/>
  <c r="E482" i="9" l="1"/>
  <c r="K482" i="9"/>
  <c r="I482" i="9"/>
  <c r="F483" i="9" s="1"/>
  <c r="E483" i="9" l="1"/>
  <c r="I483" i="9"/>
  <c r="F484" i="9" s="1"/>
  <c r="K483" i="9"/>
  <c r="E484" i="9" l="1"/>
  <c r="K484" i="9"/>
  <c r="I484" i="9"/>
  <c r="F485" i="9" s="1"/>
  <c r="E485" i="9" l="1"/>
  <c r="K485" i="9"/>
  <c r="I485" i="9"/>
  <c r="F486" i="9" s="1"/>
  <c r="E486" i="9" l="1"/>
  <c r="I486" i="9"/>
  <c r="F487" i="9" s="1"/>
  <c r="K486" i="9"/>
  <c r="E487" i="9" l="1"/>
  <c r="I487" i="9"/>
  <c r="F488" i="9" s="1"/>
  <c r="K487" i="9"/>
  <c r="E488" i="9" l="1"/>
  <c r="I488" i="9"/>
  <c r="F489" i="9" s="1"/>
  <c r="K488" i="9"/>
  <c r="E489" i="9" l="1"/>
  <c r="I489" i="9"/>
  <c r="F490" i="9" s="1"/>
  <c r="K489" i="9"/>
  <c r="E490" i="9" l="1"/>
  <c r="I490" i="9"/>
  <c r="F491" i="9" s="1"/>
  <c r="K490" i="9"/>
  <c r="E491" i="9" l="1"/>
  <c r="K491" i="9"/>
  <c r="I491" i="9"/>
  <c r="F492" i="9" s="1"/>
  <c r="E492" i="9" l="1"/>
  <c r="K492" i="9"/>
  <c r="I492" i="9"/>
  <c r="F493" i="9" s="1"/>
  <c r="E493" i="9" l="1"/>
  <c r="K493" i="9"/>
  <c r="I493" i="9"/>
  <c r="F494" i="9" s="1"/>
  <c r="E494" i="9" l="1"/>
  <c r="K494" i="9"/>
  <c r="I494" i="9"/>
  <c r="F495" i="9" s="1"/>
  <c r="E495" i="9" l="1"/>
  <c r="K495" i="9"/>
  <c r="I495" i="9"/>
  <c r="F496" i="9" s="1"/>
  <c r="E496" i="9" l="1"/>
  <c r="C11" i="9" l="1"/>
  <c r="I496" i="9"/>
  <c r="D11" i="9"/>
  <c r="K496" i="9"/>
  <c r="C12" i="9"/>
  <c r="D12" i="9" l="1"/>
  <c r="D13" i="9" s="1"/>
  <c r="C13" i="9"/>
  <c r="I25" i="4" l="1"/>
  <c r="F26" i="4" s="1"/>
  <c r="E26" i="4" l="1"/>
  <c r="I26" i="4" l="1"/>
  <c r="F27" i="4" s="1"/>
  <c r="G26" i="4"/>
  <c r="K26" i="4"/>
  <c r="E27" i="4" l="1"/>
  <c r="K27" i="4" s="1"/>
  <c r="G27" i="4" l="1"/>
  <c r="I27" i="4"/>
  <c r="F28" i="4" s="1"/>
  <c r="E28" i="4" l="1"/>
  <c r="I28" i="4" l="1"/>
  <c r="F29" i="4" s="1"/>
  <c r="G28" i="4"/>
  <c r="K28" i="4"/>
  <c r="E29" i="4" l="1"/>
  <c r="K29" i="4"/>
  <c r="I29" i="4"/>
  <c r="F30" i="4" s="1"/>
  <c r="E30" i="4" l="1"/>
  <c r="K30" i="4" s="1"/>
  <c r="I30" i="4"/>
  <c r="F31" i="4" s="1"/>
  <c r="G29" i="4"/>
  <c r="E31" i="4" l="1"/>
  <c r="K31" i="4" s="1"/>
  <c r="G30" i="4"/>
  <c r="I31" i="4"/>
  <c r="F32" i="4" s="1"/>
  <c r="E32" i="4" l="1"/>
  <c r="I32" i="4"/>
  <c r="F33" i="4" s="1"/>
  <c r="G31" i="4"/>
  <c r="E33" i="4" l="1"/>
  <c r="K33" i="4" s="1"/>
  <c r="G32" i="4"/>
  <c r="I33" i="4"/>
  <c r="F34" i="4" s="1"/>
  <c r="K32" i="4"/>
  <c r="E34" i="4" l="1"/>
  <c r="G33" i="4"/>
  <c r="I34" i="4" l="1"/>
  <c r="F35" i="4" s="1"/>
  <c r="G34" i="4"/>
  <c r="K34" i="4"/>
  <c r="E35" i="4" l="1"/>
  <c r="K35" i="4" s="1"/>
  <c r="I35" i="4"/>
  <c r="F36" i="4" s="1"/>
  <c r="E36" i="4" l="1"/>
  <c r="K36" i="4" s="1"/>
  <c r="G35" i="4"/>
  <c r="I36" i="4" l="1"/>
  <c r="F37" i="4" s="1"/>
  <c r="E37" i="4" l="1"/>
  <c r="K37" i="4" s="1"/>
  <c r="G36" i="4"/>
  <c r="I37" i="4" l="1"/>
  <c r="F38" i="4" s="1"/>
  <c r="E38" i="4" l="1"/>
  <c r="K38" i="4" s="1"/>
  <c r="G37" i="4"/>
  <c r="I38" i="4" l="1"/>
  <c r="F39" i="4" s="1"/>
  <c r="E39" i="4" l="1"/>
  <c r="K39" i="4" s="1"/>
  <c r="G38" i="4"/>
  <c r="I39" i="4" l="1"/>
  <c r="F40" i="4" s="1"/>
  <c r="E40" i="4" l="1"/>
  <c r="K40" i="4" s="1"/>
  <c r="G39" i="4"/>
  <c r="I40" i="4" l="1"/>
  <c r="F41" i="4" s="1"/>
  <c r="E41" i="4" l="1"/>
  <c r="K41" i="4" s="1"/>
  <c r="G40" i="4"/>
  <c r="I41" i="4" l="1"/>
  <c r="F42" i="4" s="1"/>
  <c r="E42" i="4" l="1"/>
  <c r="K42" i="4" s="1"/>
  <c r="G41" i="4"/>
  <c r="I42" i="4" l="1"/>
  <c r="F43" i="4" s="1"/>
  <c r="E43" i="4" l="1"/>
  <c r="K43" i="4" s="1"/>
  <c r="G42" i="4"/>
  <c r="I43" i="4" l="1"/>
  <c r="F44" i="4" s="1"/>
  <c r="E44" i="4" l="1"/>
  <c r="K44" i="4" s="1"/>
  <c r="G43" i="4"/>
  <c r="I44" i="4" l="1"/>
  <c r="F45" i="4" s="1"/>
  <c r="E45" i="4" l="1"/>
  <c r="K45" i="4" s="1"/>
  <c r="G44" i="4"/>
  <c r="I45" i="4" l="1"/>
  <c r="F46" i="4" s="1"/>
  <c r="E46" i="4" l="1"/>
  <c r="K46" i="4" s="1"/>
  <c r="G45" i="4"/>
  <c r="I46" i="4" l="1"/>
  <c r="F47" i="4" s="1"/>
  <c r="E47" i="4" l="1"/>
  <c r="K47" i="4" s="1"/>
  <c r="G46" i="4"/>
  <c r="I47" i="4" l="1"/>
  <c r="F48" i="4" s="1"/>
  <c r="E48" i="4" l="1"/>
  <c r="K48" i="4" s="1"/>
  <c r="G47" i="4"/>
  <c r="I48" i="4" l="1"/>
  <c r="F49" i="4" s="1"/>
  <c r="E49" i="4" l="1"/>
  <c r="K49" i="4" s="1"/>
  <c r="G48" i="4"/>
  <c r="I49" i="4" l="1"/>
  <c r="F50" i="4" s="1"/>
  <c r="E50" i="4" l="1"/>
  <c r="K50" i="4" s="1"/>
  <c r="G49" i="4"/>
  <c r="I50" i="4" l="1"/>
  <c r="F51" i="4" s="1"/>
  <c r="E51" i="4" l="1"/>
  <c r="K51" i="4" s="1"/>
  <c r="G50" i="4"/>
  <c r="I51" i="4" l="1"/>
  <c r="F52" i="4" s="1"/>
  <c r="E52" i="4" l="1"/>
  <c r="K52" i="4" s="1"/>
  <c r="G51" i="4"/>
  <c r="I52" i="4" l="1"/>
  <c r="F53" i="4" s="1"/>
  <c r="E53" i="4" l="1"/>
  <c r="K53" i="4" s="1"/>
  <c r="G52" i="4"/>
  <c r="I53" i="4" l="1"/>
  <c r="F54" i="4" s="1"/>
  <c r="E54" i="4" l="1"/>
  <c r="K54" i="4" s="1"/>
  <c r="G53" i="4"/>
  <c r="I54" i="4" l="1"/>
  <c r="F55" i="4" s="1"/>
  <c r="E55" i="4" l="1"/>
  <c r="K55" i="4" s="1"/>
  <c r="G54" i="4"/>
  <c r="I55" i="4" l="1"/>
  <c r="F56" i="4" s="1"/>
  <c r="E56" i="4" l="1"/>
  <c r="K56" i="4" s="1"/>
  <c r="G55" i="4"/>
  <c r="I56" i="4" l="1"/>
  <c r="F57" i="4" s="1"/>
  <c r="E57" i="4" l="1"/>
  <c r="K57" i="4" s="1"/>
  <c r="G56" i="4"/>
  <c r="I57" i="4" l="1"/>
  <c r="F58" i="4" s="1"/>
  <c r="E58" i="4" l="1"/>
  <c r="K58" i="4" s="1"/>
  <c r="G57" i="4"/>
  <c r="I58" i="4" l="1"/>
  <c r="F59" i="4" s="1"/>
  <c r="E59" i="4" l="1"/>
  <c r="K59" i="4" s="1"/>
  <c r="G58" i="4"/>
  <c r="I59" i="4" l="1"/>
  <c r="F60" i="4" s="1"/>
  <c r="G59" i="4"/>
  <c r="E60" i="4" l="1"/>
  <c r="K60" i="4" s="1"/>
  <c r="I60" i="4" l="1"/>
  <c r="F61" i="4" s="1"/>
  <c r="E61" i="4" l="1"/>
  <c r="K61" i="4" s="1"/>
  <c r="G60" i="4"/>
  <c r="I61" i="4" l="1"/>
  <c r="F62" i="4" s="1"/>
  <c r="E62" i="4" l="1"/>
  <c r="K62" i="4" s="1"/>
  <c r="G61" i="4"/>
  <c r="I62" i="4" l="1"/>
  <c r="F63" i="4" s="1"/>
  <c r="E63" i="4" l="1"/>
  <c r="K63" i="4" s="1"/>
  <c r="G62" i="4"/>
  <c r="I63" i="4" l="1"/>
  <c r="F64" i="4" s="1"/>
  <c r="E64" i="4" l="1"/>
  <c r="K64" i="4" s="1"/>
  <c r="G63" i="4"/>
  <c r="I64" i="4" l="1"/>
  <c r="F65" i="4" s="1"/>
  <c r="E65" i="4" l="1"/>
  <c r="K65" i="4" s="1"/>
  <c r="G64" i="4"/>
  <c r="I65" i="4" l="1"/>
  <c r="F66" i="4" s="1"/>
  <c r="E66" i="4" l="1"/>
  <c r="K66" i="4" s="1"/>
  <c r="G65" i="4"/>
  <c r="I66" i="4" l="1"/>
  <c r="F67" i="4" s="1"/>
  <c r="E67" i="4" l="1"/>
  <c r="K67" i="4" s="1"/>
  <c r="G66" i="4"/>
  <c r="I67" i="4" l="1"/>
  <c r="F68" i="4" s="1"/>
  <c r="E68" i="4" l="1"/>
  <c r="K68" i="4" s="1"/>
  <c r="G67" i="4"/>
  <c r="I68" i="4" l="1"/>
  <c r="F69" i="4" s="1"/>
  <c r="E69" i="4" l="1"/>
  <c r="K69" i="4" s="1"/>
  <c r="G68" i="4"/>
  <c r="I69" i="4" l="1"/>
  <c r="F70" i="4" s="1"/>
  <c r="E70" i="4" l="1"/>
  <c r="K70" i="4" s="1"/>
  <c r="G69" i="4"/>
  <c r="I70" i="4" l="1"/>
  <c r="F71" i="4" s="1"/>
  <c r="E71" i="4" l="1"/>
  <c r="K71" i="4" s="1"/>
  <c r="G70" i="4"/>
  <c r="I71" i="4" l="1"/>
  <c r="F72" i="4" s="1"/>
  <c r="E72" i="4" l="1"/>
  <c r="K72" i="4" s="1"/>
  <c r="G71" i="4"/>
  <c r="I72" i="4" l="1"/>
  <c r="F73" i="4" s="1"/>
  <c r="E73" i="4" l="1"/>
  <c r="K73" i="4" s="1"/>
  <c r="G72" i="4"/>
  <c r="I73" i="4" l="1"/>
  <c r="F74" i="4" s="1"/>
  <c r="E74" i="4" l="1"/>
  <c r="K74" i="4" s="1"/>
  <c r="G73" i="4"/>
  <c r="I74" i="4" l="1"/>
  <c r="F75" i="4" s="1"/>
  <c r="E75" i="4" l="1"/>
  <c r="K75" i="4" s="1"/>
  <c r="G74" i="4"/>
  <c r="I75" i="4" l="1"/>
  <c r="F76" i="4" s="1"/>
  <c r="E76" i="4" l="1"/>
  <c r="K76" i="4" s="1"/>
  <c r="G75" i="4"/>
  <c r="I76" i="4" l="1"/>
  <c r="F77" i="4" s="1"/>
  <c r="E77" i="4" l="1"/>
  <c r="K77" i="4" s="1"/>
  <c r="G76" i="4"/>
  <c r="I77" i="4" l="1"/>
  <c r="F78" i="4" s="1"/>
  <c r="E78" i="4" l="1"/>
  <c r="K78" i="4" s="1"/>
  <c r="G77" i="4"/>
  <c r="I78" i="4" l="1"/>
  <c r="F79" i="4" s="1"/>
  <c r="E79" i="4" l="1"/>
  <c r="K79" i="4" s="1"/>
  <c r="G78" i="4"/>
  <c r="I79" i="4" l="1"/>
  <c r="F80" i="4" s="1"/>
  <c r="E80" i="4" l="1"/>
  <c r="K80" i="4" s="1"/>
  <c r="G79" i="4"/>
  <c r="I80" i="4" l="1"/>
  <c r="F81" i="4" s="1"/>
  <c r="E81" i="4" l="1"/>
  <c r="K81" i="4" s="1"/>
  <c r="G80" i="4"/>
  <c r="I81" i="4" l="1"/>
  <c r="F82" i="4" s="1"/>
  <c r="E82" i="4" l="1"/>
  <c r="K82" i="4" s="1"/>
  <c r="G81" i="4"/>
  <c r="I82" i="4" l="1"/>
  <c r="F83" i="4" s="1"/>
  <c r="E83" i="4" l="1"/>
  <c r="K83" i="4" s="1"/>
  <c r="G82" i="4"/>
  <c r="I83" i="4" l="1"/>
  <c r="F84" i="4" s="1"/>
  <c r="E84" i="4" l="1"/>
  <c r="K84" i="4" s="1"/>
  <c r="G83" i="4"/>
  <c r="I84" i="4" l="1"/>
  <c r="F85" i="4" s="1"/>
  <c r="G84" i="4"/>
  <c r="E85" i="4" l="1"/>
  <c r="K85" i="4" s="1"/>
  <c r="I85" i="4" l="1"/>
  <c r="F86" i="4" s="1"/>
  <c r="E86" i="4" l="1"/>
  <c r="K86" i="4" s="1"/>
  <c r="I86" i="4"/>
  <c r="F87" i="4" s="1"/>
  <c r="G85" i="4"/>
  <c r="E87" i="4" l="1"/>
  <c r="K87" i="4" s="1"/>
  <c r="I87" i="4"/>
  <c r="F88" i="4" s="1"/>
  <c r="G86" i="4"/>
  <c r="E88" i="4" l="1"/>
  <c r="K88" i="4" s="1"/>
  <c r="G87" i="4"/>
  <c r="I88" i="4" l="1"/>
  <c r="F89" i="4" s="1"/>
  <c r="E89" i="4" l="1"/>
  <c r="K89" i="4" s="1"/>
  <c r="G88" i="4"/>
  <c r="I89" i="4" l="1"/>
  <c r="F90" i="4" s="1"/>
  <c r="G89" i="4"/>
  <c r="E90" i="4" l="1"/>
  <c r="K90" i="4" s="1"/>
  <c r="I90" i="4" l="1"/>
  <c r="F91" i="4" s="1"/>
  <c r="E91" i="4" l="1"/>
  <c r="K91" i="4" s="1"/>
  <c r="I91" i="4"/>
  <c r="F92" i="4" s="1"/>
  <c r="G90" i="4"/>
  <c r="E92" i="4" l="1"/>
  <c r="K92" i="4" s="1"/>
  <c r="I92" i="4"/>
  <c r="F93" i="4" s="1"/>
  <c r="G91" i="4"/>
  <c r="E93" i="4" l="1"/>
  <c r="K93" i="4" s="1"/>
  <c r="G92" i="4"/>
  <c r="I93" i="4" l="1"/>
  <c r="F94" i="4" s="1"/>
  <c r="E94" i="4" l="1"/>
  <c r="K94" i="4" s="1"/>
  <c r="G93" i="4"/>
  <c r="I94" i="4" l="1"/>
  <c r="F95" i="4" s="1"/>
  <c r="E95" i="4" l="1"/>
  <c r="K95" i="4" s="1"/>
  <c r="G94" i="4"/>
  <c r="I95" i="4" l="1"/>
  <c r="F96" i="4" s="1"/>
  <c r="E96" i="4" l="1"/>
  <c r="K96" i="4" s="1"/>
  <c r="G95" i="4"/>
  <c r="I96" i="4" l="1"/>
  <c r="F97" i="4" s="1"/>
  <c r="E97" i="4" l="1"/>
  <c r="K97" i="4" s="1"/>
  <c r="G96" i="4"/>
  <c r="I97" i="4" l="1"/>
  <c r="F98" i="4" s="1"/>
  <c r="E98" i="4" l="1"/>
  <c r="K98" i="4" s="1"/>
  <c r="G97" i="4"/>
  <c r="I98" i="4" l="1"/>
  <c r="F99" i="4" s="1"/>
  <c r="E99" i="4" l="1"/>
  <c r="K99" i="4" s="1"/>
  <c r="G98" i="4"/>
  <c r="I99" i="4" l="1"/>
  <c r="F100" i="4" s="1"/>
  <c r="E100" i="4" l="1"/>
  <c r="K100" i="4" s="1"/>
  <c r="G99" i="4"/>
  <c r="I100" i="4" l="1"/>
  <c r="F101" i="4" s="1"/>
  <c r="E101" i="4" l="1"/>
  <c r="K101" i="4" s="1"/>
  <c r="G100" i="4"/>
  <c r="G101" i="4" l="1"/>
  <c r="I101" i="4" l="1"/>
  <c r="F102" i="4" s="1"/>
  <c r="E102" i="4" l="1"/>
  <c r="K102" i="4" s="1"/>
  <c r="I102" i="4"/>
  <c r="F103" i="4" s="1"/>
  <c r="E103" i="4" l="1"/>
  <c r="K103" i="4" s="1"/>
  <c r="G102" i="4"/>
  <c r="I103" i="4" l="1"/>
  <c r="F104" i="4" s="1"/>
  <c r="G103" i="4"/>
  <c r="E104" i="4" l="1"/>
  <c r="I104" i="4" l="1"/>
  <c r="F105" i="4" s="1"/>
  <c r="K104" i="4"/>
  <c r="G104" i="4"/>
  <c r="E105" i="4" l="1"/>
  <c r="K105" i="4" s="1"/>
  <c r="I105" i="4"/>
  <c r="F106" i="4" s="1"/>
  <c r="E106" i="4" l="1"/>
  <c r="K106" i="4" s="1"/>
  <c r="G105" i="4"/>
  <c r="I106" i="4" l="1"/>
  <c r="F107" i="4" s="1"/>
  <c r="E107" i="4" l="1"/>
  <c r="I107" i="4"/>
  <c r="F108" i="4" s="1"/>
  <c r="K107" i="4"/>
  <c r="G106" i="4"/>
  <c r="E108" i="4" l="1"/>
  <c r="K108" i="4" s="1"/>
  <c r="G107" i="4"/>
  <c r="I108" i="4" l="1"/>
  <c r="F109" i="4" s="1"/>
  <c r="E109" i="4" l="1"/>
  <c r="I109" i="4"/>
  <c r="F110" i="4" s="1"/>
  <c r="K109" i="4"/>
  <c r="G108" i="4"/>
  <c r="E110" i="4" l="1"/>
  <c r="K110" i="4"/>
  <c r="G109" i="4"/>
  <c r="I110" i="4"/>
  <c r="F111" i="4" s="1"/>
  <c r="E111" i="4" l="1"/>
  <c r="K111" i="4" s="1"/>
  <c r="G110" i="4"/>
  <c r="I111" i="4" l="1"/>
  <c r="F112" i="4" s="1"/>
  <c r="E112" i="4" l="1"/>
  <c r="G111" i="4"/>
  <c r="K112" i="4"/>
  <c r="I112" i="4" l="1"/>
  <c r="F113" i="4" s="1"/>
  <c r="E113" i="4" l="1"/>
  <c r="K113" i="4" s="1"/>
  <c r="G112" i="4"/>
  <c r="I113" i="4" l="1"/>
  <c r="F114" i="4" s="1"/>
  <c r="E114" i="4" l="1"/>
  <c r="G113" i="4"/>
  <c r="K114" i="4"/>
  <c r="I114" i="4" l="1"/>
  <c r="F115" i="4" s="1"/>
  <c r="E115" i="4" l="1"/>
  <c r="K115" i="4" s="1"/>
  <c r="G114" i="4"/>
  <c r="I115" i="4" l="1"/>
  <c r="F116" i="4" s="1"/>
  <c r="G115" i="4"/>
  <c r="E116" i="4" l="1"/>
  <c r="K116" i="4" s="1"/>
  <c r="I116" i="4" l="1"/>
  <c r="F117" i="4" s="1"/>
  <c r="E117" i="4" l="1"/>
  <c r="K117" i="4" s="1"/>
  <c r="G116" i="4"/>
  <c r="I117" i="4" l="1"/>
  <c r="F118" i="4" s="1"/>
  <c r="E118" i="4" l="1"/>
  <c r="G117" i="4"/>
  <c r="K118" i="4"/>
  <c r="I118" i="4" l="1"/>
  <c r="F119" i="4" s="1"/>
  <c r="G118" i="4"/>
  <c r="E119" i="4" l="1"/>
  <c r="K119" i="4" s="1"/>
  <c r="I119" i="4" l="1"/>
  <c r="F120" i="4" s="1"/>
  <c r="G119" i="4"/>
  <c r="E120" i="4" l="1"/>
  <c r="K120" i="4" s="1"/>
  <c r="I120" i="4" l="1"/>
  <c r="F121" i="4" s="1"/>
  <c r="G120" i="4"/>
  <c r="E121" i="4" l="1"/>
  <c r="K121" i="4" s="1"/>
  <c r="G121" i="4" l="1"/>
  <c r="I121" i="4" l="1"/>
  <c r="F122" i="4" s="1"/>
  <c r="E122" i="4" l="1"/>
  <c r="I122" i="4" l="1"/>
  <c r="F123" i="4" s="1"/>
  <c r="K122" i="4"/>
  <c r="G122" i="4"/>
  <c r="E123" i="4" l="1"/>
  <c r="K123" i="4" s="1"/>
  <c r="G123" i="4" l="1"/>
  <c r="I123" i="4"/>
  <c r="F124" i="4" s="1"/>
  <c r="E124" i="4" l="1"/>
  <c r="I124" i="4" l="1"/>
  <c r="F125" i="4" s="1"/>
  <c r="K124" i="4"/>
  <c r="G124" i="4"/>
  <c r="E125" i="4" l="1"/>
  <c r="K125" i="4" s="1"/>
  <c r="G125" i="4" l="1"/>
  <c r="I125" i="4"/>
  <c r="F126" i="4" s="1"/>
  <c r="E126" i="4" l="1"/>
  <c r="K126" i="4" s="1"/>
  <c r="I126" i="4" l="1"/>
  <c r="F127" i="4" s="1"/>
  <c r="E127" i="4" l="1"/>
  <c r="K127" i="4" s="1"/>
  <c r="I127" i="4"/>
  <c r="F128" i="4" s="1"/>
  <c r="G126" i="4"/>
  <c r="E128" i="4" l="1"/>
  <c r="K128" i="4" s="1"/>
  <c r="G127" i="4"/>
  <c r="G128" i="4" l="1"/>
  <c r="I128" i="4" l="1"/>
  <c r="F129" i="4" s="1"/>
  <c r="E129" i="4" l="1"/>
  <c r="K129" i="4" s="1"/>
  <c r="I129" i="4" l="1"/>
  <c r="F130" i="4" s="1"/>
  <c r="E130" i="4" l="1"/>
  <c r="K130" i="4" s="1"/>
  <c r="G129" i="4"/>
  <c r="G130" i="4" l="1"/>
  <c r="I130" i="4"/>
  <c r="F131" i="4" s="1"/>
  <c r="E131" i="4" l="1"/>
  <c r="K131" i="4" s="1"/>
  <c r="G131" i="4" l="1"/>
  <c r="I131" i="4" l="1"/>
  <c r="F132" i="4" s="1"/>
  <c r="E132" i="4" l="1"/>
  <c r="K132" i="4" s="1"/>
  <c r="I132" i="4" l="1"/>
  <c r="F133" i="4" s="1"/>
  <c r="G132" i="4"/>
  <c r="E133" i="4" l="1"/>
  <c r="K133" i="4" s="1"/>
  <c r="I133" i="4" l="1"/>
  <c r="F134" i="4" s="1"/>
  <c r="G133" i="4"/>
  <c r="E134" i="4" l="1"/>
  <c r="K134" i="4" s="1"/>
  <c r="I134" i="4" l="1"/>
  <c r="F135" i="4" s="1"/>
  <c r="G134" i="4"/>
  <c r="E135" i="4" l="1"/>
  <c r="K135" i="4" s="1"/>
  <c r="I135" i="4" l="1"/>
  <c r="F136" i="4" s="1"/>
  <c r="G135" i="4"/>
  <c r="E136" i="4" l="1"/>
  <c r="K136" i="4" s="1"/>
  <c r="I136" i="4" l="1"/>
  <c r="F137" i="4" s="1"/>
  <c r="G136" i="4"/>
  <c r="E137" i="4" l="1"/>
  <c r="K137" i="4" s="1"/>
  <c r="I137" i="4" l="1"/>
  <c r="F138" i="4" s="1"/>
  <c r="G137" i="4"/>
  <c r="E138" i="4" l="1"/>
  <c r="K138" i="4" s="1"/>
  <c r="I138" i="4" l="1"/>
  <c r="F139" i="4" s="1"/>
  <c r="G138" i="4"/>
  <c r="E139" i="4" l="1"/>
  <c r="K139" i="4" s="1"/>
  <c r="I139" i="4" l="1"/>
  <c r="F140" i="4" s="1"/>
  <c r="E140" i="4" l="1"/>
  <c r="K140" i="4" s="1"/>
  <c r="G139" i="4"/>
  <c r="I140" i="4" l="1"/>
  <c r="F141" i="4" s="1"/>
  <c r="G140" i="4"/>
  <c r="E141" i="4" l="1"/>
  <c r="K141" i="4" s="1"/>
  <c r="I141" i="4" l="1"/>
  <c r="F142" i="4" s="1"/>
  <c r="E142" i="4" l="1"/>
  <c r="K142" i="4" s="1"/>
  <c r="G141" i="4"/>
  <c r="I142" i="4" l="1"/>
  <c r="F143" i="4" s="1"/>
  <c r="G142" i="4"/>
  <c r="E143" i="4" l="1"/>
  <c r="K143" i="4" s="1"/>
  <c r="I143" i="4" l="1"/>
  <c r="F144" i="4" s="1"/>
  <c r="G143" i="4"/>
  <c r="E144" i="4" l="1"/>
  <c r="K144" i="4" s="1"/>
  <c r="I144" i="4" l="1"/>
  <c r="F145" i="4" s="1"/>
  <c r="G144" i="4"/>
  <c r="E145" i="4" l="1"/>
  <c r="K145" i="4" s="1"/>
  <c r="I145" i="4" l="1"/>
  <c r="F146" i="4" s="1"/>
  <c r="G145" i="4"/>
  <c r="E146" i="4" l="1"/>
  <c r="K146" i="4" s="1"/>
  <c r="I146" i="4" l="1"/>
  <c r="F147" i="4" s="1"/>
  <c r="G146" i="4"/>
  <c r="E147" i="4" l="1"/>
  <c r="K147" i="4" s="1"/>
  <c r="I147" i="4" l="1"/>
  <c r="F148" i="4" s="1"/>
  <c r="G147" i="4"/>
  <c r="E148" i="4" l="1"/>
  <c r="K148" i="4" s="1"/>
  <c r="I148" i="4" l="1"/>
  <c r="F149" i="4" s="1"/>
  <c r="G148" i="4"/>
  <c r="E149" i="4" l="1"/>
  <c r="K149" i="4" s="1"/>
  <c r="I149" i="4" l="1"/>
  <c r="F150" i="4" s="1"/>
  <c r="G149" i="4"/>
  <c r="E150" i="4" l="1"/>
  <c r="K150" i="4" s="1"/>
  <c r="I150" i="4" l="1"/>
  <c r="F151" i="4" s="1"/>
  <c r="G150" i="4"/>
  <c r="E151" i="4" l="1"/>
  <c r="K151" i="4" s="1"/>
  <c r="I151" i="4" l="1"/>
  <c r="F152" i="4" s="1"/>
  <c r="G151" i="4"/>
  <c r="E152" i="4" l="1"/>
  <c r="K152" i="4" s="1"/>
  <c r="I152" i="4" l="1"/>
  <c r="F153" i="4" s="1"/>
  <c r="G152" i="4"/>
  <c r="E153" i="4" l="1"/>
  <c r="K153" i="4" s="1"/>
  <c r="I153" i="4" l="1"/>
  <c r="F154" i="4" s="1"/>
  <c r="G153" i="4"/>
  <c r="E154" i="4" l="1"/>
  <c r="K154" i="4" s="1"/>
  <c r="I154" i="4" l="1"/>
  <c r="F155" i="4" s="1"/>
  <c r="G154" i="4"/>
  <c r="E155" i="4" l="1"/>
  <c r="K155" i="4" s="1"/>
  <c r="I155" i="4" l="1"/>
  <c r="F156" i="4" s="1"/>
  <c r="E156" i="4" l="1"/>
  <c r="G155" i="4"/>
  <c r="K156" i="4"/>
  <c r="I156" i="4" l="1"/>
  <c r="F157" i="4" s="1"/>
  <c r="G156" i="4"/>
  <c r="E157" i="4" l="1"/>
  <c r="K157" i="4" s="1"/>
  <c r="I157" i="4" l="1"/>
  <c r="F158" i="4" s="1"/>
  <c r="G157" i="4"/>
  <c r="E158" i="4" l="1"/>
  <c r="K158" i="4" s="1"/>
  <c r="I158" i="4" l="1"/>
  <c r="F159" i="4" s="1"/>
  <c r="G158" i="4"/>
  <c r="E159" i="4" l="1"/>
  <c r="K159" i="4" s="1"/>
  <c r="I159" i="4" l="1"/>
  <c r="F160" i="4" s="1"/>
  <c r="G159" i="4"/>
  <c r="E160" i="4" l="1"/>
  <c r="K160" i="4" s="1"/>
  <c r="I160" i="4" l="1"/>
  <c r="F161" i="4" s="1"/>
  <c r="G160" i="4"/>
  <c r="E161" i="4" l="1"/>
  <c r="K161" i="4" s="1"/>
  <c r="I161" i="4" l="1"/>
  <c r="F162" i="4" s="1"/>
  <c r="G161" i="4"/>
  <c r="E162" i="4" l="1"/>
  <c r="K162" i="4" s="1"/>
  <c r="I162" i="4" l="1"/>
  <c r="F163" i="4" s="1"/>
  <c r="G162" i="4"/>
  <c r="E163" i="4" l="1"/>
  <c r="K163" i="4" s="1"/>
  <c r="I163" i="4" l="1"/>
  <c r="F164" i="4" s="1"/>
  <c r="G163" i="4"/>
  <c r="E164" i="4" l="1"/>
  <c r="K164" i="4" s="1"/>
  <c r="I164" i="4" l="1"/>
  <c r="F165" i="4" s="1"/>
  <c r="G164" i="4"/>
  <c r="E165" i="4" l="1"/>
  <c r="K165" i="4" s="1"/>
  <c r="I165" i="4" l="1"/>
  <c r="F166" i="4" s="1"/>
  <c r="G165" i="4"/>
  <c r="E166" i="4" l="1"/>
  <c r="K166" i="4" s="1"/>
  <c r="I166" i="4" l="1"/>
  <c r="F167" i="4" s="1"/>
  <c r="G166" i="4"/>
  <c r="E167" i="4" l="1"/>
  <c r="K167" i="4" s="1"/>
  <c r="I167" i="4" l="1"/>
  <c r="F168" i="4" s="1"/>
  <c r="G167" i="4"/>
  <c r="E168" i="4" l="1"/>
  <c r="K168" i="4" s="1"/>
  <c r="I168" i="4" l="1"/>
  <c r="F169" i="4" s="1"/>
  <c r="G168" i="4"/>
  <c r="E169" i="4" l="1"/>
  <c r="K169" i="4" s="1"/>
  <c r="I169" i="4" l="1"/>
  <c r="F170" i="4" s="1"/>
  <c r="G169" i="4"/>
  <c r="E170" i="4" l="1"/>
  <c r="K170" i="4" s="1"/>
  <c r="I170" i="4" l="1"/>
  <c r="F171" i="4" s="1"/>
  <c r="G170" i="4"/>
  <c r="E171" i="4" l="1"/>
  <c r="K171" i="4" s="1"/>
  <c r="I171" i="4" l="1"/>
  <c r="F172" i="4" s="1"/>
  <c r="G171" i="4"/>
  <c r="E172" i="4" l="1"/>
  <c r="K172" i="4" s="1"/>
  <c r="I172" i="4" l="1"/>
  <c r="F173" i="4" s="1"/>
  <c r="G172" i="4"/>
  <c r="E173" i="4" l="1"/>
  <c r="K173" i="4" s="1"/>
  <c r="I173" i="4" l="1"/>
  <c r="F174" i="4" s="1"/>
  <c r="G173" i="4"/>
  <c r="E174" i="4" l="1"/>
  <c r="K174" i="4" s="1"/>
  <c r="I174" i="4" l="1"/>
  <c r="F175" i="4" s="1"/>
  <c r="G174" i="4"/>
  <c r="E175" i="4" l="1"/>
  <c r="K175" i="4" s="1"/>
  <c r="I175" i="4" l="1"/>
  <c r="F176" i="4" s="1"/>
  <c r="G175" i="4"/>
  <c r="E176" i="4" l="1"/>
  <c r="K176" i="4" s="1"/>
  <c r="I176" i="4" l="1"/>
  <c r="F177" i="4" s="1"/>
  <c r="E177" i="4" l="1"/>
  <c r="K177" i="4" s="1"/>
  <c r="G176" i="4"/>
  <c r="I177" i="4" l="1"/>
  <c r="F178" i="4" s="1"/>
  <c r="G177" i="4"/>
  <c r="E178" i="4" l="1"/>
  <c r="K178" i="4" s="1"/>
  <c r="I178" i="4" l="1"/>
  <c r="F179" i="4" s="1"/>
  <c r="G178" i="4"/>
  <c r="E179" i="4" l="1"/>
  <c r="K179" i="4" s="1"/>
  <c r="I179" i="4" l="1"/>
  <c r="F180" i="4" s="1"/>
  <c r="G179" i="4"/>
  <c r="E180" i="4" l="1"/>
  <c r="K180" i="4" s="1"/>
  <c r="I180" i="4" l="1"/>
  <c r="F181" i="4" s="1"/>
  <c r="G180" i="4"/>
  <c r="E181" i="4" l="1"/>
  <c r="K181" i="4" s="1"/>
  <c r="I181" i="4" l="1"/>
  <c r="F182" i="4" s="1"/>
  <c r="G181" i="4"/>
  <c r="E182" i="4" l="1"/>
  <c r="K182" i="4" s="1"/>
  <c r="I182" i="4" l="1"/>
  <c r="F183" i="4" s="1"/>
  <c r="G182" i="4"/>
  <c r="E183" i="4" l="1"/>
  <c r="K183" i="4" s="1"/>
  <c r="I183" i="4" l="1"/>
  <c r="F184" i="4" s="1"/>
  <c r="G183" i="4"/>
  <c r="E184" i="4" l="1"/>
  <c r="K184" i="4" s="1"/>
  <c r="I184" i="4" l="1"/>
  <c r="F185" i="4" s="1"/>
  <c r="G184" i="4"/>
  <c r="E185" i="4" l="1"/>
  <c r="K185" i="4" s="1"/>
  <c r="I185" i="4" l="1"/>
  <c r="F186" i="4" s="1"/>
  <c r="G185" i="4"/>
  <c r="E186" i="4" l="1"/>
  <c r="K186" i="4" s="1"/>
  <c r="I186" i="4" l="1"/>
  <c r="F187" i="4" s="1"/>
  <c r="G186" i="4"/>
  <c r="E187" i="4" l="1"/>
  <c r="K187" i="4" s="1"/>
  <c r="I187" i="4" l="1"/>
  <c r="F188" i="4" s="1"/>
  <c r="G187" i="4"/>
  <c r="E188" i="4" l="1"/>
  <c r="K188" i="4" s="1"/>
  <c r="I188" i="4" l="1"/>
  <c r="F189" i="4" s="1"/>
  <c r="E189" i="4" l="1"/>
  <c r="G188" i="4"/>
  <c r="K189" i="4"/>
  <c r="I189" i="4" l="1"/>
  <c r="F190" i="4" s="1"/>
  <c r="E190" i="4" l="1"/>
  <c r="G189" i="4"/>
  <c r="K190" i="4"/>
  <c r="G190" i="4" l="1"/>
  <c r="I190" i="4"/>
  <c r="F191" i="4" s="1"/>
  <c r="E191" i="4" l="1"/>
  <c r="K191" i="4" s="1"/>
  <c r="G191" i="4" l="1"/>
  <c r="I191" i="4"/>
  <c r="F192" i="4" s="1"/>
  <c r="E192" i="4" l="1"/>
  <c r="K192" i="4" s="1"/>
  <c r="G192" i="4" l="1"/>
  <c r="I192" i="4"/>
  <c r="F193" i="4" s="1"/>
  <c r="E193" i="4" l="1"/>
  <c r="K193" i="4" s="1"/>
  <c r="G193" i="4" l="1"/>
  <c r="I193" i="4" l="1"/>
  <c r="F194" i="4" s="1"/>
  <c r="E194" i="4" l="1"/>
  <c r="K194" i="4" s="1"/>
  <c r="G194" i="4" l="1"/>
  <c r="I194" i="4"/>
  <c r="F195" i="4" s="1"/>
  <c r="E195" i="4" l="1"/>
  <c r="K195" i="4" s="1"/>
  <c r="I195" i="4"/>
  <c r="F196" i="4" s="1"/>
  <c r="E196" i="4" l="1"/>
  <c r="K196" i="4" s="1"/>
  <c r="G195" i="4"/>
  <c r="I196" i="4" l="1"/>
  <c r="F197" i="4" s="1"/>
  <c r="G196" i="4"/>
  <c r="E197" i="4" l="1"/>
  <c r="K197" i="4" s="1"/>
  <c r="G197" i="4" l="1"/>
  <c r="I197" i="4"/>
  <c r="F198" i="4" s="1"/>
  <c r="E198" i="4" l="1"/>
  <c r="K198" i="4" s="1"/>
  <c r="I198" i="4"/>
  <c r="F199" i="4" s="1"/>
  <c r="E199" i="4" l="1"/>
  <c r="K199" i="4" s="1"/>
  <c r="G198" i="4"/>
  <c r="G199" i="4" l="1"/>
  <c r="I199" i="4" l="1"/>
  <c r="F200" i="4" s="1"/>
  <c r="E200" i="4" l="1"/>
  <c r="K200" i="4" s="1"/>
  <c r="G200" i="4" l="1"/>
  <c r="I200" i="4"/>
  <c r="F201" i="4" s="1"/>
  <c r="E201" i="4" l="1"/>
  <c r="K201" i="4" s="1"/>
  <c r="I201" i="4"/>
  <c r="F202" i="4" s="1"/>
  <c r="E202" i="4" l="1"/>
  <c r="K202" i="4" s="1"/>
  <c r="G201" i="4"/>
  <c r="G202" i="4" l="1"/>
  <c r="I202" i="4"/>
  <c r="F203" i="4" s="1"/>
  <c r="E203" i="4" l="1"/>
  <c r="K203" i="4" s="1"/>
  <c r="G203" i="4" l="1"/>
  <c r="I203" i="4"/>
  <c r="F204" i="4" s="1"/>
  <c r="E204" i="4" l="1"/>
  <c r="K204" i="4" s="1"/>
  <c r="G204" i="4" l="1"/>
  <c r="I204" i="4"/>
  <c r="F205" i="4" s="1"/>
  <c r="E205" i="4" l="1"/>
  <c r="K205" i="4" s="1"/>
  <c r="G205" i="4" l="1"/>
  <c r="I205" i="4" l="1"/>
  <c r="F206" i="4" s="1"/>
  <c r="E206" i="4" l="1"/>
  <c r="K206" i="4" s="1"/>
  <c r="G206" i="4" l="1"/>
  <c r="I206" i="4"/>
  <c r="F207" i="4" s="1"/>
  <c r="E207" i="4" l="1"/>
  <c r="K207" i="4" s="1"/>
  <c r="I207" i="4"/>
  <c r="F208" i="4" s="1"/>
  <c r="E208" i="4" l="1"/>
  <c r="K208" i="4" s="1"/>
  <c r="G207" i="4"/>
  <c r="G208" i="4" l="1"/>
  <c r="I208" i="4"/>
  <c r="F209" i="4" s="1"/>
  <c r="E209" i="4" l="1"/>
  <c r="K209" i="4" s="1"/>
  <c r="I209" i="4"/>
  <c r="F210" i="4" s="1"/>
  <c r="E210" i="4" l="1"/>
  <c r="K210" i="4" s="1"/>
  <c r="G209" i="4"/>
  <c r="G210" i="4" l="1"/>
  <c r="I210" i="4"/>
  <c r="F211" i="4" s="1"/>
  <c r="E211" i="4" l="1"/>
  <c r="K211" i="4" s="1"/>
  <c r="G211" i="4" l="1"/>
  <c r="I211" i="4"/>
  <c r="F212" i="4" s="1"/>
  <c r="E212" i="4" l="1"/>
  <c r="K212" i="4" s="1"/>
  <c r="G212" i="4" l="1"/>
  <c r="I212" i="4"/>
  <c r="F213" i="4" s="1"/>
  <c r="E213" i="4" l="1"/>
  <c r="K213" i="4" s="1"/>
  <c r="I213" i="4" l="1"/>
  <c r="F214" i="4" s="1"/>
  <c r="G213" i="4"/>
  <c r="E214" i="4" l="1"/>
  <c r="K214" i="4" s="1"/>
  <c r="G214" i="4" l="1"/>
  <c r="I214" i="4"/>
  <c r="F215" i="4" s="1"/>
  <c r="E215" i="4" l="1"/>
  <c r="K215" i="4" s="1"/>
  <c r="I215" i="4"/>
  <c r="F216" i="4" s="1"/>
  <c r="E216" i="4" l="1"/>
  <c r="K216" i="4" s="1"/>
  <c r="G215" i="4"/>
  <c r="G216" i="4" l="1"/>
  <c r="I216" i="4" l="1"/>
  <c r="F217" i="4" s="1"/>
  <c r="E217" i="4" l="1"/>
  <c r="K217" i="4" s="1"/>
  <c r="G217" i="4" l="1"/>
  <c r="I217" i="4"/>
  <c r="F218" i="4" s="1"/>
  <c r="E218" i="4" l="1"/>
  <c r="K218" i="4" s="1"/>
  <c r="G218" i="4" l="1"/>
  <c r="I218" i="4"/>
  <c r="F219" i="4" s="1"/>
  <c r="E219" i="4" l="1"/>
  <c r="K219" i="4" s="1"/>
  <c r="G219" i="4" l="1"/>
  <c r="I219" i="4"/>
  <c r="F220" i="4" s="1"/>
  <c r="E220" i="4" l="1"/>
  <c r="K220" i="4" s="1"/>
  <c r="G220" i="4" l="1"/>
  <c r="I220" i="4"/>
  <c r="F221" i="4" s="1"/>
  <c r="E221" i="4" l="1"/>
  <c r="K221" i="4" s="1"/>
  <c r="I221" i="4"/>
  <c r="F222" i="4" s="1"/>
  <c r="E222" i="4" l="1"/>
  <c r="K222" i="4" s="1"/>
  <c r="G221" i="4"/>
  <c r="G222" i="4" l="1"/>
  <c r="I222" i="4"/>
  <c r="F223" i="4" s="1"/>
  <c r="E223" i="4" l="1"/>
  <c r="K223" i="4" s="1"/>
  <c r="G223" i="4" l="1"/>
  <c r="I223" i="4"/>
  <c r="F224" i="4" s="1"/>
  <c r="E224" i="4" l="1"/>
  <c r="K224" i="4" s="1"/>
  <c r="G224" i="4" l="1"/>
  <c r="I224" i="4" l="1"/>
  <c r="F225" i="4" s="1"/>
  <c r="E225" i="4" l="1"/>
  <c r="K225" i="4" s="1"/>
  <c r="G225" i="4" l="1"/>
  <c r="I225" i="4"/>
  <c r="F226" i="4" s="1"/>
  <c r="E226" i="4" l="1"/>
  <c r="K226" i="4" s="1"/>
  <c r="I226" i="4"/>
  <c r="F227" i="4" s="1"/>
  <c r="E227" i="4" l="1"/>
  <c r="K227" i="4" s="1"/>
  <c r="G226" i="4"/>
  <c r="I227" i="4" l="1"/>
  <c r="F228" i="4" s="1"/>
  <c r="E228" i="4" l="1"/>
  <c r="K228" i="4" s="1"/>
  <c r="G227" i="4"/>
  <c r="G228" i="4" l="1"/>
  <c r="I228" i="4"/>
  <c r="F229" i="4" s="1"/>
  <c r="E229" i="4" l="1"/>
  <c r="K229" i="4" s="1"/>
  <c r="G229" i="4" l="1"/>
  <c r="I229" i="4" l="1"/>
  <c r="F230" i="4" s="1"/>
  <c r="E230" i="4" l="1"/>
  <c r="K230" i="4" s="1"/>
  <c r="G230" i="4" l="1"/>
  <c r="I230" i="4"/>
  <c r="F231" i="4" s="1"/>
  <c r="E231" i="4" l="1"/>
  <c r="K231" i="4" s="1"/>
  <c r="I231" i="4"/>
  <c r="F232" i="4" s="1"/>
  <c r="E232" i="4" l="1"/>
  <c r="K232" i="4" s="1"/>
  <c r="G231" i="4"/>
  <c r="G232" i="4" l="1"/>
  <c r="I232" i="4"/>
  <c r="F233" i="4" s="1"/>
  <c r="E233" i="4" l="1"/>
  <c r="K233" i="4" s="1"/>
  <c r="I233" i="4"/>
  <c r="F234" i="4" s="1"/>
  <c r="E234" i="4" l="1"/>
  <c r="K234" i="4" s="1"/>
  <c r="I234" i="4"/>
  <c r="F235" i="4" s="1"/>
  <c r="G233" i="4"/>
  <c r="E235" i="4" l="1"/>
  <c r="K235" i="4" s="1"/>
  <c r="G234" i="4"/>
  <c r="G235" i="4" l="1"/>
  <c r="I235" i="4"/>
  <c r="F236" i="4" s="1"/>
  <c r="E236" i="4" l="1"/>
  <c r="K236" i="4" s="1"/>
  <c r="G236" i="4" l="1"/>
  <c r="I236" i="4"/>
  <c r="F237" i="4" s="1"/>
  <c r="E237" i="4" l="1"/>
  <c r="K237" i="4" s="1"/>
  <c r="I237" i="4" l="1"/>
  <c r="F238" i="4" s="1"/>
  <c r="G237" i="4"/>
  <c r="E238" i="4" l="1"/>
  <c r="K238" i="4" s="1"/>
  <c r="I238" i="4"/>
  <c r="F239" i="4" s="1"/>
  <c r="E239" i="4" l="1"/>
  <c r="K239" i="4" s="1"/>
  <c r="I239" i="4"/>
  <c r="F240" i="4" s="1"/>
  <c r="G238" i="4"/>
  <c r="E240" i="4" l="1"/>
  <c r="K240" i="4" s="1"/>
  <c r="I240" i="4"/>
  <c r="F241" i="4" s="1"/>
  <c r="G239" i="4"/>
  <c r="E241" i="4" l="1"/>
  <c r="K241" i="4" s="1"/>
  <c r="I241" i="4"/>
  <c r="F242" i="4" s="1"/>
  <c r="G240" i="4"/>
  <c r="E242" i="4" l="1"/>
  <c r="K242" i="4" s="1"/>
  <c r="I242" i="4"/>
  <c r="F243" i="4" s="1"/>
  <c r="G241" i="4"/>
  <c r="E243" i="4" l="1"/>
  <c r="K243" i="4" s="1"/>
  <c r="I243" i="4"/>
  <c r="F244" i="4" s="1"/>
  <c r="G242" i="4"/>
  <c r="E244" i="4" l="1"/>
  <c r="K244" i="4" s="1"/>
  <c r="G243" i="4"/>
  <c r="I244" i="4"/>
  <c r="F245" i="4" s="1"/>
  <c r="E245" i="4" l="1"/>
  <c r="K245" i="4" s="1"/>
  <c r="G244" i="4"/>
  <c r="I245" i="4"/>
  <c r="F246" i="4" s="1"/>
  <c r="E246" i="4" l="1"/>
  <c r="K246" i="4" s="1"/>
  <c r="I246" i="4"/>
  <c r="F247" i="4" s="1"/>
  <c r="G245" i="4"/>
  <c r="E247" i="4" l="1"/>
  <c r="I247" i="4"/>
  <c r="F248" i="4" s="1"/>
  <c r="G246" i="4"/>
  <c r="K247" i="4"/>
  <c r="E248" i="4" l="1"/>
  <c r="K248" i="4" s="1"/>
  <c r="I248" i="4"/>
  <c r="F249" i="4" s="1"/>
  <c r="G247" i="4"/>
  <c r="E249" i="4" l="1"/>
  <c r="K249" i="4" s="1"/>
  <c r="I249" i="4"/>
  <c r="F250" i="4" s="1"/>
  <c r="G248" i="4"/>
  <c r="E250" i="4" l="1"/>
  <c r="G249" i="4"/>
  <c r="K250" i="4"/>
  <c r="I250" i="4"/>
  <c r="F251" i="4" s="1"/>
  <c r="E251" i="4" l="1"/>
  <c r="G250" i="4"/>
  <c r="K251" i="4"/>
  <c r="I251" i="4"/>
  <c r="F252" i="4" s="1"/>
  <c r="E252" i="4" l="1"/>
  <c r="K252" i="4" s="1"/>
  <c r="I252" i="4"/>
  <c r="F253" i="4" s="1"/>
  <c r="G251" i="4"/>
  <c r="E253" i="4" l="1"/>
  <c r="G252" i="4"/>
  <c r="K253" i="4"/>
  <c r="I253" i="4"/>
  <c r="F254" i="4" s="1"/>
  <c r="E254" i="4" l="1"/>
  <c r="G253" i="4"/>
  <c r="K254" i="4"/>
  <c r="I254" i="4"/>
  <c r="F255" i="4" s="1"/>
  <c r="E255" i="4" l="1"/>
  <c r="G254" i="4"/>
  <c r="K255" i="4"/>
  <c r="I255" i="4"/>
  <c r="F256" i="4" s="1"/>
  <c r="E256" i="4" l="1"/>
  <c r="K256" i="4" s="1"/>
  <c r="I256" i="4"/>
  <c r="F257" i="4" s="1"/>
  <c r="G255" i="4"/>
  <c r="E257" i="4" l="1"/>
  <c r="K257" i="4" s="1"/>
  <c r="I257" i="4"/>
  <c r="F258" i="4" s="1"/>
  <c r="G256" i="4"/>
  <c r="E258" i="4" l="1"/>
  <c r="G257" i="4"/>
  <c r="K258" i="4"/>
  <c r="I258" i="4"/>
  <c r="F259" i="4" s="1"/>
  <c r="E259" i="4" l="1"/>
  <c r="K259" i="4" s="1"/>
  <c r="I259" i="4"/>
  <c r="F260" i="4" s="1"/>
  <c r="G258" i="4"/>
  <c r="E260" i="4" l="1"/>
  <c r="G259" i="4"/>
  <c r="K260" i="4"/>
  <c r="I260" i="4"/>
  <c r="F261" i="4" s="1"/>
  <c r="E261" i="4" l="1"/>
  <c r="G260" i="4"/>
  <c r="K261" i="4"/>
  <c r="I261" i="4"/>
  <c r="F262" i="4" s="1"/>
  <c r="E262" i="4" l="1"/>
  <c r="K262" i="4" s="1"/>
  <c r="I262" i="4"/>
  <c r="F263" i="4" s="1"/>
  <c r="G261" i="4"/>
  <c r="G262" i="4"/>
  <c r="E263" i="4" l="1"/>
  <c r="K263" i="4" s="1"/>
  <c r="I263" i="4"/>
  <c r="F264" i="4" s="1"/>
  <c r="E264" i="4" l="1"/>
  <c r="G263" i="4"/>
  <c r="K264" i="4"/>
  <c r="I264" i="4"/>
  <c r="F265" i="4" s="1"/>
  <c r="E265" i="4" l="1"/>
  <c r="K265" i="4" s="1"/>
  <c r="I265" i="4"/>
  <c r="F266" i="4" s="1"/>
  <c r="G264" i="4"/>
  <c r="G265" i="4"/>
  <c r="E266" i="4" l="1"/>
  <c r="K266" i="4" s="1"/>
  <c r="I266" i="4"/>
  <c r="F267" i="4" s="1"/>
  <c r="E267" i="4" l="1"/>
  <c r="G266" i="4"/>
  <c r="K267" i="4"/>
  <c r="I267" i="4"/>
  <c r="F268" i="4" s="1"/>
  <c r="E268" i="4" l="1"/>
  <c r="K268" i="4" s="1"/>
  <c r="I268" i="4"/>
  <c r="F269" i="4" s="1"/>
  <c r="G267" i="4"/>
  <c r="G268" i="4"/>
  <c r="E269" i="4" l="1"/>
  <c r="K269" i="4" s="1"/>
  <c r="I269" i="4"/>
  <c r="F270" i="4" s="1"/>
  <c r="E270" i="4" l="1"/>
  <c r="K270" i="4" s="1"/>
  <c r="I270" i="4"/>
  <c r="F271" i="4" s="1"/>
  <c r="G269" i="4"/>
  <c r="G270" i="4"/>
  <c r="E271" i="4" l="1"/>
  <c r="K271" i="4" s="1"/>
  <c r="I271" i="4"/>
  <c r="F272" i="4" s="1"/>
  <c r="E272" i="4" l="1"/>
  <c r="K272" i="4" s="1"/>
  <c r="G271" i="4"/>
  <c r="G272" i="4"/>
  <c r="I272" i="4"/>
  <c r="F273" i="4" s="1"/>
  <c r="E273" i="4" l="1"/>
  <c r="K273" i="4" s="1"/>
  <c r="I273" i="4"/>
  <c r="F274" i="4" s="1"/>
  <c r="G273" i="4"/>
  <c r="E274" i="4" l="1"/>
  <c r="K274" i="4" s="1"/>
  <c r="I274" i="4"/>
  <c r="F275" i="4" s="1"/>
  <c r="E275" i="4" l="1"/>
  <c r="K275" i="4" s="1"/>
  <c r="G274" i="4"/>
  <c r="G275" i="4"/>
  <c r="I275" i="4"/>
  <c r="F276" i="4" s="1"/>
  <c r="E276" i="4" l="1"/>
  <c r="G276" i="4"/>
  <c r="K276" i="4"/>
  <c r="I276" i="4"/>
  <c r="F277" i="4" s="1"/>
  <c r="E277" i="4" l="1"/>
  <c r="K277" i="4" s="1"/>
  <c r="G277" i="4"/>
  <c r="I277" i="4"/>
  <c r="F278" i="4" s="1"/>
  <c r="E278" i="4" l="1"/>
  <c r="G278" i="4"/>
  <c r="K278" i="4"/>
  <c r="I278" i="4"/>
  <c r="F279" i="4" s="1"/>
  <c r="E279" i="4" l="1"/>
  <c r="G279" i="4"/>
  <c r="K279" i="4"/>
  <c r="I279" i="4"/>
  <c r="F280" i="4" s="1"/>
  <c r="E280" i="4" l="1"/>
  <c r="K280" i="4" s="1"/>
  <c r="I280" i="4"/>
  <c r="F281" i="4" s="1"/>
  <c r="G280" i="4"/>
  <c r="E281" i="4" l="1"/>
  <c r="G281" i="4"/>
  <c r="K281" i="4"/>
  <c r="I281" i="4"/>
  <c r="F282" i="4" s="1"/>
  <c r="E282" i="4" l="1"/>
  <c r="G282" i="4"/>
  <c r="K282" i="4"/>
  <c r="I282" i="4"/>
  <c r="F283" i="4" s="1"/>
  <c r="E283" i="4" l="1"/>
  <c r="K283" i="4" s="1"/>
  <c r="G283" i="4"/>
  <c r="I283" i="4"/>
  <c r="F284" i="4" s="1"/>
  <c r="E284" i="4" l="1"/>
  <c r="G284" i="4"/>
  <c r="K284" i="4"/>
  <c r="I284" i="4"/>
  <c r="F285" i="4" s="1"/>
  <c r="E285" i="4" l="1"/>
  <c r="K285" i="4" s="1"/>
  <c r="G285" i="4"/>
  <c r="I285" i="4"/>
  <c r="F286" i="4" s="1"/>
  <c r="E286" i="4" l="1"/>
  <c r="G286" i="4"/>
  <c r="K286" i="4"/>
  <c r="I286" i="4"/>
  <c r="F287" i="4" s="1"/>
  <c r="G287" i="4"/>
  <c r="E287" i="4" l="1"/>
  <c r="K287" i="4" s="1"/>
  <c r="I287" i="4"/>
  <c r="F288" i="4" s="1"/>
  <c r="G288" i="4"/>
  <c r="E288" i="4" l="1"/>
  <c r="K288" i="4" s="1"/>
  <c r="I288" i="4"/>
  <c r="F289" i="4" s="1"/>
  <c r="E289" i="4" l="1"/>
  <c r="G289" i="4"/>
  <c r="K289" i="4"/>
  <c r="I289" i="4"/>
  <c r="F290" i="4" s="1"/>
  <c r="G290" i="4"/>
  <c r="E290" i="4" l="1"/>
  <c r="K290" i="4" s="1"/>
  <c r="I290" i="4"/>
  <c r="F291" i="4" s="1"/>
  <c r="E291" i="4" l="1"/>
  <c r="G291" i="4"/>
  <c r="K291" i="4"/>
  <c r="I291" i="4"/>
  <c r="F292" i="4" s="1"/>
  <c r="E292" i="4" l="1"/>
  <c r="I292" i="4"/>
  <c r="F293" i="4" s="1"/>
  <c r="K292" i="4"/>
  <c r="G292" i="4"/>
  <c r="G293" i="4" l="1"/>
  <c r="E293" i="4"/>
  <c r="I293" i="4"/>
  <c r="F294" i="4" s="1"/>
  <c r="K293" i="4"/>
  <c r="G294" i="4"/>
  <c r="E294" i="4" l="1"/>
  <c r="I294" i="4"/>
  <c r="F295" i="4" s="1"/>
  <c r="K294" i="4"/>
  <c r="G295" i="4"/>
  <c r="E295" i="4" l="1"/>
  <c r="I295" i="4"/>
  <c r="F296" i="4" s="1"/>
  <c r="K295" i="4"/>
  <c r="G296" i="4"/>
  <c r="E296" i="4" l="1"/>
  <c r="I296" i="4"/>
  <c r="F297" i="4" s="1"/>
  <c r="K296" i="4"/>
  <c r="E297" i="4" l="1"/>
  <c r="K297" i="4" s="1"/>
  <c r="G297" i="4"/>
  <c r="I297" i="4"/>
  <c r="G298" i="4" l="1"/>
  <c r="F298" i="4"/>
  <c r="E298" i="4"/>
  <c r="I298" i="4"/>
  <c r="F299" i="4" s="1"/>
  <c r="K298" i="4"/>
  <c r="G299" i="4"/>
  <c r="E299" i="4" l="1"/>
  <c r="I299" i="4"/>
  <c r="F300" i="4" s="1"/>
  <c r="K299" i="4"/>
  <c r="G300" i="4"/>
  <c r="E300" i="4" l="1"/>
  <c r="I300" i="4"/>
  <c r="F301" i="4" s="1"/>
  <c r="K300" i="4"/>
  <c r="G301" i="4"/>
  <c r="E301" i="4" l="1"/>
  <c r="I301" i="4"/>
  <c r="F302" i="4" s="1"/>
  <c r="K301" i="4"/>
  <c r="G302" i="4"/>
  <c r="E302" i="4" l="1"/>
  <c r="I302" i="4"/>
  <c r="F303" i="4" s="1"/>
  <c r="K302" i="4"/>
  <c r="G303" i="4"/>
  <c r="E303" i="4" l="1"/>
  <c r="I303" i="4"/>
  <c r="F304" i="4" s="1"/>
  <c r="K303" i="4"/>
  <c r="G304" i="4"/>
  <c r="E304" i="4" l="1"/>
  <c r="I304" i="4"/>
  <c r="F305" i="4" s="1"/>
  <c r="K304" i="4"/>
  <c r="G305" i="4"/>
  <c r="E305" i="4" l="1"/>
  <c r="I305" i="4"/>
  <c r="F306" i="4" s="1"/>
  <c r="K305" i="4"/>
  <c r="G306" i="4"/>
  <c r="E306" i="4" l="1"/>
  <c r="I306" i="4"/>
  <c r="F307" i="4" s="1"/>
  <c r="K306" i="4"/>
  <c r="G307" i="4"/>
  <c r="E307" i="4" l="1"/>
  <c r="I307" i="4"/>
  <c r="F308" i="4" s="1"/>
  <c r="K307" i="4"/>
  <c r="G308" i="4"/>
  <c r="E308" i="4" l="1"/>
  <c r="I308" i="4"/>
  <c r="F309" i="4" s="1"/>
  <c r="K308" i="4"/>
  <c r="G309" i="4"/>
  <c r="E309" i="4" l="1"/>
  <c r="I309" i="4"/>
  <c r="F310" i="4" s="1"/>
  <c r="K309" i="4"/>
  <c r="G310" i="4"/>
  <c r="E310" i="4" l="1"/>
  <c r="I310" i="4"/>
  <c r="F311" i="4" s="1"/>
  <c r="K310" i="4"/>
  <c r="G311" i="4"/>
  <c r="E311" i="4" l="1"/>
  <c r="I311" i="4"/>
  <c r="F312" i="4" s="1"/>
  <c r="K311" i="4"/>
  <c r="G312" i="4"/>
  <c r="E312" i="4" l="1"/>
  <c r="I312" i="4"/>
  <c r="F313" i="4" s="1"/>
  <c r="K312" i="4"/>
  <c r="G313" i="4"/>
  <c r="E313" i="4" l="1"/>
  <c r="I313" i="4"/>
  <c r="F314" i="4" s="1"/>
  <c r="K313" i="4"/>
  <c r="G314" i="4"/>
  <c r="E314" i="4" l="1"/>
  <c r="I314" i="4"/>
  <c r="F315" i="4" s="1"/>
  <c r="K314" i="4"/>
  <c r="G315" i="4"/>
  <c r="E315" i="4" l="1"/>
  <c r="I315" i="4"/>
  <c r="F316" i="4" s="1"/>
  <c r="K315" i="4"/>
  <c r="G316" i="4"/>
  <c r="E316" i="4" l="1"/>
  <c r="I316" i="4"/>
  <c r="F317" i="4" s="1"/>
  <c r="K316" i="4"/>
  <c r="G317" i="4"/>
  <c r="E317" i="4" l="1"/>
  <c r="I317" i="4"/>
  <c r="F318" i="4" s="1"/>
  <c r="K317" i="4"/>
  <c r="G318" i="4"/>
  <c r="E318" i="4" l="1"/>
  <c r="I318" i="4"/>
  <c r="F319" i="4" s="1"/>
  <c r="K318" i="4"/>
  <c r="G319" i="4"/>
  <c r="E319" i="4" l="1"/>
  <c r="I319" i="4"/>
  <c r="F320" i="4" s="1"/>
  <c r="K319" i="4"/>
  <c r="G320" i="4"/>
  <c r="E320" i="4" l="1"/>
  <c r="I320" i="4"/>
  <c r="F321" i="4" s="1"/>
  <c r="K320" i="4"/>
  <c r="G321" i="4"/>
  <c r="E321" i="4" l="1"/>
  <c r="I321" i="4"/>
  <c r="F322" i="4" s="1"/>
  <c r="K321" i="4"/>
  <c r="G322" i="4"/>
  <c r="E322" i="4" l="1"/>
  <c r="I322" i="4"/>
  <c r="F323" i="4" s="1"/>
  <c r="K322" i="4"/>
  <c r="G323" i="4"/>
  <c r="E323" i="4" l="1"/>
  <c r="I323" i="4"/>
  <c r="F324" i="4" s="1"/>
  <c r="K323" i="4"/>
  <c r="G324" i="4"/>
  <c r="E324" i="4" l="1"/>
  <c r="I324" i="4"/>
  <c r="F325" i="4" s="1"/>
  <c r="K324" i="4"/>
  <c r="G325" i="4"/>
  <c r="E325" i="4" l="1"/>
  <c r="I325" i="4"/>
  <c r="F326" i="4" s="1"/>
  <c r="K325" i="4"/>
  <c r="G326" i="4"/>
  <c r="E326" i="4" l="1"/>
  <c r="I326" i="4"/>
  <c r="F327" i="4" s="1"/>
  <c r="K326" i="4"/>
  <c r="G327" i="4"/>
  <c r="E327" i="4" l="1"/>
  <c r="I327" i="4"/>
  <c r="F328" i="4" s="1"/>
  <c r="K327" i="4"/>
  <c r="G328" i="4"/>
  <c r="E328" i="4" l="1"/>
  <c r="I328" i="4"/>
  <c r="F329" i="4" s="1"/>
  <c r="K328" i="4"/>
  <c r="G329" i="4"/>
  <c r="E329" i="4" l="1"/>
  <c r="I329" i="4"/>
  <c r="F330" i="4" s="1"/>
  <c r="K329" i="4"/>
  <c r="G330" i="4"/>
  <c r="E330" i="4" l="1"/>
  <c r="I330" i="4"/>
  <c r="F331" i="4" s="1"/>
  <c r="K330" i="4"/>
  <c r="G331" i="4"/>
  <c r="E331" i="4" l="1"/>
  <c r="I331" i="4"/>
  <c r="F332" i="4" s="1"/>
  <c r="K331" i="4"/>
  <c r="G332" i="4"/>
  <c r="E332" i="4" l="1"/>
  <c r="I332" i="4"/>
  <c r="F333" i="4" s="1"/>
  <c r="K332" i="4"/>
  <c r="G333" i="4"/>
  <c r="E333" i="4" l="1"/>
  <c r="I333" i="4"/>
  <c r="F334" i="4" s="1"/>
  <c r="K333" i="4"/>
  <c r="G334" i="4"/>
  <c r="E334" i="4" l="1"/>
  <c r="I334" i="4"/>
  <c r="F335" i="4" s="1"/>
  <c r="K334" i="4"/>
  <c r="G335" i="4"/>
  <c r="E335" i="4" l="1"/>
  <c r="I335" i="4"/>
  <c r="F336" i="4" s="1"/>
  <c r="K335" i="4"/>
  <c r="G336" i="4"/>
  <c r="E336" i="4" l="1"/>
  <c r="I336" i="4"/>
  <c r="F337" i="4" s="1"/>
  <c r="K336" i="4"/>
  <c r="G337" i="4"/>
  <c r="E337" i="4" l="1"/>
  <c r="I337" i="4"/>
  <c r="F338" i="4" s="1"/>
  <c r="K337" i="4"/>
  <c r="G338" i="4"/>
  <c r="E338" i="4" l="1"/>
  <c r="I338" i="4"/>
  <c r="F339" i="4" s="1"/>
  <c r="K338" i="4"/>
  <c r="G339" i="4"/>
  <c r="E339" i="4" l="1"/>
  <c r="I339" i="4"/>
  <c r="F340" i="4" s="1"/>
  <c r="K339" i="4"/>
  <c r="G340" i="4"/>
  <c r="E340" i="4" l="1"/>
  <c r="I340" i="4"/>
  <c r="F341" i="4" s="1"/>
  <c r="K340" i="4"/>
  <c r="G341" i="4"/>
  <c r="E341" i="4" l="1"/>
  <c r="I341" i="4"/>
  <c r="F342" i="4" s="1"/>
  <c r="K341" i="4"/>
  <c r="G342" i="4"/>
  <c r="E342" i="4" l="1"/>
  <c r="I342" i="4"/>
  <c r="F343" i="4" s="1"/>
  <c r="K342" i="4"/>
  <c r="G343" i="4"/>
  <c r="E343" i="4" l="1"/>
  <c r="I343" i="4"/>
  <c r="F344" i="4" s="1"/>
  <c r="K343" i="4"/>
  <c r="G344" i="4"/>
  <c r="E344" i="4" l="1"/>
  <c r="I344" i="4"/>
  <c r="F345" i="4" s="1"/>
  <c r="K344" i="4"/>
  <c r="G345" i="4"/>
  <c r="E345" i="4" l="1"/>
  <c r="I345" i="4"/>
  <c r="F346" i="4" s="1"/>
  <c r="K345" i="4"/>
  <c r="G346" i="4"/>
  <c r="E346" i="4" l="1"/>
  <c r="I346" i="4"/>
  <c r="F347" i="4" s="1"/>
  <c r="K346" i="4"/>
  <c r="G347" i="4"/>
  <c r="E347" i="4" l="1"/>
  <c r="I347" i="4"/>
  <c r="F348" i="4" s="1"/>
  <c r="K347" i="4"/>
  <c r="G348" i="4"/>
  <c r="E348" i="4" l="1"/>
  <c r="I348" i="4"/>
  <c r="F349" i="4" s="1"/>
  <c r="K348" i="4"/>
  <c r="G349" i="4"/>
  <c r="E349" i="4" l="1"/>
  <c r="I349" i="4"/>
  <c r="F350" i="4" s="1"/>
  <c r="K349" i="4"/>
  <c r="G350" i="4"/>
  <c r="E350" i="4" l="1"/>
  <c r="I350" i="4"/>
  <c r="F351" i="4" s="1"/>
  <c r="K350" i="4"/>
  <c r="G351" i="4"/>
  <c r="E351" i="4" l="1"/>
  <c r="I351" i="4"/>
  <c r="F352" i="4" s="1"/>
  <c r="K351" i="4"/>
  <c r="G352" i="4"/>
  <c r="E352" i="4" l="1"/>
  <c r="I352" i="4"/>
  <c r="F353" i="4" s="1"/>
  <c r="K352" i="4"/>
  <c r="E353" i="4" l="1"/>
  <c r="K353" i="4" s="1"/>
  <c r="G353" i="4"/>
  <c r="I353" i="4"/>
  <c r="G354" i="4" l="1"/>
  <c r="F354" i="4"/>
  <c r="E354" i="4"/>
  <c r="I354" i="4"/>
  <c r="F355" i="4" s="1"/>
  <c r="K354" i="4"/>
  <c r="G355" i="4"/>
  <c r="E355" i="4" l="1"/>
  <c r="I355" i="4"/>
  <c r="F356" i="4" s="1"/>
  <c r="K355" i="4"/>
  <c r="G356" i="4"/>
  <c r="E356" i="4" l="1"/>
  <c r="I356" i="4"/>
  <c r="F357" i="4" s="1"/>
  <c r="K356" i="4"/>
  <c r="G357" i="4"/>
  <c r="E357" i="4" l="1"/>
  <c r="I357" i="4"/>
  <c r="F358" i="4" s="1"/>
  <c r="K357" i="4"/>
  <c r="G358" i="4"/>
  <c r="E358" i="4" l="1"/>
  <c r="I358" i="4"/>
  <c r="F359" i="4" s="1"/>
  <c r="K358" i="4"/>
  <c r="G359" i="4"/>
  <c r="E359" i="4" l="1"/>
  <c r="I359" i="4"/>
  <c r="F360" i="4" s="1"/>
  <c r="K359" i="4"/>
  <c r="G360" i="4"/>
  <c r="E360" i="4" l="1"/>
  <c r="I360" i="4"/>
  <c r="F361" i="4" s="1"/>
  <c r="K360" i="4"/>
  <c r="G361" i="4"/>
  <c r="E361" i="4" l="1"/>
  <c r="I361" i="4"/>
  <c r="F362" i="4" s="1"/>
  <c r="K361" i="4"/>
  <c r="G362" i="4"/>
  <c r="E362" i="4" l="1"/>
  <c r="I362" i="4"/>
  <c r="F363" i="4" s="1"/>
  <c r="K362" i="4"/>
  <c r="G363" i="4"/>
  <c r="E363" i="4" l="1"/>
  <c r="I363" i="4"/>
  <c r="F364" i="4" s="1"/>
  <c r="K363" i="4"/>
  <c r="G364" i="4"/>
  <c r="E364" i="4" l="1"/>
  <c r="I364" i="4"/>
  <c r="F365" i="4" s="1"/>
  <c r="K364" i="4"/>
  <c r="G365" i="4"/>
  <c r="E365" i="4" l="1"/>
  <c r="I365" i="4"/>
  <c r="F366" i="4" s="1"/>
  <c r="K365" i="4"/>
  <c r="G366" i="4"/>
  <c r="E366" i="4" l="1"/>
  <c r="I366" i="4"/>
  <c r="F367" i="4" s="1"/>
  <c r="K366" i="4"/>
  <c r="G367" i="4"/>
  <c r="E367" i="4" l="1"/>
  <c r="I367" i="4"/>
  <c r="F368" i="4" s="1"/>
  <c r="K367" i="4"/>
  <c r="G368" i="4"/>
  <c r="E368" i="4" l="1"/>
  <c r="I368" i="4"/>
  <c r="F369" i="4" s="1"/>
  <c r="K368" i="4"/>
  <c r="G369" i="4"/>
  <c r="E369" i="4" l="1"/>
  <c r="I369" i="4"/>
  <c r="F370" i="4" s="1"/>
  <c r="K369" i="4"/>
  <c r="G370" i="4"/>
  <c r="E370" i="4" l="1"/>
  <c r="I370" i="4"/>
  <c r="F371" i="4" s="1"/>
  <c r="K370" i="4"/>
  <c r="G371" i="4"/>
  <c r="E371" i="4" l="1"/>
  <c r="I371" i="4"/>
  <c r="F372" i="4" s="1"/>
  <c r="K371" i="4"/>
  <c r="G372" i="4"/>
  <c r="E372" i="4" l="1"/>
  <c r="I372" i="4"/>
  <c r="F373" i="4" s="1"/>
  <c r="K372" i="4"/>
  <c r="G373" i="4"/>
  <c r="E373" i="4" l="1"/>
  <c r="I373" i="4"/>
  <c r="F374" i="4" s="1"/>
  <c r="K373" i="4"/>
  <c r="G374" i="4"/>
  <c r="E374" i="4" l="1"/>
  <c r="I374" i="4"/>
  <c r="F375" i="4" s="1"/>
  <c r="K374" i="4"/>
  <c r="G375" i="4"/>
  <c r="E375" i="4" l="1"/>
  <c r="I375" i="4"/>
  <c r="F376" i="4" s="1"/>
  <c r="K375" i="4"/>
  <c r="G376" i="4"/>
  <c r="E376" i="4" l="1"/>
  <c r="I376" i="4"/>
  <c r="F377" i="4" s="1"/>
  <c r="K376" i="4"/>
  <c r="G377" i="4"/>
  <c r="E377" i="4" l="1"/>
  <c r="I377" i="4"/>
  <c r="F378" i="4" s="1"/>
  <c r="K377" i="4"/>
  <c r="E378" i="4" l="1"/>
  <c r="K378" i="4" s="1"/>
  <c r="G378" i="4"/>
  <c r="I378" i="4"/>
  <c r="G379" i="4" l="1"/>
  <c r="F379" i="4"/>
  <c r="E379" i="4"/>
  <c r="I379" i="4"/>
  <c r="F380" i="4" s="1"/>
  <c r="K379" i="4"/>
  <c r="G380" i="4"/>
  <c r="E380" i="4" l="1"/>
  <c r="I380" i="4"/>
  <c r="F381" i="4" s="1"/>
  <c r="K380" i="4"/>
  <c r="G381" i="4"/>
  <c r="E381" i="4" l="1"/>
  <c r="I381" i="4"/>
  <c r="F382" i="4" s="1"/>
  <c r="K381" i="4"/>
  <c r="G382" i="4"/>
  <c r="E382" i="4" l="1"/>
  <c r="I382" i="4"/>
  <c r="F383" i="4" s="1"/>
  <c r="K382" i="4"/>
  <c r="G383" i="4"/>
  <c r="E383" i="4" l="1"/>
  <c r="I383" i="4"/>
  <c r="F384" i="4" s="1"/>
  <c r="K383" i="4"/>
  <c r="G384" i="4"/>
  <c r="E384" i="4" l="1"/>
  <c r="I384" i="4"/>
  <c r="F385" i="4" s="1"/>
  <c r="K384" i="4"/>
  <c r="G385" i="4"/>
  <c r="E385" i="4" l="1"/>
  <c r="I385" i="4"/>
  <c r="F386" i="4" s="1"/>
  <c r="K385" i="4"/>
  <c r="G386" i="4"/>
  <c r="E386" i="4" l="1"/>
  <c r="I386" i="4"/>
  <c r="F387" i="4" s="1"/>
  <c r="K386" i="4"/>
  <c r="G387" i="4"/>
  <c r="E387" i="4" l="1"/>
  <c r="I387" i="4"/>
  <c r="F388" i="4" s="1"/>
  <c r="K387" i="4"/>
  <c r="G388" i="4"/>
  <c r="E388" i="4" l="1"/>
  <c r="I388" i="4"/>
  <c r="F389" i="4" s="1"/>
  <c r="K388" i="4"/>
  <c r="G389" i="4"/>
  <c r="E389" i="4" l="1"/>
  <c r="I389" i="4"/>
  <c r="F390" i="4" s="1"/>
  <c r="K389" i="4"/>
  <c r="G390" i="4"/>
  <c r="E390" i="4" l="1"/>
  <c r="I390" i="4"/>
  <c r="F391" i="4" s="1"/>
  <c r="K390" i="4"/>
  <c r="G391" i="4"/>
  <c r="E391" i="4" l="1"/>
  <c r="I391" i="4"/>
  <c r="F392" i="4" s="1"/>
  <c r="K391" i="4"/>
  <c r="G392" i="4"/>
  <c r="E392" i="4" l="1"/>
  <c r="I392" i="4"/>
  <c r="F393" i="4" s="1"/>
  <c r="K392" i="4"/>
  <c r="G393" i="4"/>
  <c r="E393" i="4" l="1"/>
  <c r="I393" i="4"/>
  <c r="F394" i="4" s="1"/>
  <c r="K393" i="4"/>
  <c r="G394" i="4"/>
  <c r="E394" i="4" l="1"/>
  <c r="I394" i="4"/>
  <c r="F395" i="4" s="1"/>
  <c r="K394" i="4"/>
  <c r="G395" i="4"/>
  <c r="E395" i="4" l="1"/>
  <c r="I395" i="4"/>
  <c r="F396" i="4" s="1"/>
  <c r="K395" i="4"/>
  <c r="G396" i="4"/>
  <c r="E396" i="4" l="1"/>
  <c r="I396" i="4"/>
  <c r="F397" i="4" s="1"/>
  <c r="K396" i="4"/>
  <c r="G397" i="4"/>
  <c r="E397" i="4" l="1"/>
  <c r="I397" i="4"/>
  <c r="F398" i="4" s="1"/>
  <c r="K397" i="4"/>
  <c r="G398" i="4"/>
  <c r="E398" i="4" l="1"/>
  <c r="I398" i="4"/>
  <c r="F399" i="4" s="1"/>
  <c r="K398" i="4"/>
  <c r="G399" i="4"/>
  <c r="E399" i="4" l="1"/>
  <c r="I399" i="4"/>
  <c r="F400" i="4" s="1"/>
  <c r="K399" i="4"/>
  <c r="G400" i="4"/>
  <c r="E400" i="4" l="1"/>
  <c r="I400" i="4"/>
  <c r="F401" i="4" s="1"/>
  <c r="K400" i="4"/>
  <c r="G401" i="4"/>
  <c r="E401" i="4" l="1"/>
  <c r="I401" i="4"/>
  <c r="F402" i="4" s="1"/>
  <c r="K401" i="4"/>
  <c r="G402" i="4"/>
  <c r="E402" i="4" l="1"/>
  <c r="I402" i="4"/>
  <c r="F403" i="4" s="1"/>
  <c r="K402" i="4"/>
  <c r="G403" i="4"/>
  <c r="E403" i="4" l="1"/>
  <c r="I403" i="4"/>
  <c r="F404" i="4" s="1"/>
  <c r="K403" i="4"/>
  <c r="G404" i="4"/>
  <c r="E404" i="4" l="1"/>
  <c r="I404" i="4"/>
  <c r="F405" i="4" s="1"/>
  <c r="K404" i="4"/>
  <c r="G405" i="4"/>
  <c r="E405" i="4" l="1"/>
  <c r="I405" i="4"/>
  <c r="F406" i="4" s="1"/>
  <c r="K405" i="4"/>
  <c r="G406" i="4"/>
  <c r="E406" i="4" l="1"/>
  <c r="I406" i="4"/>
  <c r="F407" i="4" s="1"/>
  <c r="K406" i="4"/>
  <c r="G407" i="4"/>
  <c r="E407" i="4" l="1"/>
  <c r="I407" i="4"/>
  <c r="F408" i="4" s="1"/>
  <c r="K407" i="4"/>
  <c r="G408" i="4"/>
  <c r="E408" i="4" l="1"/>
  <c r="I408" i="4"/>
  <c r="F409" i="4" s="1"/>
  <c r="K408" i="4"/>
  <c r="E409" i="4" l="1"/>
  <c r="K409" i="4" s="1"/>
  <c r="G409" i="4"/>
  <c r="I409" i="4"/>
  <c r="G410" i="4" l="1"/>
  <c r="F410" i="4"/>
  <c r="E410" i="4"/>
  <c r="I410" i="4"/>
  <c r="F411" i="4" s="1"/>
  <c r="K410" i="4"/>
  <c r="G411" i="4"/>
  <c r="E411" i="4" l="1"/>
  <c r="I411" i="4"/>
  <c r="F412" i="4" s="1"/>
  <c r="K411" i="4"/>
  <c r="G412" i="4"/>
  <c r="E412" i="4" l="1"/>
  <c r="I412" i="4"/>
  <c r="F413" i="4" s="1"/>
  <c r="K412" i="4"/>
  <c r="G413" i="4"/>
  <c r="E413" i="4" l="1"/>
  <c r="I413" i="4"/>
  <c r="F414" i="4" s="1"/>
  <c r="K413" i="4"/>
  <c r="G414" i="4"/>
  <c r="E414" i="4" l="1"/>
  <c r="I414" i="4"/>
  <c r="F415" i="4" s="1"/>
  <c r="K414" i="4"/>
  <c r="G415" i="4"/>
  <c r="E415" i="4" l="1"/>
  <c r="I415" i="4"/>
  <c r="F416" i="4" s="1"/>
  <c r="K415" i="4"/>
  <c r="G416" i="4"/>
  <c r="E416" i="4" l="1"/>
  <c r="I416" i="4"/>
  <c r="F417" i="4" s="1"/>
  <c r="K416" i="4"/>
  <c r="G417" i="4"/>
  <c r="E417" i="4" l="1"/>
  <c r="I417" i="4"/>
  <c r="F418" i="4" s="1"/>
  <c r="K417" i="4"/>
  <c r="G418" i="4"/>
  <c r="E418" i="4" l="1"/>
  <c r="I418" i="4"/>
  <c r="F419" i="4" s="1"/>
  <c r="K418" i="4"/>
  <c r="G419" i="4"/>
  <c r="E419" i="4" l="1"/>
  <c r="I419" i="4"/>
  <c r="F420" i="4" s="1"/>
  <c r="K419" i="4"/>
  <c r="G420" i="4"/>
  <c r="E420" i="4" l="1"/>
  <c r="I420" i="4"/>
  <c r="F421" i="4" s="1"/>
  <c r="K420" i="4"/>
  <c r="G421" i="4"/>
  <c r="E421" i="4" l="1"/>
  <c r="I421" i="4"/>
  <c r="F422" i="4" s="1"/>
  <c r="K421" i="4"/>
  <c r="G422" i="4"/>
  <c r="E422" i="4" l="1"/>
  <c r="I422" i="4"/>
  <c r="F423" i="4" s="1"/>
  <c r="K422" i="4"/>
  <c r="G423" i="4"/>
  <c r="E423" i="4" l="1"/>
  <c r="I423" i="4"/>
  <c r="F424" i="4" s="1"/>
  <c r="K423" i="4"/>
  <c r="G424" i="4"/>
  <c r="E424" i="4" l="1"/>
  <c r="I424" i="4"/>
  <c r="F425" i="4" s="1"/>
  <c r="K424" i="4"/>
  <c r="G425" i="4"/>
  <c r="E425" i="4" l="1"/>
  <c r="I425" i="4"/>
  <c r="F426" i="4" s="1"/>
  <c r="K425" i="4"/>
  <c r="G426" i="4"/>
  <c r="E426" i="4" l="1"/>
  <c r="I426" i="4"/>
  <c r="F427" i="4" s="1"/>
  <c r="K426" i="4"/>
  <c r="G427" i="4"/>
  <c r="E427" i="4" l="1"/>
  <c r="I427" i="4"/>
  <c r="F428" i="4" s="1"/>
  <c r="K427" i="4"/>
  <c r="G428" i="4"/>
  <c r="E428" i="4" l="1"/>
  <c r="I428" i="4"/>
  <c r="F429" i="4" s="1"/>
  <c r="K428" i="4"/>
  <c r="G429" i="4"/>
  <c r="E429" i="4" l="1"/>
  <c r="I429" i="4"/>
  <c r="F430" i="4" s="1"/>
  <c r="K429" i="4"/>
  <c r="G430" i="4"/>
  <c r="E430" i="4" l="1"/>
  <c r="I430" i="4"/>
  <c r="F431" i="4" s="1"/>
  <c r="K430" i="4"/>
  <c r="G431" i="4"/>
  <c r="E431" i="4" l="1"/>
  <c r="I431" i="4"/>
  <c r="F432" i="4" s="1"/>
  <c r="K431" i="4"/>
  <c r="G432" i="4"/>
  <c r="E432" i="4" l="1"/>
  <c r="I432" i="4"/>
  <c r="F433" i="4" s="1"/>
  <c r="K432" i="4"/>
  <c r="G433" i="4"/>
  <c r="E433" i="4" l="1"/>
  <c r="I433" i="4"/>
  <c r="F434" i="4" s="1"/>
  <c r="K433" i="4"/>
  <c r="G434" i="4"/>
  <c r="E434" i="4" l="1"/>
  <c r="I434" i="4"/>
  <c r="F435" i="4" s="1"/>
  <c r="K434" i="4"/>
  <c r="G435" i="4"/>
  <c r="E435" i="4" l="1"/>
  <c r="I435" i="4"/>
  <c r="F436" i="4" s="1"/>
  <c r="K435" i="4"/>
  <c r="G436" i="4"/>
  <c r="E436" i="4" l="1"/>
  <c r="I436" i="4"/>
  <c r="F437" i="4" s="1"/>
  <c r="K436" i="4"/>
  <c r="G437" i="4"/>
  <c r="E437" i="4" l="1"/>
  <c r="I437" i="4"/>
  <c r="F438" i="4" s="1"/>
  <c r="K437" i="4"/>
  <c r="G438" i="4"/>
  <c r="E438" i="4" l="1"/>
  <c r="K438" i="4" s="1"/>
  <c r="I438" i="4"/>
  <c r="F439" i="4" s="1"/>
  <c r="G439" i="4" l="1"/>
  <c r="E439" i="4"/>
  <c r="I439" i="4"/>
  <c r="F440" i="4" s="1"/>
  <c r="K439" i="4"/>
  <c r="E440" i="4" l="1"/>
  <c r="K440" i="4" s="1"/>
  <c r="G440" i="4"/>
  <c r="I440" i="4"/>
  <c r="F441" i="4" s="1"/>
  <c r="E441" i="4" l="1"/>
  <c r="G441" i="4"/>
  <c r="I441" i="4" l="1"/>
  <c r="F442" i="4" s="1"/>
  <c r="K441" i="4"/>
  <c r="E442" i="4" l="1"/>
  <c r="G442" i="4"/>
  <c r="K442" i="4" l="1"/>
  <c r="I442" i="4"/>
  <c r="F443" i="4" s="1"/>
  <c r="E443" i="4" l="1"/>
  <c r="I443" i="4"/>
  <c r="F444" i="4" s="1"/>
  <c r="G443" i="4"/>
  <c r="E444" i="4" l="1"/>
  <c r="K444" i="4" s="1"/>
  <c r="I444" i="4"/>
  <c r="F445" i="4" s="1"/>
  <c r="G444" i="4"/>
  <c r="K443" i="4"/>
  <c r="E445" i="4" l="1"/>
  <c r="K445" i="4" s="1"/>
  <c r="I445" i="4"/>
  <c r="F446" i="4" s="1"/>
  <c r="G445" i="4"/>
  <c r="E446" i="4" l="1"/>
  <c r="K446" i="4" s="1"/>
  <c r="I446" i="4"/>
  <c r="F447" i="4" s="1"/>
  <c r="G446" i="4"/>
  <c r="E447" i="4" l="1"/>
  <c r="K447" i="4" s="1"/>
  <c r="I447" i="4"/>
  <c r="F448" i="4" s="1"/>
  <c r="G447" i="4"/>
  <c r="E448" i="4" l="1"/>
  <c r="K448" i="4" s="1"/>
  <c r="I448" i="4"/>
  <c r="F449" i="4" s="1"/>
  <c r="G448" i="4"/>
  <c r="E449" i="4" l="1"/>
  <c r="K449" i="4" s="1"/>
  <c r="G449" i="4"/>
  <c r="I449" i="4"/>
  <c r="F450" i="4" s="1"/>
  <c r="E450" i="4" l="1"/>
  <c r="K450" i="4" s="1"/>
  <c r="G450" i="4"/>
  <c r="I450" i="4"/>
  <c r="F451" i="4" s="1"/>
  <c r="E451" i="4" l="1"/>
  <c r="K451" i="4" s="1"/>
  <c r="G451" i="4"/>
  <c r="I451" i="4"/>
  <c r="F452" i="4" s="1"/>
  <c r="E452" i="4" l="1"/>
  <c r="K452" i="4" s="1"/>
  <c r="I452" i="4"/>
  <c r="F453" i="4" s="1"/>
  <c r="G452" i="4"/>
  <c r="E453" i="4" l="1"/>
  <c r="I453" i="4"/>
  <c r="F454" i="4" s="1"/>
  <c r="K453" i="4"/>
  <c r="G453" i="4"/>
  <c r="E454" i="4" l="1"/>
  <c r="K454" i="4" s="1"/>
  <c r="I454" i="4"/>
  <c r="F455" i="4" s="1"/>
  <c r="G454" i="4"/>
  <c r="E455" i="4" l="1"/>
  <c r="K455" i="4" s="1"/>
  <c r="I455" i="4"/>
  <c r="F456" i="4" s="1"/>
  <c r="G455" i="4"/>
  <c r="E456" i="4" l="1"/>
  <c r="I456" i="4"/>
  <c r="F457" i="4" s="1"/>
  <c r="K456" i="4"/>
  <c r="G456" i="4"/>
  <c r="E457" i="4" l="1"/>
  <c r="K457" i="4" s="1"/>
  <c r="G457" i="4"/>
  <c r="I457" i="4"/>
  <c r="F458" i="4" s="1"/>
  <c r="E458" i="4" l="1"/>
  <c r="G458" i="4"/>
  <c r="K458" i="4"/>
  <c r="I458" i="4"/>
  <c r="F459" i="4" s="1"/>
  <c r="E459" i="4" l="1"/>
  <c r="K459" i="4" s="1"/>
  <c r="G459" i="4"/>
  <c r="I459" i="4"/>
  <c r="F460" i="4" s="1"/>
  <c r="E460" i="4" l="1"/>
  <c r="K460" i="4" s="1"/>
  <c r="I460" i="4"/>
  <c r="F461" i="4" s="1"/>
  <c r="G460" i="4"/>
  <c r="E461" i="4" l="1"/>
  <c r="K461" i="4" s="1"/>
  <c r="I461" i="4"/>
  <c r="F462" i="4" s="1"/>
  <c r="G461" i="4"/>
  <c r="E462" i="4" l="1"/>
  <c r="K462" i="4" s="1"/>
  <c r="G462" i="4"/>
  <c r="I462" i="4"/>
  <c r="F463" i="4" s="1"/>
  <c r="E463" i="4" l="1"/>
  <c r="K463" i="4" s="1"/>
  <c r="I463" i="4"/>
  <c r="F464" i="4" s="1"/>
  <c r="G463" i="4"/>
  <c r="E464" i="4" l="1"/>
  <c r="K464" i="4" s="1"/>
  <c r="I464" i="4"/>
  <c r="F465" i="4" s="1"/>
  <c r="G464" i="4"/>
  <c r="E465" i="4" l="1"/>
  <c r="K465" i="4" s="1"/>
  <c r="I465" i="4"/>
  <c r="F466" i="4" s="1"/>
  <c r="G465" i="4"/>
  <c r="E466" i="4" l="1"/>
  <c r="K466" i="4" s="1"/>
  <c r="I466" i="4"/>
  <c r="F467" i="4" s="1"/>
  <c r="G466" i="4"/>
  <c r="E467" i="4" l="1"/>
  <c r="K467" i="4" s="1"/>
  <c r="I467" i="4"/>
  <c r="F468" i="4" s="1"/>
  <c r="G467" i="4"/>
  <c r="E468" i="4" l="1"/>
  <c r="I468" i="4"/>
  <c r="F469" i="4" s="1"/>
  <c r="K468" i="4"/>
  <c r="G468" i="4"/>
  <c r="E469" i="4" l="1"/>
  <c r="K469" i="4" s="1"/>
  <c r="I469" i="4"/>
  <c r="F470" i="4" s="1"/>
  <c r="G469" i="4"/>
  <c r="E470" i="4" l="1"/>
  <c r="K470" i="4" s="1"/>
  <c r="G470" i="4"/>
  <c r="I470" i="4"/>
  <c r="F471" i="4" s="1"/>
  <c r="E471" i="4" l="1"/>
  <c r="K471" i="4" s="1"/>
  <c r="I471" i="4"/>
  <c r="F472" i="4" s="1"/>
  <c r="G471" i="4"/>
  <c r="E472" i="4" l="1"/>
  <c r="K472" i="4" s="1"/>
  <c r="I472" i="4"/>
  <c r="F473" i="4" s="1"/>
  <c r="G472" i="4"/>
  <c r="E473" i="4" l="1"/>
  <c r="K473" i="4" s="1"/>
  <c r="I473" i="4"/>
  <c r="F474" i="4" s="1"/>
  <c r="G473" i="4"/>
  <c r="E474" i="4" l="1"/>
  <c r="K474" i="4" s="1"/>
  <c r="G474" i="4"/>
  <c r="I474" i="4"/>
  <c r="F475" i="4" s="1"/>
  <c r="E475" i="4" l="1"/>
  <c r="K475" i="4" s="1"/>
  <c r="I475" i="4"/>
  <c r="F476" i="4" s="1"/>
  <c r="G475" i="4"/>
  <c r="E476" i="4" l="1"/>
  <c r="K476" i="4" s="1"/>
  <c r="I476" i="4"/>
  <c r="F477" i="4" s="1"/>
  <c r="G476" i="4"/>
  <c r="E477" i="4" l="1"/>
  <c r="K477" i="4" s="1"/>
  <c r="I477" i="4"/>
  <c r="F478" i="4" s="1"/>
  <c r="G477" i="4"/>
  <c r="E478" i="4" l="1"/>
  <c r="K478" i="4" s="1"/>
  <c r="I478" i="4"/>
  <c r="F479" i="4" s="1"/>
  <c r="G478" i="4"/>
  <c r="E479" i="4" l="1"/>
  <c r="K479" i="4" s="1"/>
  <c r="I479" i="4"/>
  <c r="F480" i="4" s="1"/>
  <c r="G479" i="4"/>
  <c r="E480" i="4" l="1"/>
  <c r="K480" i="4" s="1"/>
  <c r="G480" i="4"/>
  <c r="I480" i="4"/>
  <c r="F481" i="4" s="1"/>
  <c r="E481" i="4" l="1"/>
  <c r="K481" i="4" s="1"/>
  <c r="I481" i="4"/>
  <c r="F482" i="4" s="1"/>
  <c r="G481" i="4"/>
  <c r="E482" i="4" l="1"/>
  <c r="K482" i="4" s="1"/>
  <c r="G482" i="4"/>
  <c r="I482" i="4"/>
  <c r="F483" i="4" s="1"/>
  <c r="E483" i="4" l="1"/>
  <c r="K483" i="4" s="1"/>
  <c r="I483" i="4"/>
  <c r="F484" i="4" s="1"/>
  <c r="G483" i="4"/>
  <c r="E484" i="4" l="1"/>
  <c r="K484" i="4" s="1"/>
  <c r="I484" i="4"/>
  <c r="F485" i="4" s="1"/>
  <c r="G484" i="4"/>
  <c r="E485" i="4" l="1"/>
  <c r="K485" i="4" s="1"/>
  <c r="I485" i="4"/>
  <c r="F486" i="4" s="1"/>
  <c r="G485" i="4"/>
  <c r="E486" i="4" l="1"/>
  <c r="K486" i="4" s="1"/>
  <c r="G486" i="4"/>
  <c r="I486" i="4"/>
  <c r="F487" i="4" s="1"/>
  <c r="E487" i="4" l="1"/>
  <c r="K487" i="4" s="1"/>
  <c r="I487" i="4"/>
  <c r="F488" i="4" s="1"/>
  <c r="G487" i="4"/>
  <c r="E488" i="4" l="1"/>
  <c r="K488" i="4" s="1"/>
  <c r="I488" i="4"/>
  <c r="F489" i="4" s="1"/>
  <c r="G488" i="4"/>
  <c r="E489" i="4" l="1"/>
  <c r="K489" i="4" s="1"/>
  <c r="I489" i="4"/>
  <c r="F490" i="4" s="1"/>
  <c r="G489" i="4"/>
  <c r="E490" i="4" l="1"/>
  <c r="K490" i="4" s="1"/>
  <c r="G490" i="4"/>
  <c r="I490" i="4"/>
  <c r="F491" i="4" s="1"/>
  <c r="E491" i="4" l="1"/>
  <c r="K491" i="4" s="1"/>
  <c r="I491" i="4"/>
  <c r="F492" i="4" s="1"/>
  <c r="G491" i="4"/>
  <c r="E492" i="4" l="1"/>
  <c r="K492" i="4" s="1"/>
  <c r="G492" i="4"/>
  <c r="I492" i="4"/>
  <c r="F493" i="4" s="1"/>
  <c r="E493" i="4" l="1"/>
  <c r="K493" i="4" s="1"/>
  <c r="I493" i="4"/>
  <c r="F494" i="4" s="1"/>
  <c r="G493" i="4"/>
  <c r="E494" i="4" l="1"/>
  <c r="I494" i="4"/>
  <c r="F495" i="4" s="1"/>
  <c r="K494" i="4"/>
  <c r="G494" i="4"/>
  <c r="E495" i="4" l="1"/>
  <c r="G495" i="4"/>
  <c r="K495" i="4"/>
  <c r="I495" i="4"/>
  <c r="F496" i="4" s="1"/>
  <c r="E496" i="4" l="1"/>
  <c r="K496" i="4" s="1"/>
  <c r="I496" i="4"/>
  <c r="F497" i="4" s="1"/>
  <c r="G496" i="4"/>
  <c r="E497" i="4" l="1"/>
  <c r="K497" i="4" s="1"/>
  <c r="I497" i="4"/>
  <c r="F498" i="4" s="1"/>
  <c r="G497" i="4"/>
  <c r="E498" i="4" l="1"/>
  <c r="K498" i="4" s="1"/>
  <c r="G498" i="4"/>
  <c r="I498" i="4"/>
  <c r="F499" i="4" s="1"/>
  <c r="E499" i="4" l="1"/>
  <c r="K499" i="4" s="1"/>
  <c r="I499" i="4"/>
  <c r="F500" i="4" s="1"/>
  <c r="G499" i="4"/>
  <c r="E500" i="4" l="1"/>
  <c r="G500" i="4"/>
  <c r="I500" i="4"/>
  <c r="K500" i="4" l="1"/>
  <c r="C16" i="4"/>
  <c r="C15" i="4"/>
  <c r="D15" i="4"/>
  <c r="C17" i="4" l="1"/>
  <c r="D16" i="4"/>
  <c r="D17" i="4" s="1"/>
</calcChain>
</file>

<file path=xl/sharedStrings.xml><?xml version="1.0" encoding="utf-8"?>
<sst xmlns="http://schemas.openxmlformats.org/spreadsheetml/2006/main" count="115" uniqueCount="42">
  <si>
    <t>Kwota kredytu</t>
  </si>
  <si>
    <t>Rok</t>
  </si>
  <si>
    <t>Ilość lat</t>
  </si>
  <si>
    <t>Ilość rat</t>
  </si>
  <si>
    <t>Miesiąc</t>
  </si>
  <si>
    <t>Oprocentowanie</t>
  </si>
  <si>
    <t>Kapitał pozostający do spłaty</t>
  </si>
  <si>
    <t>START</t>
  </si>
  <si>
    <t>Odsetki</t>
  </si>
  <si>
    <t>Kapitał</t>
  </si>
  <si>
    <t>Cała rata</t>
  </si>
  <si>
    <t>Wysokość raty stałej</t>
  </si>
  <si>
    <t>Źródło:</t>
  </si>
  <si>
    <t>http://jakoszczedzacpieniadze.pl</t>
  </si>
  <si>
    <t>Column1</t>
  </si>
  <si>
    <t>Ile nadpłacamy przy tej racie?</t>
  </si>
  <si>
    <t>Odsetki normalne</t>
  </si>
  <si>
    <t>Odsetki "Rodzina na Swoim"</t>
  </si>
  <si>
    <t>Spłacony kapitał</t>
  </si>
  <si>
    <t>Suma odsetek</t>
  </si>
  <si>
    <t>Standardowy kredyt</t>
  </si>
  <si>
    <t>"Rodzina na Swoim"</t>
  </si>
  <si>
    <t>Całkowita wartość kredytu</t>
  </si>
  <si>
    <t>Lokata roczna</t>
  </si>
  <si>
    <t>Oprocentowanie lokaty</t>
  </si>
  <si>
    <t>Kwota lokaty</t>
  </si>
  <si>
    <t>Odsetki netto</t>
  </si>
  <si>
    <t>Kwota z odsetkami</t>
  </si>
  <si>
    <t>Podatek "Belki"</t>
  </si>
  <si>
    <t>Wpłacanie na ROR co miesiąc określonej kwoty</t>
  </si>
  <si>
    <t>Ilość lat odkładania</t>
  </si>
  <si>
    <t>Ilość miesięcy wpłacania</t>
  </si>
  <si>
    <t>Kwota wpłacana co miesiąc</t>
  </si>
  <si>
    <t>Oprocentowanie rachunku</t>
  </si>
  <si>
    <t>Oprocentowanie netto (po Belce)</t>
  </si>
  <si>
    <t>Wpłacony kapitał</t>
  </si>
  <si>
    <t>Suma odsetek narastająco</t>
  </si>
  <si>
    <t>Całkowita kwota z uwzględnieniem odsetek</t>
  </si>
  <si>
    <t>Odsetki bez kapitału</t>
  </si>
  <si>
    <t>Harmonogram spłaty kredytu</t>
  </si>
  <si>
    <t xml:space="preserve">Arkusz służy do obliczania korzyści związanych z nadpłacaniem rat kredytowych w wariancie powodującym pomniejszenie wysokości przyszłych rat, ale bez skrócenia okresu kredytowania.
Wskazówki dotyczące wypełniania arkusza:
- W przypadku zmiany oprocentowania kredytu, możesz zmienić parametry w kolumnie "Oprocentowanie"
- Jeśli chcesz nadpłacić kredyt, to kwotę nadpłaty wstaw do kolumny "Ile nadpłacamy przy tej racie?"
- Jeśli korzystasz z programu "Rodzina na Swoim", to wysokość odsetek za pierwsze 8 lat kredytu znajdziesz w kolumnie K
Ten arkusz powstał, jako uzupełnienie artykułu na blogu "Jak oszczędzać pieniądze" i przedstawia opis sytuacji kredytowej Marcina. I dlatego:
- Na kolejnych zakładkach arkusza znajdziesz te same kalkulacje, ale uwzględniające: nadpłatę kwoty 72 000 zł w trzecim roku kredytowania, nadpłatę kwoty 72 000 zł w 8-ym roku kredytowania i regularne nadpłacanie rat o 1000 zł miesięcznie przez 6 lat
- Dla porównania przedstawiono również oprocentowanie lokaty na 72 000 zł oraz systematycznie wpłacanego co miesięc 1000 zł przy zastosowaniu "procentu składanego" </t>
  </si>
  <si>
    <t>Wariant I - nadpłaty redukują wysokość raty i nie skracają okresu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</si>
</sst>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0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right" vertical="top"/>
    </xf>
    <xf numFmtId="10" fontId="0" fillId="2" borderId="0" xfId="0" applyNumberFormat="1" applyFill="1" applyAlignment="1">
      <alignment vertical="top"/>
    </xf>
    <xf numFmtId="8" fontId="0" fillId="2" borderId="0" xfId="0" applyNumberFormat="1" applyFill="1" applyAlignment="1">
      <alignment vertical="top"/>
    </xf>
    <xf numFmtId="0" fontId="0" fillId="0" borderId="0" xfId="0" applyAlignment="1">
      <alignment horizontal="left" vertical="top" wrapText="1"/>
    </xf>
    <xf numFmtId="8" fontId="0" fillId="0" borderId="0" xfId="0" applyNumberFormat="1" applyFill="1" applyAlignment="1">
      <alignment vertical="top"/>
    </xf>
    <xf numFmtId="8" fontId="1" fillId="0" borderId="0" xfId="0" applyNumberFormat="1" applyFont="1" applyAlignment="1">
      <alignment vertical="top"/>
    </xf>
    <xf numFmtId="8" fontId="0" fillId="4" borderId="0" xfId="0" applyNumberFormat="1" applyFill="1" applyAlignment="1">
      <alignment vertical="top"/>
    </xf>
    <xf numFmtId="8" fontId="1" fillId="3" borderId="0" xfId="0" applyNumberFormat="1" applyFont="1" applyFill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7" fillId="0" borderId="0" xfId="4" applyFont="1" applyAlignment="1">
      <alignment vertical="top"/>
    </xf>
    <xf numFmtId="0" fontId="5" fillId="0" borderId="0" xfId="0" applyFont="1" applyAlignment="1">
      <alignment horizontal="left" vertical="top" wrapText="1"/>
    </xf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78"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4" formatCode="0.00%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2" displayName="Table42" ref="B19:I500" totalsRowShown="0" headerRowDxfId="77" dataDxfId="76">
  <tableColumns count="8">
    <tableColumn id="1" name="Rok" dataDxfId="75">
      <calculatedColumnFormula>ROUNDUP(C20/12,0)</calculatedColumnFormula>
    </tableColumn>
    <tableColumn id="2" name="Miesiąc" dataDxfId="74">
      <calculatedColumnFormula>C19+1</calculatedColumnFormula>
    </tableColumn>
    <tableColumn id="3" name="Oprocentowanie" dataDxfId="73">
      <calculatedColumnFormula>$C$10</calculatedColumnFormula>
    </tableColumn>
    <tableColumn id="4" name="Odsetki normalne" dataDxfId="72">
      <calculatedColumnFormula>I19*D20/12</calculatedColumnFormula>
    </tableColumn>
    <tableColumn id="5" name="Kapitał" dataDxfId="71">
      <calculatedColumnFormula>IF(I19&gt;0,F19*(1+D20/12),0)</calculatedColumnFormula>
    </tableColumn>
    <tableColumn id="6" name="Cała rata" dataDxfId="70">
      <calculatedColumnFormula>IF(I19&gt;0,E20+F20,0)</calculatedColumnFormula>
    </tableColumn>
    <tableColumn id="8" name="Ile nadpłacamy przy tej racie?" dataDxfId="69"/>
    <tableColumn id="7" name="Kapitał pozostający do spłaty" dataDxfId="68">
      <calculatedColumnFormula>IF(I19-F20&gt;0.001,I19-F20,0)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4211" displayName="Table4211" ref="B15:I496" totalsRowShown="0" headerRowDxfId="26" dataDxfId="25">
  <tableColumns count="8">
    <tableColumn id="1" name="Rok" dataDxfId="24">
      <calculatedColumnFormula>ROUNDUP(C16/12,0)</calculatedColumnFormula>
    </tableColumn>
    <tableColumn id="2" name="Miesiąc" dataDxfId="23">
      <calculatedColumnFormula>C15+1</calculatedColumnFormula>
    </tableColumn>
    <tableColumn id="3" name="Oprocentowanie" dataDxfId="22">
      <calculatedColumnFormula>$C$6</calculatedColumnFormula>
    </tableColumn>
    <tableColumn id="4" name="Odsetki normalne" dataDxfId="21">
      <calculatedColumnFormula>I15*D16/12</calculatedColumnFormula>
    </tableColumn>
    <tableColumn id="5" name="Kapitał" dataDxfId="20">
      <calculatedColumnFormula>IF(I15&gt;0,F15*(1+D16/12),0)</calculatedColumnFormula>
    </tableColumn>
    <tableColumn id="6" name="Cała rata" dataDxfId="19">
      <calculatedColumnFormula>IF(I15&gt;0,E16+F16,0)</calculatedColumnFormula>
    </tableColumn>
    <tableColumn id="8" name="Ile nadpłacamy przy tej racie?" dataDxfId="18"/>
    <tableColumn id="7" name="Kapitał pozostający do spłaty" dataDxfId="17">
      <calculatedColumnFormula>IF(I15-F16&gt;0.001,I15-F16,0)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212" displayName="Table212" ref="K15:K496" totalsRowShown="0" headerRowDxfId="16" dataDxfId="15">
  <tableColumns count="1">
    <tableColumn id="1" name="Odsetki &quot;Rodzina na Swoim&quot;" dataDxfId="14">
      <calculatedColumnFormula>IF(Table4211[[#This Row],[Rok]]&lt;9,Table4211[[#This Row],[Odsetki normalne]]*50%,Table4211[[#This Row],[Odsetki normalne]])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313" displayName="Table313" ref="B10:D13" totalsRowShown="0" headerRowDxfId="13">
  <tableColumns count="3">
    <tableColumn id="1" name="Column1" dataDxfId="12"/>
    <tableColumn id="2" name="Standardowy kredyt" dataDxfId="11">
      <calculatedColumnFormula>SUM(Table42[Kapitał])</calculatedColumnFormula>
    </tableColumn>
    <tableColumn id="3" name="&quot;Rodzina na Swoim&quot;" dataDxfId="1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8" name="Table8" displayName="Table8" ref="B6:I46" totalsRowShown="0" headerRowDxfId="9" dataDxfId="8">
  <tableColumns count="8">
    <tableColumn id="1" name="Rok" dataDxfId="7">
      <calculatedColumnFormula>B6+1</calculatedColumnFormula>
    </tableColumn>
    <tableColumn id="2" name="Oprocentowanie" dataDxfId="6">
      <calculatedColumnFormula>$C$3</calculatedColumnFormula>
    </tableColumn>
    <tableColumn id="3" name="Kapitał" dataDxfId="5"/>
    <tableColumn id="4" name="Odsetki" dataDxfId="4">
      <calculatedColumnFormula>Table8[[#This Row],[Kapitał]]*Table8[[#This Row],[Oprocentowanie]]</calculatedColumnFormula>
    </tableColumn>
    <tableColumn id="5" name="Podatek &quot;Belki&quot;" dataDxfId="3">
      <calculatedColumnFormula>Table8[[#This Row],[Odsetki]]*19%</calculatedColumnFormula>
    </tableColumn>
    <tableColumn id="6" name="Odsetki netto" dataDxfId="2">
      <calculatedColumnFormula>Table8[[#This Row],[Odsetki]]-Table8[[#This Row],[Podatek "Belki"]]</calculatedColumnFormula>
    </tableColumn>
    <tableColumn id="7" name="Kwota z odsetkami" dataDxfId="1">
      <calculatedColumnFormula>Table8[[#This Row],[Kapitał]]+Table8[[#This Row],[Odsetki netto]]</calculatedColumnFormula>
    </tableColumn>
    <tableColumn id="8" name="Odsetki bez kapitału" dataDxfId="0">
      <calculatedColumnFormula>Table8[[#This Row],[Kwota z odsetkami]]-$C$4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K19:K500" totalsRowShown="0" headerRowDxfId="67" dataDxfId="66">
  <tableColumns count="1">
    <tableColumn id="1" name="Odsetki &quot;Rodzina na Swoim&quot;" dataDxfId="65">
      <calculatedColumnFormula>IF(Table42[[#This Row],[Rok]]&lt;9,Table42[[#This Row],[Odsetki normalne]]*50%,Table42[[#This Row],[Odsetki normalne]])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14:D17" totalsRowShown="0" headerRowDxfId="64">
  <tableColumns count="3">
    <tableColumn id="1" name="Column1" dataDxfId="63"/>
    <tableColumn id="2" name="Standardowy kredyt" dataDxfId="62">
      <calculatedColumnFormula>SUM(Table42[Kapitał])</calculatedColumnFormula>
    </tableColumn>
    <tableColumn id="3" name="&quot;Rodzina na Swoim&quot;" dataDxfId="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3" name="Table421114" displayName="Table421114" ref="B15:I496" totalsRowShown="0" headerRowDxfId="60" dataDxfId="59">
  <tableColumns count="8">
    <tableColumn id="1" name="Rok" dataDxfId="58">
      <calculatedColumnFormula>ROUNDUP(C16/12,0)</calculatedColumnFormula>
    </tableColumn>
    <tableColumn id="2" name="Miesiąc" dataDxfId="57">
      <calculatedColumnFormula>C15+1</calculatedColumnFormula>
    </tableColumn>
    <tableColumn id="3" name="Oprocentowanie" dataDxfId="56">
      <calculatedColumnFormula>$C$6</calculatedColumnFormula>
    </tableColumn>
    <tableColumn id="4" name="Odsetki normalne" dataDxfId="55">
      <calculatedColumnFormula>I15*D16/12</calculatedColumnFormula>
    </tableColumn>
    <tableColumn id="5" name="Kapitał" dataDxfId="54">
      <calculatedColumnFormula>IF(I15&gt;0,F15*(1+D16/12),0)</calculatedColumnFormula>
    </tableColumn>
    <tableColumn id="6" name="Cała rata" dataDxfId="53">
      <calculatedColumnFormula>IF(I15&gt;0,E16+F16,0)</calculatedColumnFormula>
    </tableColumn>
    <tableColumn id="8" name="Ile nadpłacamy przy tej racie?" dataDxfId="52"/>
    <tableColumn id="7" name="Kapitał pozostający do spłaty" dataDxfId="51">
      <calculatedColumnFormula>IF(I15-F16&gt;0.001,I15-F16,0)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4" name="Table21215" displayName="Table21215" ref="K15:K496" totalsRowShown="0" headerRowDxfId="50" dataDxfId="49">
  <tableColumns count="1">
    <tableColumn id="1" name="Odsetki &quot;Rodzina na Swoim&quot;" dataDxfId="48">
      <calculatedColumnFormula>IF(Table421114[[#This Row],[Rok]]&lt;9,Table421114[[#This Row],[Odsetki normalne]]*50%,Table421114[[#This Row],[Odsetki normalne]])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5" name="Table31316" displayName="Table31316" ref="B10:D13" totalsRowShown="0" headerRowDxfId="47">
  <tableColumns count="3">
    <tableColumn id="1" name="Column1" dataDxfId="46"/>
    <tableColumn id="2" name="Standardowy kredyt" dataDxfId="45">
      <calculatedColumnFormula>SUM(Table42[Kapitał])</calculatedColumnFormula>
    </tableColumn>
    <tableColumn id="3" name="&quot;Rodzina na Swoim&quot;" dataDxfId="4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6" name="Table42111417" displayName="Table42111417" ref="B15:I496" totalsRowShown="0" headerRowDxfId="43" dataDxfId="42">
  <tableColumns count="8">
    <tableColumn id="1" name="Rok" dataDxfId="41">
      <calculatedColumnFormula>ROUNDUP(C16/12,0)</calculatedColumnFormula>
    </tableColumn>
    <tableColumn id="2" name="Miesiąc" dataDxfId="40">
      <calculatedColumnFormula>C15+1</calculatedColumnFormula>
    </tableColumn>
    <tableColumn id="3" name="Oprocentowanie" dataDxfId="39">
      <calculatedColumnFormula>$C$6</calculatedColumnFormula>
    </tableColumn>
    <tableColumn id="4" name="Odsetki normalne" dataDxfId="38">
      <calculatedColumnFormula>I15*D16/12</calculatedColumnFormula>
    </tableColumn>
    <tableColumn id="5" name="Kapitał" dataDxfId="37">
      <calculatedColumnFormula>IF(I15&gt;0,F15*(1+D16/12),0)</calculatedColumnFormula>
    </tableColumn>
    <tableColumn id="6" name="Cała rata" dataDxfId="36">
      <calculatedColumnFormula>IF(I15&gt;0,E16+F16,0)</calculatedColumnFormula>
    </tableColumn>
    <tableColumn id="8" name="Ile nadpłacamy przy tej racie?" dataDxfId="35"/>
    <tableColumn id="7" name="Kapitał pozostający do spłaty" dataDxfId="34">
      <calculatedColumnFormula>IF(I15-F16&gt;0.001,I15-F16,0)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7" name="Table2121518" displayName="Table2121518" ref="K15:K496" totalsRowShown="0" headerRowDxfId="33" dataDxfId="32">
  <tableColumns count="1">
    <tableColumn id="1" name="Odsetki &quot;Rodzina na Swoim&quot;" dataDxfId="31">
      <calculatedColumnFormula>IF(Table42111417[[#This Row],[Rok]]&lt;9,Table42111417[[#This Row],[Odsetki normalne]]*50%,Table42111417[[#This Row],[Odsetki normalne]])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8" name="Table3131619" displayName="Table3131619" ref="B10:D13" totalsRowShown="0" headerRowDxfId="30">
  <tableColumns count="3">
    <tableColumn id="1" name="Column1" dataDxfId="29"/>
    <tableColumn id="2" name="Standardowy kredyt" dataDxfId="28">
      <calculatedColumnFormula>SUM(Table42[Kapitał])</calculatedColumnFormula>
    </tableColumn>
    <tableColumn id="3" name="&quot;Rodzina na Swoim&quot;" dataDxfId="2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2"/>
  <sheetViews>
    <sheetView showGridLines="0" tabSelected="1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4" width="9.140625" style="1"/>
    <col min="15" max="15" width="10.5703125" style="1" bestFit="1" customWidth="1"/>
    <col min="16" max="16" width="13.7109375" style="1" customWidth="1"/>
    <col min="17" max="17" width="9.85546875" style="1" bestFit="1" customWidth="1"/>
    <col min="18" max="18" width="11.85546875" style="1" bestFit="1" customWidth="1"/>
    <col min="19" max="16384" width="9.140625" style="1"/>
  </cols>
  <sheetData>
    <row r="1" spans="2:8" ht="23.25" x14ac:dyDescent="0.25">
      <c r="B1" s="15" t="s">
        <v>39</v>
      </c>
    </row>
    <row r="2" spans="2:8" ht="18.75" x14ac:dyDescent="0.25">
      <c r="B2" s="16" t="s">
        <v>41</v>
      </c>
    </row>
    <row r="4" spans="2:8" ht="211.5" customHeight="1" x14ac:dyDescent="0.25">
      <c r="B4" s="20" t="s">
        <v>40</v>
      </c>
      <c r="C4" s="20"/>
      <c r="D4" s="20"/>
      <c r="E4" s="20"/>
      <c r="F4" s="20"/>
      <c r="G4" s="20"/>
      <c r="H4" s="20"/>
    </row>
    <row r="5" spans="2:8" x14ac:dyDescent="0.25">
      <c r="B5" s="17"/>
      <c r="C5" s="17"/>
      <c r="D5" s="17"/>
      <c r="E5" s="17"/>
      <c r="F5" s="17"/>
      <c r="G5" s="17"/>
      <c r="H5" s="17"/>
    </row>
    <row r="6" spans="2:8" x14ac:dyDescent="0.25">
      <c r="B6" s="18" t="s">
        <v>12</v>
      </c>
      <c r="C6" s="19" t="s">
        <v>13</v>
      </c>
      <c r="D6" s="17"/>
      <c r="E6" s="17"/>
      <c r="F6" s="17"/>
      <c r="G6" s="17"/>
      <c r="H6" s="17"/>
    </row>
    <row r="8" spans="2:8" x14ac:dyDescent="0.25">
      <c r="B8" s="4" t="s">
        <v>2</v>
      </c>
      <c r="C8" s="1">
        <v>20</v>
      </c>
    </row>
    <row r="9" spans="2:8" x14ac:dyDescent="0.25">
      <c r="B9" s="4" t="s">
        <v>3</v>
      </c>
      <c r="C9" s="1">
        <f>C8*12</f>
        <v>240</v>
      </c>
    </row>
    <row r="10" spans="2:8" x14ac:dyDescent="0.25">
      <c r="B10" s="4" t="s">
        <v>5</v>
      </c>
      <c r="C10" s="5">
        <v>6.4000000000000001E-2</v>
      </c>
    </row>
    <row r="11" spans="2:8" x14ac:dyDescent="0.25">
      <c r="B11" s="4" t="s">
        <v>0</v>
      </c>
      <c r="C11" s="2">
        <v>207967</v>
      </c>
      <c r="E11" s="5"/>
    </row>
    <row r="12" spans="2:8" x14ac:dyDescent="0.25">
      <c r="B12" s="4" t="s">
        <v>11</v>
      </c>
      <c r="C12" s="2">
        <f>PMT(C10/12,C8*12,C11)</f>
        <v>-1538.326793151833</v>
      </c>
    </row>
    <row r="14" spans="2:8" ht="30" x14ac:dyDescent="0.25">
      <c r="B14" s="1" t="s">
        <v>14</v>
      </c>
      <c r="C14" s="3" t="s">
        <v>20</v>
      </c>
      <c r="D14" s="3" t="s">
        <v>21</v>
      </c>
    </row>
    <row r="15" spans="2:8" x14ac:dyDescent="0.25">
      <c r="B15" s="4" t="s">
        <v>18</v>
      </c>
      <c r="C15" s="2">
        <f>SUM(Table42[Kapitał])+SUM(Table42[Ile nadpłacamy przy tej racie?])</f>
        <v>207966.99999999994</v>
      </c>
      <c r="D15" s="2">
        <f>SUM(Table42[Kapitał])+SUM(Table42[Ile nadpłacamy przy tej racie?])</f>
        <v>207966.99999999994</v>
      </c>
    </row>
    <row r="16" spans="2:8" x14ac:dyDescent="0.25">
      <c r="B16" s="4" t="s">
        <v>19</v>
      </c>
      <c r="C16" s="2">
        <f>SUM(E21:E500)</f>
        <v>139263.46198774673</v>
      </c>
      <c r="D16" s="2">
        <f>SUM(K21:K500)</f>
        <v>97389.402069712451</v>
      </c>
    </row>
    <row r="17" spans="2:18" x14ac:dyDescent="0.25">
      <c r="B17" s="4" t="s">
        <v>22</v>
      </c>
      <c r="C17" s="12">
        <f>C15+C16</f>
        <v>347230.46198774665</v>
      </c>
      <c r="D17" s="12">
        <f>D15+D16</f>
        <v>305356.40206971241</v>
      </c>
    </row>
    <row r="18" spans="2:18" x14ac:dyDescent="0.25">
      <c r="B18" s="4"/>
    </row>
    <row r="19" spans="2:18" ht="30.75" customHeight="1" x14ac:dyDescent="0.25">
      <c r="B19" s="10" t="s">
        <v>1</v>
      </c>
      <c r="C19" s="10" t="s">
        <v>4</v>
      </c>
      <c r="D19" s="10" t="s">
        <v>5</v>
      </c>
      <c r="E19" s="10" t="s">
        <v>16</v>
      </c>
      <c r="F19" s="10" t="s">
        <v>9</v>
      </c>
      <c r="G19" s="10" t="s">
        <v>10</v>
      </c>
      <c r="H19" s="10" t="s">
        <v>15</v>
      </c>
      <c r="I19" s="10" t="s">
        <v>6</v>
      </c>
      <c r="K19" s="3" t="s">
        <v>17</v>
      </c>
    </row>
    <row r="20" spans="2:18" x14ac:dyDescent="0.25">
      <c r="C20" s="4" t="s">
        <v>7</v>
      </c>
      <c r="I20" s="2">
        <f>C11</f>
        <v>207967</v>
      </c>
      <c r="K20" s="2">
        <f>IF(Table42[[#This Row],[Rok]]&lt;9,Table42[[#This Row],[Odsetki normalne]]*50%,Table42[[#This Row],[Odsetki normalne]])</f>
        <v>0</v>
      </c>
    </row>
    <row r="21" spans="2:18" x14ac:dyDescent="0.25">
      <c r="B21" s="6">
        <f>ROUNDUP(C21/12,0)</f>
        <v>1</v>
      </c>
      <c r="C21" s="7">
        <v>1</v>
      </c>
      <c r="D21" s="8">
        <f t="shared" ref="D21:D44" si="0">$C$10</f>
        <v>6.4000000000000001E-2</v>
      </c>
      <c r="E21" s="9">
        <f>IF(I20&gt;0.001,IPMT(Table42[[#This Row],[Oprocentowanie]]/12,1,$C$9-Table42[[#This Row],[Miesiąc]]+1,-I20),0)</f>
        <v>1109.1573333333336</v>
      </c>
      <c r="F21" s="9">
        <f>IF(I20&gt;0.001,PPMT(Table42[[#This Row],[Oprocentowanie]]/12,1,$C$9-Table42[[#This Row],[Miesiąc]]+1,-I20),0)</f>
        <v>429.16945981849977</v>
      </c>
      <c r="G21" s="9">
        <f t="shared" ref="G21:G84" si="1">IF(I20&gt;0,E21+F21,0)</f>
        <v>1538.3267931518333</v>
      </c>
      <c r="H21" s="9"/>
      <c r="I21" s="9">
        <f>IF(I20-F21&gt;0.001,I20-F21-Table42[[#This Row],[Ile nadpłacamy przy tej racie?]],0)</f>
        <v>207537.83054018149</v>
      </c>
      <c r="K21" s="9">
        <f>IF(Table42[[#This Row],[Rok]]&lt;9,Table42[[#This Row],[Odsetki normalne]]*50%,Table42[[#This Row],[Odsetki normalne]])</f>
        <v>554.57866666666678</v>
      </c>
      <c r="O21" s="2"/>
      <c r="P21" s="2"/>
      <c r="Q21" s="2"/>
      <c r="R21" s="2"/>
    </row>
    <row r="22" spans="2:18" x14ac:dyDescent="0.25">
      <c r="B22" s="6">
        <f t="shared" ref="B22:B85" si="2">ROUNDUP(C22/12,0)</f>
        <v>1</v>
      </c>
      <c r="C22" s="7">
        <f>C21+1</f>
        <v>2</v>
      </c>
      <c r="D22" s="8">
        <f t="shared" si="0"/>
        <v>6.4000000000000001E-2</v>
      </c>
      <c r="E22" s="9">
        <f>IF(I21&gt;0.001,IPMT(Table42[[#This Row],[Oprocentowanie]]/12,1,$C$9-Table42[[#This Row],[Miesiąc]]+1,-I21),0)</f>
        <v>1106.8684295476346</v>
      </c>
      <c r="F22" s="9">
        <f>IF(I21&gt;0.001,PPMT(Table42[[#This Row],[Oprocentowanie]]/12,1,$C$9-Table42[[#This Row],[Miesiąc]]+1,-I21),0)</f>
        <v>431.45836360419844</v>
      </c>
      <c r="G22" s="9">
        <f t="shared" si="1"/>
        <v>1538.326793151833</v>
      </c>
      <c r="H22" s="9"/>
      <c r="I22" s="9">
        <f>IF(I21-F22&gt;0.001,I21-F22-Table42[[#This Row],[Ile nadpłacamy przy tej racie?]],0)</f>
        <v>207106.37217657728</v>
      </c>
      <c r="K22" s="9">
        <f>IF(Table42[[#This Row],[Rok]]&lt;9,Table42[[#This Row],[Odsetki normalne]]*50%,Table42[[#This Row],[Odsetki normalne]])</f>
        <v>553.4342147738173</v>
      </c>
      <c r="O22" s="2"/>
      <c r="P22" s="2"/>
      <c r="Q22" s="2"/>
      <c r="R22" s="2"/>
    </row>
    <row r="23" spans="2:18" x14ac:dyDescent="0.25">
      <c r="B23" s="6">
        <f t="shared" si="2"/>
        <v>1</v>
      </c>
      <c r="C23" s="7">
        <f t="shared" ref="C23:C86" si="3">C22+1</f>
        <v>3</v>
      </c>
      <c r="D23" s="8">
        <f t="shared" si="0"/>
        <v>6.4000000000000001E-2</v>
      </c>
      <c r="E23" s="9">
        <f>IF(I22&gt;0.001,IPMT(Table42[[#This Row],[Oprocentowanie]]/12,1,$C$9-Table42[[#This Row],[Miesiąc]]+1,-I22),0)</f>
        <v>1104.5673182750788</v>
      </c>
      <c r="F23" s="9">
        <f>IF(I22&gt;0.001,PPMT(Table42[[#This Row],[Oprocentowanie]]/12,1,$C$9-Table42[[#This Row],[Miesiąc]]+1,-I22),0)</f>
        <v>433.75947487675398</v>
      </c>
      <c r="G23" s="9">
        <f t="shared" si="1"/>
        <v>1538.3267931518328</v>
      </c>
      <c r="H23" s="9"/>
      <c r="I23" s="9">
        <f>IF(I22-F23&gt;0.001,I22-F23-Table42[[#This Row],[Ile nadpłacamy przy tej racie?]],0)</f>
        <v>206672.61270170053</v>
      </c>
      <c r="K23" s="9">
        <f>IF(Table42[[#This Row],[Rok]]&lt;9,Table42[[#This Row],[Odsetki normalne]]*50%,Table42[[#This Row],[Odsetki normalne]])</f>
        <v>552.28365913753942</v>
      </c>
      <c r="O23" s="2"/>
      <c r="P23" s="2"/>
      <c r="Q23" s="2"/>
      <c r="R23" s="2"/>
    </row>
    <row r="24" spans="2:18" x14ac:dyDescent="0.25">
      <c r="B24" s="6">
        <f t="shared" si="2"/>
        <v>1</v>
      </c>
      <c r="C24" s="7">
        <f t="shared" si="3"/>
        <v>4</v>
      </c>
      <c r="D24" s="8">
        <f t="shared" si="0"/>
        <v>6.4000000000000001E-2</v>
      </c>
      <c r="E24" s="9">
        <f>IF(I23&gt;0.001,IPMT(Table42[[#This Row],[Oprocentowanie]]/12,1,$C$9-Table42[[#This Row],[Miesiąc]]+1,-I23),0)</f>
        <v>1102.2539344090694</v>
      </c>
      <c r="F24" s="9">
        <f>IF(I23&gt;0.001,PPMT(Table42[[#This Row],[Oprocentowanie]]/12,1,$C$9-Table42[[#This Row],[Miesiąc]]+1,-I23),0)</f>
        <v>436.07285874276334</v>
      </c>
      <c r="G24" s="9">
        <f t="shared" si="1"/>
        <v>1538.3267931518328</v>
      </c>
      <c r="H24" s="9"/>
      <c r="I24" s="9">
        <f>IF(I23-F24&gt;0.001,I23-F24-Table42[[#This Row],[Ile nadpłacamy przy tej racie?]],0)</f>
        <v>206236.53984295778</v>
      </c>
      <c r="K24" s="9">
        <f>IF(Table42[[#This Row],[Rok]]&lt;9,Table42[[#This Row],[Odsetki normalne]]*50%,Table42[[#This Row],[Odsetki normalne]])</f>
        <v>551.12696720453471</v>
      </c>
      <c r="O24" s="2"/>
      <c r="P24" s="2"/>
      <c r="Q24" s="2"/>
      <c r="R24" s="2"/>
    </row>
    <row r="25" spans="2:18" x14ac:dyDescent="0.25">
      <c r="B25" s="6">
        <f t="shared" si="2"/>
        <v>1</v>
      </c>
      <c r="C25" s="7">
        <f t="shared" si="3"/>
        <v>5</v>
      </c>
      <c r="D25" s="8">
        <f t="shared" si="0"/>
        <v>6.4000000000000001E-2</v>
      </c>
      <c r="E25" s="9">
        <f>IF(I24&gt;0.001,IPMT(Table42[[#This Row],[Oprocentowanie]]/12,1,$C$9-Table42[[#This Row],[Miesiąc]]+1,-I24),0)</f>
        <v>1099.9282124957747</v>
      </c>
      <c r="F25" s="9">
        <f>IF(I24&gt;0.001,PPMT(Table42[[#This Row],[Oprocentowanie]]/12,1,$C$9-Table42[[#This Row],[Miesiąc]]+1,-I24),0)</f>
        <v>438.39858065605807</v>
      </c>
      <c r="G25" s="9">
        <f t="shared" si="1"/>
        <v>1538.3267931518328</v>
      </c>
      <c r="H25" s="9"/>
      <c r="I25" s="9">
        <f>IF(I24-F25&gt;0.001,I24-F25-Table42[[#This Row],[Ile nadpłacamy przy tej racie?]],0)</f>
        <v>205798.14126230171</v>
      </c>
      <c r="K25" s="9">
        <f>IF(Table42[[#This Row],[Rok]]&lt;9,Table42[[#This Row],[Odsetki normalne]]*50%,Table42[[#This Row],[Odsetki normalne]])</f>
        <v>549.96410624788734</v>
      </c>
      <c r="O25" s="2"/>
      <c r="P25" s="2"/>
      <c r="Q25" s="2"/>
      <c r="R25" s="2"/>
    </row>
    <row r="26" spans="2:18" x14ac:dyDescent="0.25">
      <c r="B26" s="6">
        <f t="shared" si="2"/>
        <v>1</v>
      </c>
      <c r="C26" s="7">
        <f t="shared" si="3"/>
        <v>6</v>
      </c>
      <c r="D26" s="8">
        <f t="shared" si="0"/>
        <v>6.4000000000000001E-2</v>
      </c>
      <c r="E26" s="9">
        <f>IF(I25&gt;0.001,IPMT(Table42[[#This Row],[Oprocentowanie]]/12,1,$C$9-Table42[[#This Row],[Miesiąc]]+1,-I25),0)</f>
        <v>1097.5900867322755</v>
      </c>
      <c r="F26" s="9">
        <f>IF(I25&gt;0.001,PPMT(Table42[[#This Row],[Oprocentowanie]]/12,1,$C$9-Table42[[#This Row],[Miesiąc]]+1,-I25),0)</f>
        <v>440.73670641955709</v>
      </c>
      <c r="G26" s="9">
        <f t="shared" si="1"/>
        <v>1538.3267931518326</v>
      </c>
      <c r="H26" s="9"/>
      <c r="I26" s="9">
        <f>IF(I25-F26&gt;0.001,I25-F26-Table42[[#This Row],[Ile nadpłacamy przy tej racie?]],0)</f>
        <v>205357.40455588215</v>
      </c>
      <c r="K26" s="9">
        <f>IF(Table42[[#This Row],[Rok]]&lt;9,Table42[[#This Row],[Odsetki normalne]]*50%,Table42[[#This Row],[Odsetki normalne]])</f>
        <v>548.79504336613775</v>
      </c>
      <c r="O26" s="2"/>
      <c r="P26" s="2"/>
      <c r="Q26" s="2"/>
      <c r="R26" s="2"/>
    </row>
    <row r="27" spans="2:18" x14ac:dyDescent="0.25">
      <c r="B27" s="6">
        <f t="shared" si="2"/>
        <v>1</v>
      </c>
      <c r="C27" s="7">
        <f t="shared" si="3"/>
        <v>7</v>
      </c>
      <c r="D27" s="8">
        <f t="shared" si="0"/>
        <v>6.4000000000000001E-2</v>
      </c>
      <c r="E27" s="9">
        <f>IF(I26&gt;0.001,IPMT(Table42[[#This Row],[Oprocentowanie]]/12,1,$C$9-Table42[[#This Row],[Miesiąc]]+1,-I26),0)</f>
        <v>1095.2394909647046</v>
      </c>
      <c r="F27" s="9">
        <f>IF(I26&gt;0.001,PPMT(Table42[[#This Row],[Oprocentowanie]]/12,1,$C$9-Table42[[#This Row],[Miesiąc]]+1,-I26),0)</f>
        <v>443.08730218712805</v>
      </c>
      <c r="G27" s="9">
        <f t="shared" si="1"/>
        <v>1538.3267931518326</v>
      </c>
      <c r="H27" s="9"/>
      <c r="I27" s="9">
        <f>IF(I26-F27&gt;0.001,I26-F27-Table42[[#This Row],[Ile nadpłacamy przy tej racie?]],0)</f>
        <v>204914.31725369502</v>
      </c>
      <c r="K27" s="9">
        <f>IF(Table42[[#This Row],[Rok]]&lt;9,Table42[[#This Row],[Odsetki normalne]]*50%,Table42[[#This Row],[Odsetki normalne]])</f>
        <v>547.6197454823523</v>
      </c>
      <c r="O27" s="2"/>
      <c r="P27" s="2"/>
      <c r="Q27" s="2"/>
      <c r="R27" s="2"/>
    </row>
    <row r="28" spans="2:18" x14ac:dyDescent="0.25">
      <c r="B28" s="6">
        <f t="shared" si="2"/>
        <v>1</v>
      </c>
      <c r="C28" s="7">
        <f t="shared" si="3"/>
        <v>8</v>
      </c>
      <c r="D28" s="8">
        <f t="shared" si="0"/>
        <v>6.4000000000000001E-2</v>
      </c>
      <c r="E28" s="9">
        <f>IF(I27&gt;0.001,IPMT(Table42[[#This Row],[Oprocentowanie]]/12,1,$C$9-Table42[[#This Row],[Miesiąc]]+1,-I27),0)</f>
        <v>1092.8763586863734</v>
      </c>
      <c r="F28" s="9">
        <f>IF(I27&gt;0.001,PPMT(Table42[[#This Row],[Oprocentowanie]]/12,1,$C$9-Table42[[#This Row],[Miesiąc]]+1,-I27),0)</f>
        <v>445.45043446545947</v>
      </c>
      <c r="G28" s="9">
        <f t="shared" si="1"/>
        <v>1538.3267931518328</v>
      </c>
      <c r="H28" s="9"/>
      <c r="I28" s="9">
        <f>IF(I27-F28&gt;0.001,I27-F28-Table42[[#This Row],[Ile nadpłacamy przy tej racie?]],0)</f>
        <v>204468.86681922956</v>
      </c>
      <c r="K28" s="9">
        <f>IF(Table42[[#This Row],[Rok]]&lt;9,Table42[[#This Row],[Odsetki normalne]]*50%,Table42[[#This Row],[Odsetki normalne]])</f>
        <v>546.43817934318668</v>
      </c>
      <c r="O28" s="2"/>
      <c r="P28" s="2"/>
      <c r="Q28" s="2"/>
      <c r="R28" s="2"/>
    </row>
    <row r="29" spans="2:18" x14ac:dyDescent="0.25">
      <c r="B29" s="6">
        <f t="shared" si="2"/>
        <v>1</v>
      </c>
      <c r="C29" s="7">
        <f t="shared" si="3"/>
        <v>9</v>
      </c>
      <c r="D29" s="8">
        <f t="shared" si="0"/>
        <v>6.4000000000000001E-2</v>
      </c>
      <c r="E29" s="9">
        <f>IF(I28&gt;0.001,IPMT(Table42[[#This Row],[Oprocentowanie]]/12,1,$C$9-Table42[[#This Row],[Miesiąc]]+1,-I28),0)</f>
        <v>1090.5006230358908</v>
      </c>
      <c r="F29" s="9">
        <f>IF(I28&gt;0.001,PPMT(Table42[[#This Row],[Oprocentowanie]]/12,1,$C$9-Table42[[#This Row],[Miesiąc]]+1,-I28),0)</f>
        <v>447.82617011594186</v>
      </c>
      <c r="G29" s="9">
        <f t="shared" si="1"/>
        <v>1538.3267931518326</v>
      </c>
      <c r="H29" s="9"/>
      <c r="I29" s="9">
        <f>IF(I28-F29&gt;0.001,I28-F29-Table42[[#This Row],[Ile nadpłacamy przy tej racie?]],0)</f>
        <v>204021.04064911362</v>
      </c>
      <c r="K29" s="9">
        <f>IF(Table42[[#This Row],[Rok]]&lt;9,Table42[[#This Row],[Odsetki normalne]]*50%,Table42[[#This Row],[Odsetki normalne]])</f>
        <v>545.25031151794542</v>
      </c>
      <c r="O29" s="2"/>
      <c r="P29" s="2"/>
      <c r="Q29" s="2"/>
      <c r="R29" s="2"/>
    </row>
    <row r="30" spans="2:18" x14ac:dyDescent="0.25">
      <c r="B30" s="6">
        <f t="shared" si="2"/>
        <v>1</v>
      </c>
      <c r="C30" s="7">
        <f t="shared" si="3"/>
        <v>10</v>
      </c>
      <c r="D30" s="8">
        <f t="shared" si="0"/>
        <v>6.4000000000000001E-2</v>
      </c>
      <c r="E30" s="9">
        <f>IF(I29&gt;0.001,IPMT(Table42[[#This Row],[Oprocentowanie]]/12,1,$C$9-Table42[[#This Row],[Miesiąc]]+1,-I29),0)</f>
        <v>1088.1122167952726</v>
      </c>
      <c r="F30" s="9">
        <f>IF(I29&gt;0.001,PPMT(Table42[[#This Row],[Oprocentowanie]]/12,1,$C$9-Table42[[#This Row],[Miesiąc]]+1,-I29),0)</f>
        <v>450.2145763565602</v>
      </c>
      <c r="G30" s="9">
        <f t="shared" si="1"/>
        <v>1538.3267931518328</v>
      </c>
      <c r="H30" s="9"/>
      <c r="I30" s="9">
        <f>IF(I29-F30&gt;0.001,I29-F30-Table42[[#This Row],[Ile nadpłacamy przy tej racie?]],0)</f>
        <v>203570.82607275707</v>
      </c>
      <c r="K30" s="9">
        <f>IF(Table42[[#This Row],[Rok]]&lt;9,Table42[[#This Row],[Odsetki normalne]]*50%,Table42[[#This Row],[Odsetki normalne]])</f>
        <v>544.05610839763631</v>
      </c>
      <c r="O30" s="2"/>
      <c r="P30" s="2"/>
      <c r="Q30" s="2"/>
      <c r="R30" s="2"/>
    </row>
    <row r="31" spans="2:18" x14ac:dyDescent="0.25">
      <c r="B31" s="6">
        <f t="shared" si="2"/>
        <v>1</v>
      </c>
      <c r="C31" s="7">
        <f t="shared" si="3"/>
        <v>11</v>
      </c>
      <c r="D31" s="8">
        <f t="shared" si="0"/>
        <v>6.4000000000000001E-2</v>
      </c>
      <c r="E31" s="9">
        <f>IF(I30&gt;0.001,IPMT(Table42[[#This Row],[Oprocentowanie]]/12,1,$C$9-Table42[[#This Row],[Miesiąc]]+1,-I30),0)</f>
        <v>1085.7110723880378</v>
      </c>
      <c r="F31" s="9">
        <f>IF(I30&gt;0.001,PPMT(Table42[[#This Row],[Oprocentowanie]]/12,1,$C$9-Table42[[#This Row],[Miesiąc]]+1,-I30),0)</f>
        <v>452.6157207637952</v>
      </c>
      <c r="G31" s="9">
        <f t="shared" si="1"/>
        <v>1538.326793151833</v>
      </c>
      <c r="H31" s="9"/>
      <c r="I31" s="9">
        <f>IF(I30-F31&gt;0.001,I30-F31-Table42[[#This Row],[Ile nadpłacamy przy tej racie?]],0)</f>
        <v>203118.21035199327</v>
      </c>
      <c r="K31" s="9">
        <f>IF(Table42[[#This Row],[Rok]]&lt;9,Table42[[#This Row],[Odsetki normalne]]*50%,Table42[[#This Row],[Odsetki normalne]])</f>
        <v>542.8555361940189</v>
      </c>
      <c r="O31" s="2"/>
      <c r="P31" s="2"/>
      <c r="Q31" s="2"/>
      <c r="R31" s="2"/>
    </row>
    <row r="32" spans="2:18" x14ac:dyDescent="0.25">
      <c r="B32" s="6">
        <f t="shared" si="2"/>
        <v>1</v>
      </c>
      <c r="C32" s="7">
        <f t="shared" si="3"/>
        <v>12</v>
      </c>
      <c r="D32" s="8">
        <f t="shared" si="0"/>
        <v>6.4000000000000001E-2</v>
      </c>
      <c r="E32" s="9">
        <f>IF(I31&gt;0.001,IPMT(Table42[[#This Row],[Oprocentowanie]]/12,1,$C$9-Table42[[#This Row],[Miesiąc]]+1,-I31),0)</f>
        <v>1083.2971218772975</v>
      </c>
      <c r="F32" s="9">
        <f>IF(I31&gt;0.001,PPMT(Table42[[#This Row],[Oprocentowanie]]/12,1,$C$9-Table42[[#This Row],[Miesiąc]]+1,-I31),0)</f>
        <v>455.02967127453559</v>
      </c>
      <c r="G32" s="9">
        <f t="shared" si="1"/>
        <v>1538.326793151833</v>
      </c>
      <c r="H32" s="9"/>
      <c r="I32" s="9">
        <f>IF(I31-F32&gt;0.001,I31-F32-Table42[[#This Row],[Ile nadpłacamy przy tej racie?]],0)</f>
        <v>202663.18068071874</v>
      </c>
      <c r="K32" s="9">
        <f>IF(Table42[[#This Row],[Rok]]&lt;9,Table42[[#This Row],[Odsetki normalne]]*50%,Table42[[#This Row],[Odsetki normalne]])</f>
        <v>541.64856093864876</v>
      </c>
      <c r="O32" s="2"/>
      <c r="P32" s="2"/>
      <c r="Q32" s="2"/>
      <c r="R32" s="2"/>
    </row>
    <row r="33" spans="2:18" x14ac:dyDescent="0.25">
      <c r="B33" s="1">
        <f t="shared" si="2"/>
        <v>2</v>
      </c>
      <c r="C33" s="4">
        <f t="shared" si="3"/>
        <v>13</v>
      </c>
      <c r="D33" s="5">
        <f t="shared" si="0"/>
        <v>6.4000000000000001E-2</v>
      </c>
      <c r="E33" s="2">
        <f>IF(I32&gt;0.001,IPMT(Table42[[#This Row],[Oprocentowanie]]/12,1,$C$9-Table42[[#This Row],[Miesiąc]]+1,-I32),0)</f>
        <v>1080.8702969638332</v>
      </c>
      <c r="F33" s="2">
        <f>IF(I32&gt;0.001,PPMT(Table42[[#This Row],[Oprocentowanie]]/12,1,$C$9-Table42[[#This Row],[Miesiąc]]+1,-I32),0)</f>
        <v>457.45649618799962</v>
      </c>
      <c r="G33" s="2">
        <f t="shared" si="1"/>
        <v>1538.3267931518328</v>
      </c>
      <c r="H33" s="2"/>
      <c r="I33" s="11">
        <f>IF(I32-F33&gt;0.001,I32-F33-Table42[[#This Row],[Ile nadpłacamy przy tej racie?]],0)</f>
        <v>202205.72418453073</v>
      </c>
      <c r="K33" s="2">
        <f>IF(Table42[[#This Row],[Rok]]&lt;9,Table42[[#This Row],[Odsetki normalne]]*50%,Table42[[#This Row],[Odsetki normalne]])</f>
        <v>540.4351484819166</v>
      </c>
      <c r="O33" s="2"/>
      <c r="P33" s="2"/>
      <c r="Q33" s="2"/>
      <c r="R33" s="2"/>
    </row>
    <row r="34" spans="2:18" x14ac:dyDescent="0.25">
      <c r="B34" s="1">
        <f t="shared" si="2"/>
        <v>2</v>
      </c>
      <c r="C34" s="4">
        <f t="shared" si="3"/>
        <v>14</v>
      </c>
      <c r="D34" s="5">
        <f t="shared" si="0"/>
        <v>6.4000000000000001E-2</v>
      </c>
      <c r="E34" s="2">
        <f>IF(I33&gt;0.001,IPMT(Table42[[#This Row],[Oprocentowanie]]/12,1,$C$9-Table42[[#This Row],[Miesiąc]]+1,-I33),0)</f>
        <v>1078.4305289841636</v>
      </c>
      <c r="F34" s="2">
        <f>IF(I33&gt;0.001,PPMT(Table42[[#This Row],[Oprocentowanie]]/12,1,$C$9-Table42[[#This Row],[Miesiąc]]+1,-I33),0)</f>
        <v>459.89626416766896</v>
      </c>
      <c r="G34" s="2">
        <f t="shared" si="1"/>
        <v>1538.3267931518326</v>
      </c>
      <c r="H34" s="2"/>
      <c r="I34" s="11">
        <f>IF(I33-F34&gt;0.001,I33-F34-Table42[[#This Row],[Ile nadpłacamy przy tej racie?]],0)</f>
        <v>201745.82792036305</v>
      </c>
      <c r="K34" s="2">
        <f>IF(Table42[[#This Row],[Rok]]&lt;9,Table42[[#This Row],[Odsetki normalne]]*50%,Table42[[#This Row],[Odsetki normalne]])</f>
        <v>539.21526449208181</v>
      </c>
      <c r="O34" s="2"/>
      <c r="P34" s="2"/>
      <c r="Q34" s="2"/>
      <c r="R34" s="2"/>
    </row>
    <row r="35" spans="2:18" x14ac:dyDescent="0.25">
      <c r="B35" s="1">
        <f t="shared" si="2"/>
        <v>2</v>
      </c>
      <c r="C35" s="4">
        <f t="shared" si="3"/>
        <v>15</v>
      </c>
      <c r="D35" s="5">
        <f t="shared" si="0"/>
        <v>6.4000000000000001E-2</v>
      </c>
      <c r="E35" s="2">
        <f>IF(I34&gt;0.001,IPMT(Table42[[#This Row],[Oprocentowanie]]/12,1,$C$9-Table42[[#This Row],[Miesiąc]]+1,-I34),0)</f>
        <v>1075.977748908603</v>
      </c>
      <c r="F35" s="2">
        <f>IF(I34&gt;0.001,PPMT(Table42[[#This Row],[Oprocentowanie]]/12,1,$C$9-Table42[[#This Row],[Miesiąc]]+1,-I34),0)</f>
        <v>462.34904424322986</v>
      </c>
      <c r="G35" s="2">
        <f t="shared" si="1"/>
        <v>1538.3267931518328</v>
      </c>
      <c r="H35" s="2"/>
      <c r="I35" s="11">
        <f>IF(I34-F35&gt;0.001,I34-F35-Table42[[#This Row],[Ile nadpłacamy przy tej racie?]],0)</f>
        <v>201283.47887611983</v>
      </c>
      <c r="K35" s="2">
        <f>IF(Table42[[#This Row],[Rok]]&lt;9,Table42[[#This Row],[Odsetki normalne]]*50%,Table42[[#This Row],[Odsetki normalne]])</f>
        <v>537.98887445430148</v>
      </c>
      <c r="O35" s="2"/>
      <c r="P35" s="2"/>
      <c r="Q35" s="2"/>
      <c r="R35" s="2"/>
    </row>
    <row r="36" spans="2:18" x14ac:dyDescent="0.25">
      <c r="B36" s="1">
        <f t="shared" si="2"/>
        <v>2</v>
      </c>
      <c r="C36" s="4">
        <f t="shared" si="3"/>
        <v>16</v>
      </c>
      <c r="D36" s="5">
        <f t="shared" si="0"/>
        <v>6.4000000000000001E-2</v>
      </c>
      <c r="E36" s="2">
        <f>IF(I35&gt;0.001,IPMT(Table42[[#This Row],[Oprocentowanie]]/12,1,$C$9-Table42[[#This Row],[Miesiąc]]+1,-I35),0)</f>
        <v>1073.5118873393055</v>
      </c>
      <c r="F36" s="2">
        <f>IF(I35&gt;0.001,PPMT(Table42[[#This Row],[Oprocentowanie]]/12,1,$C$9-Table42[[#This Row],[Miesiąc]]+1,-I35),0)</f>
        <v>464.81490581252706</v>
      </c>
      <c r="G36" s="2">
        <f t="shared" si="1"/>
        <v>1538.3267931518326</v>
      </c>
      <c r="H36" s="2"/>
      <c r="I36" s="11">
        <f>IF(I35-F36&gt;0.001,I35-F36-Table42[[#This Row],[Ile nadpłacamy przy tej racie?]],0)</f>
        <v>200818.6639703073</v>
      </c>
      <c r="K36" s="2">
        <f>IF(Table42[[#This Row],[Rok]]&lt;9,Table42[[#This Row],[Odsetki normalne]]*50%,Table42[[#This Row],[Odsetki normalne]])</f>
        <v>536.75594366965277</v>
      </c>
      <c r="O36" s="2"/>
      <c r="P36" s="2"/>
      <c r="Q36" s="2"/>
      <c r="R36" s="2"/>
    </row>
    <row r="37" spans="2:18" x14ac:dyDescent="0.25">
      <c r="B37" s="1">
        <f t="shared" si="2"/>
        <v>2</v>
      </c>
      <c r="C37" s="4">
        <f t="shared" si="3"/>
        <v>17</v>
      </c>
      <c r="D37" s="5">
        <f t="shared" si="0"/>
        <v>6.4000000000000001E-2</v>
      </c>
      <c r="E37" s="2">
        <f>IF(I36&gt;0.001,IPMT(Table42[[#This Row],[Oprocentowanie]]/12,1,$C$9-Table42[[#This Row],[Miesiąc]]+1,-I36),0)</f>
        <v>1071.0328745083057</v>
      </c>
      <c r="F37" s="2">
        <f>IF(I36&gt;0.001,PPMT(Table42[[#This Row],[Oprocentowanie]]/12,1,$C$9-Table42[[#This Row],[Miesiąc]]+1,-I36),0)</f>
        <v>467.29391864352732</v>
      </c>
      <c r="G37" s="2">
        <f t="shared" si="1"/>
        <v>1538.326793151833</v>
      </c>
      <c r="H37" s="2"/>
      <c r="I37" s="11">
        <f>IF(I36-F37&gt;0.001,I36-F37-Table42[[#This Row],[Ile nadpłacamy przy tej racie?]],0)</f>
        <v>200351.37005166378</v>
      </c>
      <c r="K37" s="2">
        <f>IF(Table42[[#This Row],[Rok]]&lt;9,Table42[[#This Row],[Odsetki normalne]]*50%,Table42[[#This Row],[Odsetki normalne]])</f>
        <v>535.51643725415283</v>
      </c>
      <c r="O37" s="2"/>
      <c r="P37" s="2"/>
      <c r="Q37" s="2"/>
      <c r="R37" s="2"/>
    </row>
    <row r="38" spans="2:18" x14ac:dyDescent="0.25">
      <c r="B38" s="1">
        <f t="shared" si="2"/>
        <v>2</v>
      </c>
      <c r="C38" s="4">
        <f t="shared" si="3"/>
        <v>18</v>
      </c>
      <c r="D38" s="5">
        <f t="shared" si="0"/>
        <v>6.4000000000000001E-2</v>
      </c>
      <c r="E38" s="2">
        <f>IF(I37&gt;0.001,IPMT(Table42[[#This Row],[Oprocentowanie]]/12,1,$C$9-Table42[[#This Row],[Miesiąc]]+1,-I37),0)</f>
        <v>1068.54064027554</v>
      </c>
      <c r="F38" s="2">
        <f>IF(I37&gt;0.001,PPMT(Table42[[#This Row],[Oprocentowanie]]/12,1,$C$9-Table42[[#This Row],[Miesiąc]]+1,-I37),0)</f>
        <v>469.78615287629265</v>
      </c>
      <c r="G38" s="2">
        <f t="shared" si="1"/>
        <v>1538.3267931518326</v>
      </c>
      <c r="H38" s="2"/>
      <c r="I38" s="11">
        <f>IF(I37-F38&gt;0.001,I37-F38-Table42[[#This Row],[Ile nadpłacamy przy tej racie?]],0)</f>
        <v>199881.58389878747</v>
      </c>
      <c r="K38" s="2">
        <f>IF(Table42[[#This Row],[Rok]]&lt;9,Table42[[#This Row],[Odsetki normalne]]*50%,Table42[[#This Row],[Odsetki normalne]])</f>
        <v>534.27032013777</v>
      </c>
      <c r="O38" s="2"/>
      <c r="P38" s="2"/>
      <c r="Q38" s="2"/>
      <c r="R38" s="2"/>
    </row>
    <row r="39" spans="2:18" x14ac:dyDescent="0.25">
      <c r="B39" s="1">
        <f t="shared" si="2"/>
        <v>2</v>
      </c>
      <c r="C39" s="4">
        <f t="shared" si="3"/>
        <v>19</v>
      </c>
      <c r="D39" s="5">
        <f t="shared" si="0"/>
        <v>6.4000000000000001E-2</v>
      </c>
      <c r="E39" s="2">
        <f>IF(I38&gt;0.001,IPMT(Table42[[#This Row],[Oprocentowanie]]/12,1,$C$9-Table42[[#This Row],[Miesiąc]]+1,-I38),0)</f>
        <v>1066.0351141268666</v>
      </c>
      <c r="F39" s="2">
        <f>IF(I38&gt;0.001,PPMT(Table42[[#This Row],[Oprocentowanie]]/12,1,$C$9-Table42[[#This Row],[Miesiąc]]+1,-I38),0)</f>
        <v>472.29167902496624</v>
      </c>
      <c r="G39" s="2">
        <f t="shared" si="1"/>
        <v>1538.3267931518328</v>
      </c>
      <c r="H39" s="2"/>
      <c r="I39" s="11">
        <f>IF(I38-F39&gt;0.001,I38-F39-Table42[[#This Row],[Ile nadpłacamy przy tej racie?]],0)</f>
        <v>199409.29221976252</v>
      </c>
      <c r="K39" s="2">
        <f>IF(Table42[[#This Row],[Rok]]&lt;9,Table42[[#This Row],[Odsetki normalne]]*50%,Table42[[#This Row],[Odsetki normalne]])</f>
        <v>533.01755706343329</v>
      </c>
      <c r="O39" s="2"/>
      <c r="P39" s="2"/>
      <c r="Q39" s="2"/>
      <c r="R39" s="2"/>
    </row>
    <row r="40" spans="2:18" x14ac:dyDescent="0.25">
      <c r="B40" s="1">
        <f t="shared" si="2"/>
        <v>2</v>
      </c>
      <c r="C40" s="4">
        <f t="shared" si="3"/>
        <v>20</v>
      </c>
      <c r="D40" s="5">
        <f t="shared" si="0"/>
        <v>6.4000000000000001E-2</v>
      </c>
      <c r="E40" s="2">
        <f>IF(I39&gt;0.001,IPMT(Table42[[#This Row],[Oprocentowanie]]/12,1,$C$9-Table42[[#This Row],[Miesiąc]]+1,-I39),0)</f>
        <v>1063.5162251720667</v>
      </c>
      <c r="F40" s="2">
        <f>IF(I39&gt;0.001,PPMT(Table42[[#This Row],[Oprocentowanie]]/12,1,$C$9-Table42[[#This Row],[Miesiąc]]+1,-I39),0)</f>
        <v>474.81056797976612</v>
      </c>
      <c r="G40" s="2">
        <f t="shared" si="1"/>
        <v>1538.3267931518328</v>
      </c>
      <c r="H40" s="2"/>
      <c r="I40" s="11">
        <f>IF(I39-F40&gt;0.001,I39-F40-Table42[[#This Row],[Ile nadpłacamy przy tej racie?]],0)</f>
        <v>198934.48165178276</v>
      </c>
      <c r="K40" s="2">
        <f>IF(Table42[[#This Row],[Rok]]&lt;9,Table42[[#This Row],[Odsetki normalne]]*50%,Table42[[#This Row],[Odsetki normalne]])</f>
        <v>531.75811258603335</v>
      </c>
      <c r="O40" s="2"/>
      <c r="P40" s="2"/>
      <c r="Q40" s="2"/>
      <c r="R40" s="2"/>
    </row>
    <row r="41" spans="2:18" x14ac:dyDescent="0.25">
      <c r="B41" s="1">
        <f t="shared" si="2"/>
        <v>2</v>
      </c>
      <c r="C41" s="4">
        <f t="shared" si="3"/>
        <v>21</v>
      </c>
      <c r="D41" s="5">
        <f t="shared" si="0"/>
        <v>6.4000000000000001E-2</v>
      </c>
      <c r="E41" s="2">
        <f>IF(I40&gt;0.001,IPMT(Table42[[#This Row],[Oprocentowanie]]/12,1,$C$9-Table42[[#This Row],[Miesiąc]]+1,-I40),0)</f>
        <v>1060.9839021428413</v>
      </c>
      <c r="F41" s="2">
        <f>IF(I40&gt;0.001,PPMT(Table42[[#This Row],[Oprocentowanie]]/12,1,$C$9-Table42[[#This Row],[Miesiąc]]+1,-I40),0)</f>
        <v>477.34289100899156</v>
      </c>
      <c r="G41" s="2">
        <f t="shared" si="1"/>
        <v>1538.3267931518328</v>
      </c>
      <c r="H41" s="2"/>
      <c r="I41" s="11">
        <f>IF(I40-F41&gt;0.001,I40-F41-Table42[[#This Row],[Ile nadpłacamy przy tej racie?]],0)</f>
        <v>198457.13876077376</v>
      </c>
      <c r="K41" s="2">
        <f>IF(Table42[[#This Row],[Rok]]&lt;9,Table42[[#This Row],[Odsetki normalne]]*50%,Table42[[#This Row],[Odsetki normalne]])</f>
        <v>530.49195107142066</v>
      </c>
      <c r="O41" s="2"/>
      <c r="P41" s="2"/>
      <c r="Q41" s="2"/>
      <c r="R41" s="2"/>
    </row>
    <row r="42" spans="2:18" x14ac:dyDescent="0.25">
      <c r="B42" s="1">
        <f t="shared" si="2"/>
        <v>2</v>
      </c>
      <c r="C42" s="4">
        <f t="shared" si="3"/>
        <v>22</v>
      </c>
      <c r="D42" s="5">
        <f t="shared" si="0"/>
        <v>6.4000000000000001E-2</v>
      </c>
      <c r="E42" s="2">
        <f>IF(I41&gt;0.001,IPMT(Table42[[#This Row],[Oprocentowanie]]/12,1,$C$9-Table42[[#This Row],[Miesiąc]]+1,-I41),0)</f>
        <v>1058.4380733907935</v>
      </c>
      <c r="F42" s="2">
        <f>IF(I41&gt;0.001,PPMT(Table42[[#This Row],[Oprocentowanie]]/12,1,$C$9-Table42[[#This Row],[Miesiąc]]+1,-I41),0)</f>
        <v>479.88871976103957</v>
      </c>
      <c r="G42" s="2">
        <f t="shared" si="1"/>
        <v>1538.326793151833</v>
      </c>
      <c r="H42" s="2"/>
      <c r="I42" s="11">
        <f>IF(I41-F42&gt;0.001,I41-F42-Table42[[#This Row],[Ile nadpłacamy przy tej racie?]],0)</f>
        <v>197977.25004101271</v>
      </c>
      <c r="K42" s="2">
        <f>IF(Table42[[#This Row],[Rok]]&lt;9,Table42[[#This Row],[Odsetki normalne]]*50%,Table42[[#This Row],[Odsetki normalne]])</f>
        <v>529.21903669539677</v>
      </c>
      <c r="O42" s="2"/>
      <c r="P42" s="2"/>
      <c r="Q42" s="2"/>
      <c r="R42" s="2"/>
    </row>
    <row r="43" spans="2:18" x14ac:dyDescent="0.25">
      <c r="B43" s="1">
        <f t="shared" si="2"/>
        <v>2</v>
      </c>
      <c r="C43" s="4">
        <f t="shared" si="3"/>
        <v>23</v>
      </c>
      <c r="D43" s="5">
        <f t="shared" si="0"/>
        <v>6.4000000000000001E-2</v>
      </c>
      <c r="E43" s="2">
        <f>IF(I42&gt;0.001,IPMT(Table42[[#This Row],[Oprocentowanie]]/12,1,$C$9-Table42[[#This Row],[Miesiąc]]+1,-I42),0)</f>
        <v>1055.8786668854011</v>
      </c>
      <c r="F43" s="2">
        <f>IF(I42&gt;0.001,PPMT(Table42[[#This Row],[Oprocentowanie]]/12,1,$C$9-Table42[[#This Row],[Miesiąc]]+1,-I42),0)</f>
        <v>482.44812626643164</v>
      </c>
      <c r="G43" s="2">
        <f t="shared" si="1"/>
        <v>1538.3267931518328</v>
      </c>
      <c r="H43" s="2"/>
      <c r="I43" s="11">
        <f>IF(I42-F43&gt;0.001,I42-F43-Table42[[#This Row],[Ile nadpłacamy przy tej racie?]],0)</f>
        <v>197494.80191474629</v>
      </c>
      <c r="K43" s="2">
        <f>IF(Table42[[#This Row],[Rok]]&lt;9,Table42[[#This Row],[Odsetki normalne]]*50%,Table42[[#This Row],[Odsetki normalne]])</f>
        <v>527.93933344270056</v>
      </c>
      <c r="O43" s="2"/>
      <c r="P43" s="2"/>
      <c r="Q43" s="2"/>
      <c r="R43" s="2"/>
    </row>
    <row r="44" spans="2:18" x14ac:dyDescent="0.25">
      <c r="B44" s="1">
        <f t="shared" si="2"/>
        <v>2</v>
      </c>
      <c r="C44" s="4">
        <f t="shared" si="3"/>
        <v>24</v>
      </c>
      <c r="D44" s="5">
        <f t="shared" si="0"/>
        <v>6.4000000000000001E-2</v>
      </c>
      <c r="E44" s="2">
        <f>IF(I43&gt;0.001,IPMT(Table42[[#This Row],[Oprocentowanie]]/12,1,$C$9-Table42[[#This Row],[Miesiąc]]+1,-I43),0)</f>
        <v>1053.3056102119801</v>
      </c>
      <c r="F44" s="2">
        <f>IF(I43&gt;0.001,PPMT(Table42[[#This Row],[Oprocentowanie]]/12,1,$C$9-Table42[[#This Row],[Miesiąc]]+1,-I43),0)</f>
        <v>485.02118293985274</v>
      </c>
      <c r="G44" s="2">
        <f t="shared" si="1"/>
        <v>1538.3267931518328</v>
      </c>
      <c r="H44" s="2"/>
      <c r="I44" s="11">
        <f>IF(I43-F44&gt;0.001,I43-F44-Table42[[#This Row],[Ile nadpłacamy przy tej racie?]],0)</f>
        <v>197009.78073180644</v>
      </c>
      <c r="K44" s="2">
        <f>IF(Table42[[#This Row],[Rok]]&lt;9,Table42[[#This Row],[Odsetki normalne]]*50%,Table42[[#This Row],[Odsetki normalne]])</f>
        <v>526.65280510599007</v>
      </c>
      <c r="O44" s="2"/>
      <c r="P44" s="2"/>
      <c r="Q44" s="2"/>
      <c r="R44" s="2"/>
    </row>
    <row r="45" spans="2:18" x14ac:dyDescent="0.25">
      <c r="B45" s="6">
        <f t="shared" si="2"/>
        <v>3</v>
      </c>
      <c r="C45" s="7">
        <f t="shared" si="3"/>
        <v>25</v>
      </c>
      <c r="D45" s="8">
        <v>5.4800000000000001E-2</v>
      </c>
      <c r="E45" s="9">
        <f>IF(I44&gt;0.001,IPMT(Table42[[#This Row],[Oprocentowanie]]/12,1,$C$9-Table42[[#This Row],[Miesiąc]]+1,-I44),0)</f>
        <v>899.67799867524946</v>
      </c>
      <c r="F45" s="9">
        <f>IF(I44&gt;0.001,PPMT(Table42[[#This Row],[Oprocentowanie]]/12,1,$C$9-Table42[[#This Row],[Miesiąc]]+1,-I44),0)</f>
        <v>536.94523721411508</v>
      </c>
      <c r="G45" s="9">
        <f t="shared" si="1"/>
        <v>1436.6232358893644</v>
      </c>
      <c r="H45" s="9"/>
      <c r="I45" s="9">
        <f>IF(I44-F45&gt;0.001,I44-F45-Table42[[#This Row],[Ile nadpłacamy przy tej racie?]],0)</f>
        <v>196472.83549459232</v>
      </c>
      <c r="K45" s="9">
        <f>IF(Table42[[#This Row],[Rok]]&lt;9,Table42[[#This Row],[Odsetki normalne]]*50%,Table42[[#This Row],[Odsetki normalne]])</f>
        <v>449.83899933762473</v>
      </c>
      <c r="O45" s="2"/>
      <c r="P45" s="2"/>
      <c r="Q45" s="2"/>
      <c r="R45" s="2"/>
    </row>
    <row r="46" spans="2:18" x14ac:dyDescent="0.25">
      <c r="B46" s="6">
        <f t="shared" si="2"/>
        <v>3</v>
      </c>
      <c r="C46" s="7">
        <f t="shared" si="3"/>
        <v>26</v>
      </c>
      <c r="D46" s="8">
        <v>5.4800000000000001E-2</v>
      </c>
      <c r="E46" s="9">
        <f>IF(I45&gt;0.001,IPMT(Table42[[#This Row],[Oprocentowanie]]/12,1,$C$9-Table42[[#This Row],[Miesiąc]]+1,-I45),0)</f>
        <v>897.22594875863831</v>
      </c>
      <c r="F46" s="9">
        <f>IF(I45&gt;0.001,PPMT(Table42[[#This Row],[Oprocentowanie]]/12,1,$C$9-Table42[[#This Row],[Miesiąc]]+1,-I45),0)</f>
        <v>539.39728713072611</v>
      </c>
      <c r="G46" s="9">
        <f t="shared" si="1"/>
        <v>1436.6232358893644</v>
      </c>
      <c r="H46" s="9"/>
      <c r="I46" s="9">
        <f>IF(I45-F46&gt;0.001,I45-F46-Table42[[#This Row],[Ile nadpłacamy przy tej racie?]],0)</f>
        <v>195933.43820746159</v>
      </c>
      <c r="K46" s="9">
        <f>IF(Table42[[#This Row],[Rok]]&lt;9,Table42[[#This Row],[Odsetki normalne]]*50%,Table42[[#This Row],[Odsetki normalne]])</f>
        <v>448.61297437931916</v>
      </c>
      <c r="O46" s="2"/>
      <c r="P46" s="2"/>
      <c r="Q46" s="2"/>
      <c r="R46" s="2"/>
    </row>
    <row r="47" spans="2:18" x14ac:dyDescent="0.25">
      <c r="B47" s="6">
        <f t="shared" si="2"/>
        <v>3</v>
      </c>
      <c r="C47" s="7">
        <f t="shared" si="3"/>
        <v>27</v>
      </c>
      <c r="D47" s="8">
        <v>5.4800000000000001E-2</v>
      </c>
      <c r="E47" s="9">
        <f>IF(I46&gt;0.001,IPMT(Table42[[#This Row],[Oprocentowanie]]/12,1,$C$9-Table42[[#This Row],[Miesiąc]]+1,-I46),0)</f>
        <v>894.76270114740782</v>
      </c>
      <c r="F47" s="9">
        <f>IF(I46&gt;0.001,PPMT(Table42[[#This Row],[Oprocentowanie]]/12,1,$C$9-Table42[[#This Row],[Miesiąc]]+1,-I46),0)</f>
        <v>541.86053474195626</v>
      </c>
      <c r="G47" s="9">
        <f t="shared" si="1"/>
        <v>1436.623235889364</v>
      </c>
      <c r="H47" s="9"/>
      <c r="I47" s="9">
        <f>IF(I46-F47&gt;0.001,I46-F47-Table42[[#This Row],[Ile nadpłacamy przy tej racie?]],0)</f>
        <v>195391.57767271964</v>
      </c>
      <c r="K47" s="9">
        <f>IF(Table42[[#This Row],[Rok]]&lt;9,Table42[[#This Row],[Odsetki normalne]]*50%,Table42[[#This Row],[Odsetki normalne]])</f>
        <v>447.38135057370391</v>
      </c>
      <c r="O47" s="2"/>
      <c r="P47" s="2"/>
      <c r="Q47" s="2"/>
      <c r="R47" s="2"/>
    </row>
    <row r="48" spans="2:18" x14ac:dyDescent="0.25">
      <c r="B48" s="6">
        <f t="shared" si="2"/>
        <v>3</v>
      </c>
      <c r="C48" s="7">
        <f t="shared" si="3"/>
        <v>28</v>
      </c>
      <c r="D48" s="8">
        <v>5.4800000000000001E-2</v>
      </c>
      <c r="E48" s="9">
        <f>IF(I47&gt;0.001,IPMT(Table42[[#This Row],[Oprocentowanie]]/12,1,$C$9-Table42[[#This Row],[Miesiąc]]+1,-I47),0)</f>
        <v>892.28820470541973</v>
      </c>
      <c r="F48" s="9">
        <f>IF(I47&gt;0.001,PPMT(Table42[[#This Row],[Oprocentowanie]]/12,1,$C$9-Table42[[#This Row],[Miesiąc]]+1,-I47),0)</f>
        <v>544.33503118394469</v>
      </c>
      <c r="G48" s="9">
        <f t="shared" si="1"/>
        <v>1436.6232358893644</v>
      </c>
      <c r="H48" s="9"/>
      <c r="I48" s="9">
        <f>IF(I47-F48&gt;0.001,I47-F48-Table42[[#This Row],[Ile nadpłacamy przy tej racie?]],0)</f>
        <v>194847.2426415357</v>
      </c>
      <c r="K48" s="9">
        <f>IF(Table42[[#This Row],[Rok]]&lt;9,Table42[[#This Row],[Odsetki normalne]]*50%,Table42[[#This Row],[Odsetki normalne]])</f>
        <v>446.14410235270987</v>
      </c>
      <c r="O48" s="2"/>
      <c r="P48" s="2"/>
      <c r="Q48" s="2"/>
      <c r="R48" s="2"/>
    </row>
    <row r="49" spans="2:18" x14ac:dyDescent="0.25">
      <c r="B49" s="6">
        <f t="shared" si="2"/>
        <v>3</v>
      </c>
      <c r="C49" s="7">
        <f t="shared" si="3"/>
        <v>29</v>
      </c>
      <c r="D49" s="8">
        <v>5.4800000000000001E-2</v>
      </c>
      <c r="E49" s="9">
        <f>IF(I48&gt;0.001,IPMT(Table42[[#This Row],[Oprocentowanie]]/12,1,$C$9-Table42[[#This Row],[Miesiąc]]+1,-I48),0)</f>
        <v>889.8024080630131</v>
      </c>
      <c r="F49" s="9">
        <f>IF(I48&gt;0.001,PPMT(Table42[[#This Row],[Oprocentowanie]]/12,1,$C$9-Table42[[#This Row],[Miesiąc]]+1,-I48),0)</f>
        <v>546.82082782635132</v>
      </c>
      <c r="G49" s="9">
        <f t="shared" si="1"/>
        <v>1436.6232358893644</v>
      </c>
      <c r="H49" s="9"/>
      <c r="I49" s="9">
        <f>IF(I48-F49&gt;0.001,I48-F49-Table42[[#This Row],[Ile nadpłacamy przy tej racie?]],0)</f>
        <v>194300.42181370934</v>
      </c>
      <c r="K49" s="9">
        <f>IF(Table42[[#This Row],[Rok]]&lt;9,Table42[[#This Row],[Odsetki normalne]]*50%,Table42[[#This Row],[Odsetki normalne]])</f>
        <v>444.90120403150655</v>
      </c>
      <c r="O49" s="2"/>
      <c r="P49" s="2"/>
      <c r="Q49" s="2"/>
      <c r="R49" s="2"/>
    </row>
    <row r="50" spans="2:18" x14ac:dyDescent="0.25">
      <c r="B50" s="6">
        <f t="shared" si="2"/>
        <v>3</v>
      </c>
      <c r="C50" s="7">
        <f t="shared" si="3"/>
        <v>30</v>
      </c>
      <c r="D50" s="8">
        <v>5.4800000000000001E-2</v>
      </c>
      <c r="E50" s="9">
        <f>IF(I49&gt;0.001,IPMT(Table42[[#This Row],[Oprocentowanie]]/12,1,$C$9-Table42[[#This Row],[Miesiąc]]+1,-I49),0)</f>
        <v>887.30525961593924</v>
      </c>
      <c r="F50" s="9">
        <f>IF(I49&gt;0.001,PPMT(Table42[[#This Row],[Oprocentowanie]]/12,1,$C$9-Table42[[#This Row],[Miesiąc]]+1,-I49),0)</f>
        <v>549.31797627342496</v>
      </c>
      <c r="G50" s="9">
        <f t="shared" si="1"/>
        <v>1436.6232358893642</v>
      </c>
      <c r="H50" s="9"/>
      <c r="I50" s="9">
        <f>IF(I49-F50&gt;0.001,I49-F50-Table42[[#This Row],[Ile nadpłacamy przy tej racie?]],0)</f>
        <v>193751.10383743592</v>
      </c>
      <c r="K50" s="9">
        <f>IF(Table42[[#This Row],[Rok]]&lt;9,Table42[[#This Row],[Odsetki normalne]]*50%,Table42[[#This Row],[Odsetki normalne]])</f>
        <v>443.65262980796962</v>
      </c>
      <c r="O50" s="2"/>
      <c r="P50" s="2"/>
      <c r="Q50" s="2"/>
      <c r="R50" s="2"/>
    </row>
    <row r="51" spans="2:18" x14ac:dyDescent="0.25">
      <c r="B51" s="6">
        <f t="shared" si="2"/>
        <v>3</v>
      </c>
      <c r="C51" s="7">
        <f t="shared" si="3"/>
        <v>31</v>
      </c>
      <c r="D51" s="8">
        <v>5.4800000000000001E-2</v>
      </c>
      <c r="E51" s="9">
        <f>IF(I50&gt;0.001,IPMT(Table42[[#This Row],[Oprocentowanie]]/12,1,$C$9-Table42[[#This Row],[Miesiąc]]+1,-I50),0)</f>
        <v>884.7967075242907</v>
      </c>
      <c r="F51" s="9">
        <f>IF(I50&gt;0.001,PPMT(Table42[[#This Row],[Oprocentowanie]]/12,1,$C$9-Table42[[#This Row],[Miesiąc]]+1,-I50),0)</f>
        <v>551.82652836507373</v>
      </c>
      <c r="G51" s="9">
        <f t="shared" si="1"/>
        <v>1436.6232358893644</v>
      </c>
      <c r="H51" s="9"/>
      <c r="I51" s="9">
        <f>IF(I50-F51&gt;0.001,I50-F51-Table42[[#This Row],[Ile nadpłacamy przy tej racie?]],0)</f>
        <v>193199.27730907084</v>
      </c>
      <c r="K51" s="9">
        <f>IF(Table42[[#This Row],[Rok]]&lt;9,Table42[[#This Row],[Odsetki normalne]]*50%,Table42[[#This Row],[Odsetki normalne]])</f>
        <v>442.39835376214535</v>
      </c>
      <c r="O51" s="2"/>
      <c r="P51" s="2"/>
      <c r="Q51" s="2"/>
      <c r="R51" s="2"/>
    </row>
    <row r="52" spans="2:18" x14ac:dyDescent="0.25">
      <c r="B52" s="6">
        <f t="shared" si="2"/>
        <v>3</v>
      </c>
      <c r="C52" s="7">
        <f t="shared" si="3"/>
        <v>32</v>
      </c>
      <c r="D52" s="8">
        <v>5.4800000000000001E-2</v>
      </c>
      <c r="E52" s="9">
        <f>IF(I51&gt;0.001,IPMT(Table42[[#This Row],[Oprocentowanie]]/12,1,$C$9-Table42[[#This Row],[Miesiąc]]+1,-I51),0)</f>
        <v>882.27669971142348</v>
      </c>
      <c r="F52" s="9">
        <f>IF(I51&gt;0.001,PPMT(Table42[[#This Row],[Oprocentowanie]]/12,1,$C$9-Table42[[#This Row],[Miesiąc]]+1,-I51),0)</f>
        <v>554.34653617794083</v>
      </c>
      <c r="G52" s="9">
        <f t="shared" si="1"/>
        <v>1436.6232358893644</v>
      </c>
      <c r="H52" s="9"/>
      <c r="I52" s="9">
        <f>IF(I51-F52&gt;0.001,I51-F52-Table42[[#This Row],[Ile nadpłacamy przy tej racie?]],0)</f>
        <v>192644.9307728929</v>
      </c>
      <c r="K52" s="9">
        <f>IF(Table42[[#This Row],[Rok]]&lt;9,Table42[[#This Row],[Odsetki normalne]]*50%,Table42[[#This Row],[Odsetki normalne]])</f>
        <v>441.13834985571174</v>
      </c>
      <c r="O52" s="2"/>
      <c r="P52" s="2"/>
      <c r="Q52" s="2"/>
      <c r="R52" s="2"/>
    </row>
    <row r="53" spans="2:18" x14ac:dyDescent="0.25">
      <c r="B53" s="6">
        <f t="shared" si="2"/>
        <v>3</v>
      </c>
      <c r="C53" s="7">
        <f t="shared" si="3"/>
        <v>33</v>
      </c>
      <c r="D53" s="8">
        <v>5.4800000000000001E-2</v>
      </c>
      <c r="E53" s="9">
        <f>IF(I52&gt;0.001,IPMT(Table42[[#This Row],[Oprocentowanie]]/12,1,$C$9-Table42[[#This Row],[Miesiąc]]+1,-I52),0)</f>
        <v>879.74518386287764</v>
      </c>
      <c r="F53" s="9">
        <f>IF(I52&gt;0.001,PPMT(Table42[[#This Row],[Oprocentowanie]]/12,1,$C$9-Table42[[#This Row],[Miesiąc]]+1,-I52),0)</f>
        <v>556.87805202648678</v>
      </c>
      <c r="G53" s="9">
        <f t="shared" si="1"/>
        <v>1436.6232358893644</v>
      </c>
      <c r="H53" s="9"/>
      <c r="I53" s="9">
        <f>IF(I52-F53&gt;0.001,I52-F53-Table42[[#This Row],[Ile nadpłacamy przy tej racie?]],0)</f>
        <v>192088.0527208664</v>
      </c>
      <c r="K53" s="9">
        <f>IF(Table42[[#This Row],[Rok]]&lt;9,Table42[[#This Row],[Odsetki normalne]]*50%,Table42[[#This Row],[Odsetki normalne]])</f>
        <v>439.87259193143882</v>
      </c>
      <c r="O53" s="2"/>
      <c r="P53" s="2"/>
      <c r="Q53" s="2"/>
      <c r="R53" s="2"/>
    </row>
    <row r="54" spans="2:18" x14ac:dyDescent="0.25">
      <c r="B54" s="6">
        <f t="shared" si="2"/>
        <v>3</v>
      </c>
      <c r="C54" s="7">
        <f t="shared" si="3"/>
        <v>34</v>
      </c>
      <c r="D54" s="8">
        <v>5.4800000000000001E-2</v>
      </c>
      <c r="E54" s="9">
        <f>IF(I53&gt;0.001,IPMT(Table42[[#This Row],[Oprocentowanie]]/12,1,$C$9-Table42[[#This Row],[Miesiąc]]+1,-I53),0)</f>
        <v>877.20210742528991</v>
      </c>
      <c r="F54" s="9">
        <f>IF(I53&gt;0.001,PPMT(Table42[[#This Row],[Oprocentowanie]]/12,1,$C$9-Table42[[#This Row],[Miesiąc]]+1,-I53),0)</f>
        <v>559.42112846407417</v>
      </c>
      <c r="G54" s="9">
        <f t="shared" si="1"/>
        <v>1436.623235889364</v>
      </c>
      <c r="H54" s="9"/>
      <c r="I54" s="9">
        <f>IF(I53-F54&gt;0.001,I53-F54-Table42[[#This Row],[Ile nadpłacamy przy tej racie?]],0)</f>
        <v>191528.63159240232</v>
      </c>
      <c r="K54" s="9">
        <f>IF(Table42[[#This Row],[Rok]]&lt;9,Table42[[#This Row],[Odsetki normalne]]*50%,Table42[[#This Row],[Odsetki normalne]])</f>
        <v>438.60105371264495</v>
      </c>
      <c r="O54" s="2"/>
      <c r="P54" s="2"/>
      <c r="Q54" s="2"/>
      <c r="R54" s="2"/>
    </row>
    <row r="55" spans="2:18" x14ac:dyDescent="0.25">
      <c r="B55" s="6">
        <f t="shared" si="2"/>
        <v>3</v>
      </c>
      <c r="C55" s="7">
        <f t="shared" si="3"/>
        <v>35</v>
      </c>
      <c r="D55" s="8">
        <v>5.4800000000000001E-2</v>
      </c>
      <c r="E55" s="9">
        <f>IF(I54&gt;0.001,IPMT(Table42[[#This Row],[Oprocentowanie]]/12,1,$C$9-Table42[[#This Row],[Miesiąc]]+1,-I54),0)</f>
        <v>874.64741760530399</v>
      </c>
      <c r="F55" s="9">
        <f>IF(I54&gt;0.001,PPMT(Table42[[#This Row],[Oprocentowanie]]/12,1,$C$9-Table42[[#This Row],[Miesiąc]]+1,-I54),0)</f>
        <v>561.97581828406021</v>
      </c>
      <c r="G55" s="9">
        <f t="shared" si="1"/>
        <v>1436.6232358893642</v>
      </c>
      <c r="H55" s="9"/>
      <c r="I55" s="9">
        <f>IF(I54-F55&gt;0.001,I54-F55-Table42[[#This Row],[Ile nadpłacamy przy tej racie?]],0)</f>
        <v>190966.65577411826</v>
      </c>
      <c r="K55" s="9">
        <f>IF(Table42[[#This Row],[Rok]]&lt;9,Table42[[#This Row],[Odsetki normalne]]*50%,Table42[[#This Row],[Odsetki normalne]])</f>
        <v>437.32370880265199</v>
      </c>
      <c r="O55" s="2"/>
      <c r="P55" s="2"/>
      <c r="Q55" s="2"/>
      <c r="R55" s="2"/>
    </row>
    <row r="56" spans="2:18" x14ac:dyDescent="0.25">
      <c r="B56" s="6">
        <f t="shared" si="2"/>
        <v>3</v>
      </c>
      <c r="C56" s="7">
        <f t="shared" si="3"/>
        <v>36</v>
      </c>
      <c r="D56" s="8">
        <v>5.4800000000000001E-2</v>
      </c>
      <c r="E56" s="9">
        <f>IF(I55&gt;0.001,IPMT(Table42[[#This Row],[Oprocentowanie]]/12,1,$C$9-Table42[[#This Row],[Miesiąc]]+1,-I55),0)</f>
        <v>872.08106136847334</v>
      </c>
      <c r="F56" s="9">
        <f>IF(I55&gt;0.001,PPMT(Table42[[#This Row],[Oprocentowanie]]/12,1,$C$9-Table42[[#This Row],[Miesiąc]]+1,-I55),0)</f>
        <v>564.54217452089085</v>
      </c>
      <c r="G56" s="9">
        <f t="shared" si="1"/>
        <v>1436.6232358893642</v>
      </c>
      <c r="H56" s="9"/>
      <c r="I56" s="9">
        <f>IF(I55-F56&gt;0.001,I55-F56-Table42[[#This Row],[Ile nadpłacamy przy tej racie?]],0)</f>
        <v>190402.11359959736</v>
      </c>
      <c r="K56" s="9">
        <f>IF(Table42[[#This Row],[Rok]]&lt;9,Table42[[#This Row],[Odsetki normalne]]*50%,Table42[[#This Row],[Odsetki normalne]])</f>
        <v>436.04053068423667</v>
      </c>
      <c r="O56" s="2"/>
      <c r="P56" s="2"/>
      <c r="Q56" s="2"/>
      <c r="R56" s="2"/>
    </row>
    <row r="57" spans="2:18" x14ac:dyDescent="0.25">
      <c r="B57" s="1">
        <f t="shared" si="2"/>
        <v>4</v>
      </c>
      <c r="C57" s="4">
        <f t="shared" si="3"/>
        <v>37</v>
      </c>
      <c r="D57" s="5">
        <v>5.4800000000000001E-2</v>
      </c>
      <c r="E57" s="2">
        <f>IF(I56&gt;0.001,IPMT(Table42[[#This Row],[Oprocentowanie]]/12,1,$C$9-Table42[[#This Row],[Miesiąc]]+1,-I56),0)</f>
        <v>869.50298543816132</v>
      </c>
      <c r="F57" s="2">
        <f>IF(I56&gt;0.001,PPMT(Table42[[#This Row],[Oprocentowanie]]/12,1,$C$9-Table42[[#This Row],[Miesiąc]]+1,-I56),0)</f>
        <v>567.12025045120276</v>
      </c>
      <c r="G57" s="2">
        <f t="shared" si="1"/>
        <v>1436.623235889364</v>
      </c>
      <c r="H57" s="2"/>
      <c r="I57" s="11">
        <f>IF(I56-F57&gt;0.001,I56-F57-Table42[[#This Row],[Ile nadpłacamy przy tej racie?]],0)</f>
        <v>189834.99334914616</v>
      </c>
      <c r="K57" s="2">
        <f>IF(Table42[[#This Row],[Rok]]&lt;9,Table42[[#This Row],[Odsetki normalne]]*50%,Table42[[#This Row],[Odsetki normalne]])</f>
        <v>434.75149271908066</v>
      </c>
      <c r="O57" s="2"/>
      <c r="P57" s="2"/>
      <c r="Q57" s="2"/>
      <c r="R57" s="2"/>
    </row>
    <row r="58" spans="2:18" x14ac:dyDescent="0.25">
      <c r="B58" s="1">
        <f t="shared" si="2"/>
        <v>4</v>
      </c>
      <c r="C58" s="4">
        <f t="shared" si="3"/>
        <v>38</v>
      </c>
      <c r="D58" s="5">
        <v>5.4800000000000001E-2</v>
      </c>
      <c r="E58" s="2">
        <f>IF(I57&gt;0.001,IPMT(Table42[[#This Row],[Oprocentowanie]]/12,1,$C$9-Table42[[#This Row],[Miesiąc]]+1,-I57),0)</f>
        <v>866.91313629443403</v>
      </c>
      <c r="F58" s="2">
        <f>IF(I57&gt;0.001,PPMT(Table42[[#This Row],[Oprocentowanie]]/12,1,$C$9-Table42[[#This Row],[Miesiąc]]+1,-I57),0)</f>
        <v>569.71009959492972</v>
      </c>
      <c r="G58" s="2">
        <f t="shared" si="1"/>
        <v>1436.6232358893637</v>
      </c>
      <c r="H58" s="2"/>
      <c r="I58" s="11">
        <f>IF(I57-F58&gt;0.001,I57-F58-Table42[[#This Row],[Ile nadpłacamy przy tej racie?]],0)</f>
        <v>189265.28324955123</v>
      </c>
      <c r="K58" s="2">
        <f>IF(Table42[[#This Row],[Rok]]&lt;9,Table42[[#This Row],[Odsetki normalne]]*50%,Table42[[#This Row],[Odsetki normalne]])</f>
        <v>433.45656814721701</v>
      </c>
      <c r="O58" s="2"/>
      <c r="P58" s="2"/>
      <c r="Q58" s="2"/>
      <c r="R58" s="2"/>
    </row>
    <row r="59" spans="2:18" x14ac:dyDescent="0.25">
      <c r="B59" s="1">
        <f t="shared" si="2"/>
        <v>4</v>
      </c>
      <c r="C59" s="4">
        <f t="shared" si="3"/>
        <v>39</v>
      </c>
      <c r="D59" s="5">
        <v>5.4800000000000001E-2</v>
      </c>
      <c r="E59" s="2">
        <f>IF(I58&gt;0.001,IPMT(Table42[[#This Row],[Oprocentowanie]]/12,1,$C$9-Table42[[#This Row],[Miesiąc]]+1,-I58),0)</f>
        <v>864.31146017295066</v>
      </c>
      <c r="F59" s="2">
        <f>IF(I58&gt;0.001,PPMT(Table42[[#This Row],[Oprocentowanie]]/12,1,$C$9-Table42[[#This Row],[Miesiąc]]+1,-I58),0)</f>
        <v>572.31177571641354</v>
      </c>
      <c r="G59" s="2">
        <f t="shared" si="1"/>
        <v>1436.6232358893642</v>
      </c>
      <c r="H59" s="2"/>
      <c r="I59" s="11">
        <f>IF(I58-F59&gt;0.001,I58-F59-Table42[[#This Row],[Ile nadpłacamy przy tej racie?]],0)</f>
        <v>188692.97147383483</v>
      </c>
      <c r="K59" s="2">
        <f>IF(Table42[[#This Row],[Rok]]&lt;9,Table42[[#This Row],[Odsetki normalne]]*50%,Table42[[#This Row],[Odsetki normalne]])</f>
        <v>432.15573008647533</v>
      </c>
      <c r="O59" s="2"/>
      <c r="P59" s="2"/>
      <c r="Q59" s="2"/>
      <c r="R59" s="2"/>
    </row>
    <row r="60" spans="2:18" x14ac:dyDescent="0.25">
      <c r="B60" s="1">
        <f t="shared" si="2"/>
        <v>4</v>
      </c>
      <c r="C60" s="4">
        <f t="shared" si="3"/>
        <v>40</v>
      </c>
      <c r="D60" s="5">
        <v>5.4800000000000001E-2</v>
      </c>
      <c r="E60" s="2">
        <f>IF(I59&gt;0.001,IPMT(Table42[[#This Row],[Oprocentowanie]]/12,1,$C$9-Table42[[#This Row],[Miesiąc]]+1,-I59),0)</f>
        <v>861.69790306384573</v>
      </c>
      <c r="F60" s="2">
        <f>IF(I59&gt;0.001,PPMT(Table42[[#This Row],[Oprocentowanie]]/12,1,$C$9-Table42[[#This Row],[Miesiąc]]+1,-I59),0)</f>
        <v>574.92533282551847</v>
      </c>
      <c r="G60" s="2">
        <f t="shared" si="1"/>
        <v>1436.6232358893642</v>
      </c>
      <c r="H60" s="2"/>
      <c r="I60" s="11">
        <f>IF(I59-F60&gt;0.001,I59-F60-Table42[[#This Row],[Ile nadpłacamy przy tej racie?]],0)</f>
        <v>188118.04614100931</v>
      </c>
      <c r="K60" s="2">
        <f>IF(Table42[[#This Row],[Rok]]&lt;9,Table42[[#This Row],[Odsetki normalne]]*50%,Table42[[#This Row],[Odsetki normalne]])</f>
        <v>430.84895153192286</v>
      </c>
      <c r="O60" s="2"/>
      <c r="P60" s="2"/>
      <c r="Q60" s="2"/>
      <c r="R60" s="2"/>
    </row>
    <row r="61" spans="2:18" x14ac:dyDescent="0.25">
      <c r="B61" s="1">
        <f t="shared" si="2"/>
        <v>4</v>
      </c>
      <c r="C61" s="4">
        <f t="shared" si="3"/>
        <v>41</v>
      </c>
      <c r="D61" s="5">
        <v>5.4800000000000001E-2</v>
      </c>
      <c r="E61" s="2">
        <f>IF(I60&gt;0.001,IPMT(Table42[[#This Row],[Oprocentowanie]]/12,1,$C$9-Table42[[#This Row],[Miesiąc]]+1,-I60),0)</f>
        <v>859.07241071060923</v>
      </c>
      <c r="F61" s="2">
        <f>IF(I60&gt;0.001,PPMT(Table42[[#This Row],[Oprocentowanie]]/12,1,$C$9-Table42[[#This Row],[Miesiąc]]+1,-I60),0)</f>
        <v>577.55082517875485</v>
      </c>
      <c r="G61" s="2">
        <f t="shared" si="1"/>
        <v>1436.623235889364</v>
      </c>
      <c r="H61" s="2"/>
      <c r="I61" s="11">
        <f>IF(I60-F61&gt;0.001,I60-F61-Table42[[#This Row],[Ile nadpłacamy przy tej racie?]],0)</f>
        <v>187540.49531583054</v>
      </c>
      <c r="K61" s="2">
        <f>IF(Table42[[#This Row],[Rok]]&lt;9,Table42[[#This Row],[Odsetki normalne]]*50%,Table42[[#This Row],[Odsetki normalne]])</f>
        <v>429.53620535530462</v>
      </c>
      <c r="O61" s="2"/>
      <c r="P61" s="2"/>
      <c r="Q61" s="2"/>
      <c r="R61" s="2"/>
    </row>
    <row r="62" spans="2:18" x14ac:dyDescent="0.25">
      <c r="B62" s="1">
        <f t="shared" si="2"/>
        <v>4</v>
      </c>
      <c r="C62" s="4">
        <f t="shared" si="3"/>
        <v>42</v>
      </c>
      <c r="D62" s="5">
        <v>5.4800000000000001E-2</v>
      </c>
      <c r="E62" s="2">
        <f>IF(I61&gt;0.001,IPMT(Table42[[#This Row],[Oprocentowanie]]/12,1,$C$9-Table42[[#This Row],[Miesiąc]]+1,-I61),0)</f>
        <v>856.43492860895935</v>
      </c>
      <c r="F62" s="2">
        <f>IF(I61&gt;0.001,PPMT(Table42[[#This Row],[Oprocentowanie]]/12,1,$C$9-Table42[[#This Row],[Miesiąc]]+1,-I61),0)</f>
        <v>580.18830728040473</v>
      </c>
      <c r="G62" s="2">
        <f t="shared" si="1"/>
        <v>1436.623235889364</v>
      </c>
      <c r="H62" s="2"/>
      <c r="I62" s="11">
        <f>IF(I61-F62&gt;0.001,I61-F62-Table42[[#This Row],[Ile nadpłacamy przy tej racie?]],0)</f>
        <v>186960.30700855015</v>
      </c>
      <c r="K62" s="2">
        <f>IF(Table42[[#This Row],[Rok]]&lt;9,Table42[[#This Row],[Odsetki normalne]]*50%,Table42[[#This Row],[Odsetki normalne]])</f>
        <v>428.21746430447968</v>
      </c>
      <c r="O62" s="2"/>
      <c r="P62" s="2"/>
      <c r="Q62" s="2"/>
      <c r="R62" s="2"/>
    </row>
    <row r="63" spans="2:18" x14ac:dyDescent="0.25">
      <c r="B63" s="1">
        <f t="shared" si="2"/>
        <v>4</v>
      </c>
      <c r="C63" s="4">
        <f t="shared" si="3"/>
        <v>43</v>
      </c>
      <c r="D63" s="5">
        <v>5.4800000000000001E-2</v>
      </c>
      <c r="E63" s="2">
        <f>IF(I62&gt;0.001,IPMT(Table42[[#This Row],[Oprocentowanie]]/12,1,$C$9-Table42[[#This Row],[Miesiąc]]+1,-I62),0)</f>
        <v>853.7854020057124</v>
      </c>
      <c r="F63" s="2">
        <f>IF(I62&gt;0.001,PPMT(Table42[[#This Row],[Oprocentowanie]]/12,1,$C$9-Table42[[#This Row],[Miesiąc]]+1,-I62),0)</f>
        <v>582.83783388365191</v>
      </c>
      <c r="G63" s="2">
        <f t="shared" si="1"/>
        <v>1436.6232358893644</v>
      </c>
      <c r="H63" s="2"/>
      <c r="I63" s="11">
        <f>IF(I62-F63&gt;0.001,I62-F63-Table42[[#This Row],[Ile nadpłacamy przy tej racie?]],0)</f>
        <v>186377.4691746665</v>
      </c>
      <c r="K63" s="2">
        <f>IF(Table42[[#This Row],[Rok]]&lt;9,Table42[[#This Row],[Odsetki normalne]]*50%,Table42[[#This Row],[Odsetki normalne]])</f>
        <v>426.8927010028562</v>
      </c>
      <c r="O63" s="2"/>
      <c r="P63" s="2"/>
      <c r="Q63" s="2"/>
      <c r="R63" s="2"/>
    </row>
    <row r="64" spans="2:18" x14ac:dyDescent="0.25">
      <c r="B64" s="1">
        <f t="shared" si="2"/>
        <v>4</v>
      </c>
      <c r="C64" s="4">
        <f t="shared" si="3"/>
        <v>44</v>
      </c>
      <c r="D64" s="5">
        <v>5.4800000000000001E-2</v>
      </c>
      <c r="E64" s="2">
        <f>IF(I63&gt;0.001,IPMT(Table42[[#This Row],[Oprocentowanie]]/12,1,$C$9-Table42[[#This Row],[Miesiąc]]+1,-I63),0)</f>
        <v>851.12377589764378</v>
      </c>
      <c r="F64" s="2">
        <f>IF(I63&gt;0.001,PPMT(Table42[[#This Row],[Oprocentowanie]]/12,1,$C$9-Table42[[#This Row],[Miesiąc]]+1,-I63),0)</f>
        <v>585.49945999172041</v>
      </c>
      <c r="G64" s="2">
        <f t="shared" si="1"/>
        <v>1436.6232358893642</v>
      </c>
      <c r="H64" s="2"/>
      <c r="I64" s="11">
        <f>IF(I63-F64&gt;0.001,I63-F64-Table42[[#This Row],[Ile nadpłacamy przy tej racie?]],0)</f>
        <v>185791.96971467478</v>
      </c>
      <c r="K64" s="2">
        <f>IF(Table42[[#This Row],[Rok]]&lt;9,Table42[[#This Row],[Odsetki normalne]]*50%,Table42[[#This Row],[Odsetki normalne]])</f>
        <v>425.56188794882189</v>
      </c>
      <c r="O64" s="2"/>
      <c r="P64" s="2"/>
      <c r="Q64" s="2"/>
      <c r="R64" s="2"/>
    </row>
    <row r="65" spans="2:18" x14ac:dyDescent="0.25">
      <c r="B65" s="1">
        <f t="shared" si="2"/>
        <v>4</v>
      </c>
      <c r="C65" s="4">
        <f t="shared" si="3"/>
        <v>45</v>
      </c>
      <c r="D65" s="5">
        <v>5.4800000000000001E-2</v>
      </c>
      <c r="E65" s="2">
        <f>IF(I64&gt;0.001,IPMT(Table42[[#This Row],[Oprocentowanie]]/12,1,$C$9-Table42[[#This Row],[Miesiąc]]+1,-I64),0)</f>
        <v>848.4499950303483</v>
      </c>
      <c r="F65" s="2">
        <f>IF(I64&gt;0.001,PPMT(Table42[[#This Row],[Oprocentowanie]]/12,1,$C$9-Table42[[#This Row],[Miesiąc]]+1,-I64),0)</f>
        <v>588.173240859016</v>
      </c>
      <c r="G65" s="2">
        <f t="shared" si="1"/>
        <v>1436.6232358893644</v>
      </c>
      <c r="H65" s="2"/>
      <c r="I65" s="11">
        <f>IF(I64-F65&gt;0.001,I64-F65-Table42[[#This Row],[Ile nadpłacamy przy tej racie?]],0)</f>
        <v>185203.79647381578</v>
      </c>
      <c r="K65" s="2">
        <f>IF(Table42[[#This Row],[Rok]]&lt;9,Table42[[#This Row],[Odsetki normalne]]*50%,Table42[[#This Row],[Odsetki normalne]])</f>
        <v>424.22499751517415</v>
      </c>
      <c r="O65" s="2"/>
      <c r="P65" s="2"/>
      <c r="Q65" s="2"/>
      <c r="R65" s="2"/>
    </row>
    <row r="66" spans="2:18" x14ac:dyDescent="0.25">
      <c r="B66" s="1">
        <f t="shared" si="2"/>
        <v>4</v>
      </c>
      <c r="C66" s="4">
        <f t="shared" si="3"/>
        <v>46</v>
      </c>
      <c r="D66" s="5">
        <v>5.4800000000000001E-2</v>
      </c>
      <c r="E66" s="2">
        <f>IF(I65&gt;0.001,IPMT(Table42[[#This Row],[Oprocentowanie]]/12,1,$C$9-Table42[[#This Row],[Miesiąc]]+1,-I65),0)</f>
        <v>845.76400389709204</v>
      </c>
      <c r="F66" s="2">
        <f>IF(I65&gt;0.001,PPMT(Table42[[#This Row],[Oprocentowanie]]/12,1,$C$9-Table42[[#This Row],[Miesiąc]]+1,-I65),0)</f>
        <v>590.85923199227227</v>
      </c>
      <c r="G66" s="2">
        <f t="shared" si="1"/>
        <v>1436.6232358893644</v>
      </c>
      <c r="H66" s="2"/>
      <c r="I66" s="11">
        <f>IF(I65-F66&gt;0.001,I65-F66-Table42[[#This Row],[Ile nadpłacamy przy tej racie?]],0)</f>
        <v>184612.9372418235</v>
      </c>
      <c r="K66" s="2">
        <f>IF(Table42[[#This Row],[Rok]]&lt;9,Table42[[#This Row],[Odsetki normalne]]*50%,Table42[[#This Row],[Odsetki normalne]])</f>
        <v>422.88200194854602</v>
      </c>
      <c r="O66" s="2"/>
      <c r="P66" s="2"/>
      <c r="Q66" s="2"/>
      <c r="R66" s="2"/>
    </row>
    <row r="67" spans="2:18" x14ac:dyDescent="0.25">
      <c r="B67" s="1">
        <f t="shared" si="2"/>
        <v>4</v>
      </c>
      <c r="C67" s="4">
        <f t="shared" si="3"/>
        <v>47</v>
      </c>
      <c r="D67" s="5">
        <v>5.4800000000000001E-2</v>
      </c>
      <c r="E67" s="2">
        <f>IF(I66&gt;0.001,IPMT(Table42[[#This Row],[Oprocentowanie]]/12,1,$C$9-Table42[[#This Row],[Miesiąc]]+1,-I66),0)</f>
        <v>843.06574673766067</v>
      </c>
      <c r="F67" s="2">
        <f>IF(I66&gt;0.001,PPMT(Table42[[#This Row],[Oprocentowanie]]/12,1,$C$9-Table42[[#This Row],[Miesiąc]]+1,-I66),0)</f>
        <v>593.55748915170375</v>
      </c>
      <c r="G67" s="2">
        <f t="shared" si="1"/>
        <v>1436.6232358893644</v>
      </c>
      <c r="H67" s="2"/>
      <c r="I67" s="11">
        <f>IF(I66-F67&gt;0.001,I66-F67-Table42[[#This Row],[Ile nadpłacamy przy tej racie?]],0)</f>
        <v>184019.37975267178</v>
      </c>
      <c r="K67" s="2">
        <f>IF(Table42[[#This Row],[Rok]]&lt;9,Table42[[#This Row],[Odsetki normalne]]*50%,Table42[[#This Row],[Odsetki normalne]])</f>
        <v>421.53287336883034</v>
      </c>
      <c r="O67" s="2"/>
      <c r="P67" s="2"/>
      <c r="Q67" s="2"/>
      <c r="R67" s="2"/>
    </row>
    <row r="68" spans="2:18" x14ac:dyDescent="0.25">
      <c r="B68" s="1">
        <f t="shared" si="2"/>
        <v>4</v>
      </c>
      <c r="C68" s="4">
        <f t="shared" si="3"/>
        <v>48</v>
      </c>
      <c r="D68" s="5">
        <v>5.4800000000000001E-2</v>
      </c>
      <c r="E68" s="2">
        <f>IF(I67&gt;0.001,IPMT(Table42[[#This Row],[Oprocentowanie]]/12,1,$C$9-Table42[[#This Row],[Miesiąc]]+1,-I67),0)</f>
        <v>840.35516753720117</v>
      </c>
      <c r="F68" s="2">
        <f>IF(I67&gt;0.001,PPMT(Table42[[#This Row],[Oprocentowanie]]/12,1,$C$9-Table42[[#This Row],[Miesiąc]]+1,-I67),0)</f>
        <v>596.26806835216303</v>
      </c>
      <c r="G68" s="2">
        <f t="shared" si="1"/>
        <v>1436.6232358893642</v>
      </c>
      <c r="H68" s="2"/>
      <c r="I68" s="11">
        <f>IF(I67-F68&gt;0.001,I67-F68-Table42[[#This Row],[Ile nadpłacamy przy tej racie?]],0)</f>
        <v>183423.11168431962</v>
      </c>
      <c r="K68" s="2">
        <f>IF(Table42[[#This Row],[Rok]]&lt;9,Table42[[#This Row],[Odsetki normalne]]*50%,Table42[[#This Row],[Odsetki normalne]])</f>
        <v>420.17758376860058</v>
      </c>
      <c r="O68" s="2"/>
      <c r="P68" s="2"/>
      <c r="Q68" s="2"/>
      <c r="R68" s="2"/>
    </row>
    <row r="69" spans="2:18" x14ac:dyDescent="0.25">
      <c r="B69" s="6">
        <f t="shared" si="2"/>
        <v>5</v>
      </c>
      <c r="C69" s="7">
        <f t="shared" si="3"/>
        <v>49</v>
      </c>
      <c r="D69" s="8">
        <v>5.4800000000000001E-2</v>
      </c>
      <c r="E69" s="9">
        <f>IF(I68&gt;0.001,IPMT(Table42[[#This Row],[Oprocentowanie]]/12,1,$C$9-Table42[[#This Row],[Miesiąc]]+1,-I68),0)</f>
        <v>837.63221002505963</v>
      </c>
      <c r="F69" s="9">
        <f>IF(I68&gt;0.001,PPMT(Table42[[#This Row],[Oprocentowanie]]/12,1,$C$9-Table42[[#This Row],[Miesiąc]]+1,-I68),0)</f>
        <v>598.99102586430456</v>
      </c>
      <c r="G69" s="9">
        <f t="shared" si="1"/>
        <v>1436.6232358893642</v>
      </c>
      <c r="H69" s="9"/>
      <c r="I69" s="9">
        <f>IF(I68-F69&gt;0.001,I68-F69-Table42[[#This Row],[Ile nadpłacamy przy tej racie?]],0)</f>
        <v>182824.12065845533</v>
      </c>
      <c r="K69" s="9">
        <f>IF(Table42[[#This Row],[Rok]]&lt;9,Table42[[#This Row],[Odsetki normalne]]*50%,Table42[[#This Row],[Odsetki normalne]])</f>
        <v>418.81610501252982</v>
      </c>
      <c r="O69" s="2"/>
      <c r="P69" s="2"/>
      <c r="Q69" s="2"/>
      <c r="R69" s="2"/>
    </row>
    <row r="70" spans="2:18" x14ac:dyDescent="0.25">
      <c r="B70" s="6">
        <f t="shared" si="2"/>
        <v>5</v>
      </c>
      <c r="C70" s="7">
        <f t="shared" si="3"/>
        <v>50</v>
      </c>
      <c r="D70" s="8">
        <v>5.4800000000000001E-2</v>
      </c>
      <c r="E70" s="9">
        <f>IF(I69&gt;0.001,IPMT(Table42[[#This Row],[Oprocentowanie]]/12,1,$C$9-Table42[[#This Row],[Miesiąc]]+1,-I69),0)</f>
        <v>834.89681767361265</v>
      </c>
      <c r="F70" s="9">
        <f>IF(I69&gt;0.001,PPMT(Table42[[#This Row],[Oprocentowanie]]/12,1,$C$9-Table42[[#This Row],[Miesiąc]]+1,-I69),0)</f>
        <v>601.72641821575189</v>
      </c>
      <c r="G70" s="9">
        <f t="shared" si="1"/>
        <v>1436.6232358893644</v>
      </c>
      <c r="H70" s="9"/>
      <c r="I70" s="9">
        <f>IF(I69-F70&gt;0.001,I69-F70-Table42[[#This Row],[Ile nadpłacamy przy tej racie?]],0)</f>
        <v>182222.39424023958</v>
      </c>
      <c r="K70" s="9">
        <f>IF(Table42[[#This Row],[Rok]]&lt;9,Table42[[#This Row],[Odsetki normalne]]*50%,Table42[[#This Row],[Odsetki normalne]])</f>
        <v>417.44840883680632</v>
      </c>
      <c r="O70" s="2"/>
      <c r="P70" s="2"/>
      <c r="Q70" s="2"/>
      <c r="R70" s="2"/>
    </row>
    <row r="71" spans="2:18" x14ac:dyDescent="0.25">
      <c r="B71" s="6">
        <f t="shared" si="2"/>
        <v>5</v>
      </c>
      <c r="C71" s="7">
        <f t="shared" si="3"/>
        <v>51</v>
      </c>
      <c r="D71" s="8">
        <v>5.4800000000000001E-2</v>
      </c>
      <c r="E71" s="9">
        <f>IF(I70&gt;0.001,IPMT(Table42[[#This Row],[Oprocentowanie]]/12,1,$C$9-Table42[[#This Row],[Miesiąc]]+1,-I70),0)</f>
        <v>832.14893369709409</v>
      </c>
      <c r="F71" s="9">
        <f>IF(I70&gt;0.001,PPMT(Table42[[#This Row],[Oprocentowanie]]/12,1,$C$9-Table42[[#This Row],[Miesiąc]]+1,-I70),0)</f>
        <v>604.47430219227033</v>
      </c>
      <c r="G71" s="9">
        <f t="shared" si="1"/>
        <v>1436.6232358893644</v>
      </c>
      <c r="H71" s="9"/>
      <c r="I71" s="9">
        <f>IF(I70-F71&gt;0.001,I70-F71-Table42[[#This Row],[Ile nadpłacamy przy tej racie?]],0)</f>
        <v>181617.9199380473</v>
      </c>
      <c r="K71" s="9">
        <f>IF(Table42[[#This Row],[Rok]]&lt;9,Table42[[#This Row],[Odsetki normalne]]*50%,Table42[[#This Row],[Odsetki normalne]])</f>
        <v>416.07446684854705</v>
      </c>
      <c r="O71" s="2"/>
      <c r="P71" s="2"/>
      <c r="Q71" s="2"/>
      <c r="R71" s="2"/>
    </row>
    <row r="72" spans="2:18" x14ac:dyDescent="0.25">
      <c r="B72" s="6">
        <f t="shared" si="2"/>
        <v>5</v>
      </c>
      <c r="C72" s="7">
        <f t="shared" si="3"/>
        <v>52</v>
      </c>
      <c r="D72" s="8">
        <v>5.4800000000000001E-2</v>
      </c>
      <c r="E72" s="9">
        <f>IF(I71&gt;0.001,IPMT(Table42[[#This Row],[Oprocentowanie]]/12,1,$C$9-Table42[[#This Row],[Miesiąc]]+1,-I71),0)</f>
        <v>829.38850105041604</v>
      </c>
      <c r="F72" s="9">
        <f>IF(I71&gt;0.001,PPMT(Table42[[#This Row],[Oprocentowanie]]/12,1,$C$9-Table42[[#This Row],[Miesiąc]]+1,-I71),0)</f>
        <v>607.23473483894827</v>
      </c>
      <c r="G72" s="9">
        <f t="shared" si="1"/>
        <v>1436.6232358893644</v>
      </c>
      <c r="H72" s="9"/>
      <c r="I72" s="9">
        <f>IF(I71-F72&gt;0.001,I71-F72-Table42[[#This Row],[Ile nadpłacamy przy tej racie?]],0)</f>
        <v>181010.68520320836</v>
      </c>
      <c r="K72" s="9">
        <f>IF(Table42[[#This Row],[Rok]]&lt;9,Table42[[#This Row],[Odsetki normalne]]*50%,Table42[[#This Row],[Odsetki normalne]])</f>
        <v>414.69425052520802</v>
      </c>
      <c r="O72" s="2"/>
      <c r="P72" s="2"/>
      <c r="Q72" s="2"/>
      <c r="R72" s="2"/>
    </row>
    <row r="73" spans="2:18" x14ac:dyDescent="0.25">
      <c r="B73" s="6">
        <f t="shared" si="2"/>
        <v>5</v>
      </c>
      <c r="C73" s="7">
        <f t="shared" si="3"/>
        <v>53</v>
      </c>
      <c r="D73" s="8">
        <v>5.4800000000000001E-2</v>
      </c>
      <c r="E73" s="9">
        <f>IF(I72&gt;0.001,IPMT(Table42[[#This Row],[Oprocentowanie]]/12,1,$C$9-Table42[[#This Row],[Miesiąc]]+1,-I72),0)</f>
        <v>826.61546242798488</v>
      </c>
      <c r="F73" s="9">
        <f>IF(I72&gt;0.001,PPMT(Table42[[#This Row],[Oprocentowanie]]/12,1,$C$9-Table42[[#This Row],[Miesiąc]]+1,-I72),0)</f>
        <v>610.00777346137954</v>
      </c>
      <c r="G73" s="9">
        <f t="shared" si="1"/>
        <v>1436.6232358893644</v>
      </c>
      <c r="H73" s="9"/>
      <c r="I73" s="9">
        <f>IF(I72-F73&gt;0.001,I72-F73-Table42[[#This Row],[Ile nadpłacamy przy tej racie?]],0)</f>
        <v>180400.67742974698</v>
      </c>
      <c r="K73" s="9">
        <f>IF(Table42[[#This Row],[Rok]]&lt;9,Table42[[#This Row],[Odsetki normalne]]*50%,Table42[[#This Row],[Odsetki normalne]])</f>
        <v>413.30773121399244</v>
      </c>
      <c r="O73" s="2"/>
      <c r="P73" s="2"/>
      <c r="Q73" s="2"/>
      <c r="R73" s="2"/>
    </row>
    <row r="74" spans="2:18" x14ac:dyDescent="0.25">
      <c r="B74" s="6">
        <f t="shared" si="2"/>
        <v>5</v>
      </c>
      <c r="C74" s="7">
        <f t="shared" si="3"/>
        <v>54</v>
      </c>
      <c r="D74" s="8">
        <v>5.4800000000000001E-2</v>
      </c>
      <c r="E74" s="9">
        <f>IF(I73&gt;0.001,IPMT(Table42[[#This Row],[Oprocentowanie]]/12,1,$C$9-Table42[[#This Row],[Miesiąc]]+1,-I73),0)</f>
        <v>823.82976026251129</v>
      </c>
      <c r="F74" s="9">
        <f>IF(I73&gt;0.001,PPMT(Table42[[#This Row],[Oprocentowanie]]/12,1,$C$9-Table42[[#This Row],[Miesiąc]]+1,-I73),0)</f>
        <v>612.79347562685314</v>
      </c>
      <c r="G74" s="9">
        <f t="shared" si="1"/>
        <v>1436.6232358893644</v>
      </c>
      <c r="H74" s="9"/>
      <c r="I74" s="9">
        <f>IF(I73-F74&gt;0.001,I73-F74-Table42[[#This Row],[Ile nadpłacamy przy tej racie?]],0)</f>
        <v>179787.88395412013</v>
      </c>
      <c r="K74" s="9">
        <f>IF(Table42[[#This Row],[Rok]]&lt;9,Table42[[#This Row],[Odsetki normalne]]*50%,Table42[[#This Row],[Odsetki normalne]])</f>
        <v>411.91488013125564</v>
      </c>
      <c r="O74" s="2"/>
      <c r="P74" s="2"/>
      <c r="Q74" s="2"/>
      <c r="R74" s="2"/>
    </row>
    <row r="75" spans="2:18" x14ac:dyDescent="0.25">
      <c r="B75" s="6">
        <f t="shared" si="2"/>
        <v>5</v>
      </c>
      <c r="C75" s="7">
        <f t="shared" si="3"/>
        <v>55</v>
      </c>
      <c r="D75" s="8">
        <v>5.4800000000000001E-2</v>
      </c>
      <c r="E75" s="9">
        <f>IF(I74&gt;0.001,IPMT(Table42[[#This Row],[Oprocentowanie]]/12,1,$C$9-Table42[[#This Row],[Miesiąc]]+1,-I74),0)</f>
        <v>821.03133672381523</v>
      </c>
      <c r="F75" s="9">
        <f>IF(I74&gt;0.001,PPMT(Table42[[#This Row],[Oprocentowanie]]/12,1,$C$9-Table42[[#This Row],[Miesiąc]]+1,-I74),0)</f>
        <v>615.59189916554908</v>
      </c>
      <c r="G75" s="9">
        <f t="shared" si="1"/>
        <v>1436.6232358893644</v>
      </c>
      <c r="H75" s="9"/>
      <c r="I75" s="9">
        <f>IF(I74-F75&gt;0.001,I74-F75-Table42[[#This Row],[Ile nadpłacamy przy tej racie?]],0)</f>
        <v>179172.29205495457</v>
      </c>
      <c r="K75" s="9">
        <f>IF(Table42[[#This Row],[Rok]]&lt;9,Table42[[#This Row],[Odsetki normalne]]*50%,Table42[[#This Row],[Odsetki normalne]])</f>
        <v>410.51566836190761</v>
      </c>
      <c r="O75" s="2"/>
      <c r="P75" s="2"/>
      <c r="Q75" s="2"/>
      <c r="R75" s="2"/>
    </row>
    <row r="76" spans="2:18" x14ac:dyDescent="0.25">
      <c r="B76" s="6">
        <f t="shared" si="2"/>
        <v>5</v>
      </c>
      <c r="C76" s="7">
        <f t="shared" si="3"/>
        <v>56</v>
      </c>
      <c r="D76" s="8">
        <v>5.4800000000000001E-2</v>
      </c>
      <c r="E76" s="9">
        <f>IF(I75&gt;0.001,IPMT(Table42[[#This Row],[Oprocentowanie]]/12,1,$C$9-Table42[[#This Row],[Miesiąc]]+1,-I75),0)</f>
        <v>818.22013371762591</v>
      </c>
      <c r="F76" s="9">
        <f>IF(I75&gt;0.001,PPMT(Table42[[#This Row],[Oprocentowanie]]/12,1,$C$9-Table42[[#This Row],[Miesiąc]]+1,-I75),0)</f>
        <v>618.40310217173828</v>
      </c>
      <c r="G76" s="9">
        <f t="shared" si="1"/>
        <v>1436.6232358893642</v>
      </c>
      <c r="H76" s="9"/>
      <c r="I76" s="9">
        <f>IF(I75-F76&gt;0.001,I75-F76-Table42[[#This Row],[Ile nadpłacamy przy tej racie?]],0)</f>
        <v>178553.88895278284</v>
      </c>
      <c r="K76" s="9">
        <f>IF(Table42[[#This Row],[Rok]]&lt;9,Table42[[#This Row],[Odsetki normalne]]*50%,Table42[[#This Row],[Odsetki normalne]])</f>
        <v>409.11006685881296</v>
      </c>
      <c r="O76" s="2"/>
      <c r="P76" s="2"/>
      <c r="Q76" s="2"/>
      <c r="R76" s="2"/>
    </row>
    <row r="77" spans="2:18" x14ac:dyDescent="0.25">
      <c r="B77" s="6">
        <f t="shared" si="2"/>
        <v>5</v>
      </c>
      <c r="C77" s="7">
        <f t="shared" si="3"/>
        <v>57</v>
      </c>
      <c r="D77" s="8">
        <v>5.4800000000000001E-2</v>
      </c>
      <c r="E77" s="9">
        <f>IF(I76&gt;0.001,IPMT(Table42[[#This Row],[Oprocentowanie]]/12,1,$C$9-Table42[[#This Row],[Miesiąc]]+1,-I76),0)</f>
        <v>815.39609288437498</v>
      </c>
      <c r="F77" s="9">
        <f>IF(I76&gt;0.001,PPMT(Table42[[#This Row],[Oprocentowanie]]/12,1,$C$9-Table42[[#This Row],[Miesiąc]]+1,-I76),0)</f>
        <v>621.22714300498956</v>
      </c>
      <c r="G77" s="9">
        <f t="shared" si="1"/>
        <v>1436.6232358893644</v>
      </c>
      <c r="H77" s="9"/>
      <c r="I77" s="9">
        <f>IF(I76-F77&gt;0.001,I76-F77-Table42[[#This Row],[Ile nadpłacamy przy tej racie?]],0)</f>
        <v>177932.66180977784</v>
      </c>
      <c r="K77" s="9">
        <f>IF(Table42[[#This Row],[Rok]]&lt;9,Table42[[#This Row],[Odsetki normalne]]*50%,Table42[[#This Row],[Odsetki normalne]])</f>
        <v>407.69804644218749</v>
      </c>
      <c r="O77" s="2"/>
      <c r="P77" s="2"/>
      <c r="Q77" s="2"/>
      <c r="R77" s="2"/>
    </row>
    <row r="78" spans="2:18" x14ac:dyDescent="0.25">
      <c r="B78" s="6">
        <f t="shared" si="2"/>
        <v>5</v>
      </c>
      <c r="C78" s="7">
        <f t="shared" si="3"/>
        <v>58</v>
      </c>
      <c r="D78" s="8">
        <v>5.4800000000000001E-2</v>
      </c>
      <c r="E78" s="9">
        <f>IF(I77&gt;0.001,IPMT(Table42[[#This Row],[Oprocentowanie]]/12,1,$C$9-Table42[[#This Row],[Miesiąc]]+1,-I77),0)</f>
        <v>812.55915559798552</v>
      </c>
      <c r="F78" s="9">
        <f>IF(I77&gt;0.001,PPMT(Table42[[#This Row],[Oprocentowanie]]/12,1,$C$9-Table42[[#This Row],[Miesiąc]]+1,-I77),0)</f>
        <v>624.06408029137879</v>
      </c>
      <c r="G78" s="9">
        <f t="shared" si="1"/>
        <v>1436.6232358893644</v>
      </c>
      <c r="H78" s="9"/>
      <c r="I78" s="9">
        <f>IF(I77-F78&gt;0.001,I77-F78-Table42[[#This Row],[Ile nadpłacamy przy tej racie?]],0)</f>
        <v>177308.59772948647</v>
      </c>
      <c r="K78" s="9">
        <f>IF(Table42[[#This Row],[Rok]]&lt;9,Table42[[#This Row],[Odsetki normalne]]*50%,Table42[[#This Row],[Odsetki normalne]])</f>
        <v>406.27957779899276</v>
      </c>
      <c r="O78" s="2"/>
      <c r="P78" s="2"/>
      <c r="Q78" s="2"/>
      <c r="R78" s="2"/>
    </row>
    <row r="79" spans="2:18" x14ac:dyDescent="0.25">
      <c r="B79" s="6">
        <f t="shared" si="2"/>
        <v>5</v>
      </c>
      <c r="C79" s="7">
        <f t="shared" si="3"/>
        <v>59</v>
      </c>
      <c r="D79" s="8">
        <v>5.4800000000000001E-2</v>
      </c>
      <c r="E79" s="9">
        <f>IF(I78&gt;0.001,IPMT(Table42[[#This Row],[Oprocentowanie]]/12,1,$C$9-Table42[[#This Row],[Miesiąc]]+1,-I78),0)</f>
        <v>809.70926296465495</v>
      </c>
      <c r="F79" s="9">
        <f>IF(I78&gt;0.001,PPMT(Table42[[#This Row],[Oprocentowanie]]/12,1,$C$9-Table42[[#This Row],[Miesiąc]]+1,-I78),0)</f>
        <v>626.91397292470936</v>
      </c>
      <c r="G79" s="9">
        <f t="shared" si="1"/>
        <v>1436.6232358893644</v>
      </c>
      <c r="H79" s="9"/>
      <c r="I79" s="9">
        <f>IF(I78-F79&gt;0.001,I78-F79-Table42[[#This Row],[Ile nadpłacamy przy tej racie?]],0)</f>
        <v>176681.68375656178</v>
      </c>
      <c r="K79" s="9">
        <f>IF(Table42[[#This Row],[Rok]]&lt;9,Table42[[#This Row],[Odsetki normalne]]*50%,Table42[[#This Row],[Odsetki normalne]])</f>
        <v>404.85463148232748</v>
      </c>
      <c r="O79" s="2"/>
      <c r="P79" s="2"/>
      <c r="Q79" s="2"/>
      <c r="R79" s="2"/>
    </row>
    <row r="80" spans="2:18" x14ac:dyDescent="0.25">
      <c r="B80" s="6">
        <f t="shared" si="2"/>
        <v>5</v>
      </c>
      <c r="C80" s="7">
        <f t="shared" si="3"/>
        <v>60</v>
      </c>
      <c r="D80" s="8">
        <v>5.4800000000000001E-2</v>
      </c>
      <c r="E80" s="9">
        <f>IF(I79&gt;0.001,IPMT(Table42[[#This Row],[Oprocentowanie]]/12,1,$C$9-Table42[[#This Row],[Miesiąc]]+1,-I79),0)</f>
        <v>806.84635582163207</v>
      </c>
      <c r="F80" s="9">
        <f>IF(I79&gt;0.001,PPMT(Table42[[#This Row],[Oprocentowanie]]/12,1,$C$9-Table42[[#This Row],[Miesiąc]]+1,-I79),0)</f>
        <v>629.77688006773224</v>
      </c>
      <c r="G80" s="9">
        <f t="shared" si="1"/>
        <v>1436.6232358893644</v>
      </c>
      <c r="H80" s="9"/>
      <c r="I80" s="9">
        <f>IF(I79-F80&gt;0.001,I79-F80-Table42[[#This Row],[Ile nadpłacamy przy tej racie?]],0)</f>
        <v>176051.90687649403</v>
      </c>
      <c r="K80" s="9">
        <f>IF(Table42[[#This Row],[Rok]]&lt;9,Table42[[#This Row],[Odsetki normalne]]*50%,Table42[[#This Row],[Odsetki normalne]])</f>
        <v>403.42317791081604</v>
      </c>
      <c r="O80" s="2"/>
      <c r="P80" s="2"/>
      <c r="Q80" s="2"/>
      <c r="R80" s="2"/>
    </row>
    <row r="81" spans="2:18" x14ac:dyDescent="0.25">
      <c r="B81" s="1">
        <f t="shared" si="2"/>
        <v>6</v>
      </c>
      <c r="C81" s="4">
        <f t="shared" si="3"/>
        <v>61</v>
      </c>
      <c r="D81" s="5">
        <v>5.4800000000000001E-2</v>
      </c>
      <c r="E81" s="2">
        <f>IF(I80&gt;0.001,IPMT(Table42[[#This Row],[Oprocentowanie]]/12,1,$C$9-Table42[[#This Row],[Miesiąc]]+1,-I80),0)</f>
        <v>803.97037473598948</v>
      </c>
      <c r="F81" s="2">
        <f>IF(I80&gt;0.001,PPMT(Table42[[#This Row],[Oprocentowanie]]/12,1,$C$9-Table42[[#This Row],[Miesiąc]]+1,-I80),0)</f>
        <v>632.65286115337483</v>
      </c>
      <c r="G81" s="2">
        <f t="shared" si="1"/>
        <v>1436.6232358893644</v>
      </c>
      <c r="H81" s="2"/>
      <c r="I81" s="11">
        <f>IF(I80-F81&gt;0.001,I80-F81-Table42[[#This Row],[Ile nadpłacamy przy tej racie?]],0)</f>
        <v>175419.25401534064</v>
      </c>
      <c r="K81" s="2">
        <f>IF(Table42[[#This Row],[Rok]]&lt;9,Table42[[#This Row],[Odsetki normalne]]*50%,Table42[[#This Row],[Odsetki normalne]])</f>
        <v>401.98518736799474</v>
      </c>
      <c r="O81" s="2"/>
      <c r="P81" s="2"/>
      <c r="Q81" s="2"/>
      <c r="R81" s="2"/>
    </row>
    <row r="82" spans="2:18" x14ac:dyDescent="0.25">
      <c r="B82" s="1">
        <f t="shared" si="2"/>
        <v>6</v>
      </c>
      <c r="C82" s="4">
        <f t="shared" si="3"/>
        <v>62</v>
      </c>
      <c r="D82" s="5">
        <v>5.4800000000000001E-2</v>
      </c>
      <c r="E82" s="2">
        <f>IF(I81&gt;0.001,IPMT(Table42[[#This Row],[Oprocentowanie]]/12,1,$C$9-Table42[[#This Row],[Miesiąc]]+1,-I81),0)</f>
        <v>801.08126000338893</v>
      </c>
      <c r="F82" s="2">
        <f>IF(I81&gt;0.001,PPMT(Table42[[#This Row],[Oprocentowanie]]/12,1,$C$9-Table42[[#This Row],[Miesiąc]]+1,-I81),0)</f>
        <v>635.54197588597538</v>
      </c>
      <c r="G82" s="2">
        <f t="shared" si="1"/>
        <v>1436.6232358893644</v>
      </c>
      <c r="H82" s="2"/>
      <c r="I82" s="11">
        <f>IF(I81-F82&gt;0.001,I81-F82-Table42[[#This Row],[Ile nadpłacamy przy tej racie?]],0)</f>
        <v>174783.71203945467</v>
      </c>
      <c r="K82" s="2">
        <f>IF(Table42[[#This Row],[Rok]]&lt;9,Table42[[#This Row],[Odsetki normalne]]*50%,Table42[[#This Row],[Odsetki normalne]])</f>
        <v>400.54063000169447</v>
      </c>
      <c r="O82" s="2"/>
      <c r="P82" s="2"/>
      <c r="Q82" s="2"/>
      <c r="R82" s="2"/>
    </row>
    <row r="83" spans="2:18" x14ac:dyDescent="0.25">
      <c r="B83" s="1">
        <f t="shared" si="2"/>
        <v>6</v>
      </c>
      <c r="C83" s="4">
        <f t="shared" si="3"/>
        <v>63</v>
      </c>
      <c r="D83" s="5">
        <v>5.4800000000000001E-2</v>
      </c>
      <c r="E83" s="2">
        <f>IF(I82&gt;0.001,IPMT(Table42[[#This Row],[Oprocentowanie]]/12,1,$C$9-Table42[[#This Row],[Miesiąc]]+1,-I82),0)</f>
        <v>798.17895164684296</v>
      </c>
      <c r="F83" s="2">
        <f>IF(I82&gt;0.001,PPMT(Table42[[#This Row],[Oprocentowanie]]/12,1,$C$9-Table42[[#This Row],[Miesiąc]]+1,-I82),0)</f>
        <v>638.44428424252135</v>
      </c>
      <c r="G83" s="2">
        <f t="shared" si="1"/>
        <v>1436.6232358893644</v>
      </c>
      <c r="H83" s="2"/>
      <c r="I83" s="11">
        <f>IF(I82-F83&gt;0.001,I82-F83-Table42[[#This Row],[Ile nadpłacamy przy tej racie?]],0)</f>
        <v>174145.26775521215</v>
      </c>
      <c r="K83" s="2">
        <f>IF(Table42[[#This Row],[Rok]]&lt;9,Table42[[#This Row],[Odsetki normalne]]*50%,Table42[[#This Row],[Odsetki normalne]])</f>
        <v>399.08947582342148</v>
      </c>
      <c r="O83" s="2"/>
      <c r="P83" s="2"/>
      <c r="Q83" s="2"/>
      <c r="R83" s="2"/>
    </row>
    <row r="84" spans="2:18" x14ac:dyDescent="0.25">
      <c r="B84" s="1">
        <f t="shared" si="2"/>
        <v>6</v>
      </c>
      <c r="C84" s="4">
        <f t="shared" si="3"/>
        <v>64</v>
      </c>
      <c r="D84" s="5">
        <v>5.4800000000000001E-2</v>
      </c>
      <c r="E84" s="2">
        <f>IF(I83&gt;0.001,IPMT(Table42[[#This Row],[Oprocentowanie]]/12,1,$C$9-Table42[[#This Row],[Miesiąc]]+1,-I83),0)</f>
        <v>795.26338941546885</v>
      </c>
      <c r="F84" s="2">
        <f>IF(I83&gt;0.001,PPMT(Table42[[#This Row],[Oprocentowanie]]/12,1,$C$9-Table42[[#This Row],[Miesiąc]]+1,-I83),0)</f>
        <v>641.35984647389546</v>
      </c>
      <c r="G84" s="2">
        <f t="shared" si="1"/>
        <v>1436.6232358893644</v>
      </c>
      <c r="H84" s="2"/>
      <c r="I84" s="11">
        <f>IF(I83-F84&gt;0.001,I83-F84-Table42[[#This Row],[Ile nadpłacamy przy tej racie?]],0)</f>
        <v>173503.90790873824</v>
      </c>
      <c r="K84" s="2">
        <f>IF(Table42[[#This Row],[Rok]]&lt;9,Table42[[#This Row],[Odsetki normalne]]*50%,Table42[[#This Row],[Odsetki normalne]])</f>
        <v>397.63169470773443</v>
      </c>
      <c r="O84" s="2"/>
      <c r="P84" s="2"/>
      <c r="Q84" s="2"/>
      <c r="R84" s="2"/>
    </row>
    <row r="85" spans="2:18" x14ac:dyDescent="0.25">
      <c r="B85" s="1">
        <f t="shared" si="2"/>
        <v>6</v>
      </c>
      <c r="C85" s="4">
        <f t="shared" si="3"/>
        <v>65</v>
      </c>
      <c r="D85" s="5">
        <v>5.4800000000000001E-2</v>
      </c>
      <c r="E85" s="2">
        <f>IF(I84&gt;0.001,IPMT(Table42[[#This Row],[Oprocentowanie]]/12,1,$C$9-Table42[[#This Row],[Miesiąc]]+1,-I84),0)</f>
        <v>792.33451278323798</v>
      </c>
      <c r="F85" s="2">
        <f>IF(I84&gt;0.001,PPMT(Table42[[#This Row],[Oprocentowanie]]/12,1,$C$9-Table42[[#This Row],[Miesiąc]]+1,-I84),0)</f>
        <v>644.28872310612621</v>
      </c>
      <c r="G85" s="2">
        <f t="shared" ref="G85:G148" si="4">IF(I84&gt;0,E85+F85,0)</f>
        <v>1436.6232358893642</v>
      </c>
      <c r="H85" s="2"/>
      <c r="I85" s="11">
        <f>IF(I84-F85&gt;0.001,I84-F85-Table42[[#This Row],[Ile nadpłacamy przy tej racie?]],0)</f>
        <v>172859.61918563212</v>
      </c>
      <c r="K85" s="2">
        <f>IF(Table42[[#This Row],[Rok]]&lt;9,Table42[[#This Row],[Odsetki normalne]]*50%,Table42[[#This Row],[Odsetki normalne]])</f>
        <v>396.16725639161899</v>
      </c>
      <c r="O85" s="2"/>
      <c r="P85" s="2"/>
      <c r="Q85" s="2"/>
      <c r="R85" s="2"/>
    </row>
    <row r="86" spans="2:18" x14ac:dyDescent="0.25">
      <c r="B86" s="1">
        <f t="shared" ref="B86:B149" si="5">ROUNDUP(C86/12,0)</f>
        <v>6</v>
      </c>
      <c r="C86" s="4">
        <f t="shared" si="3"/>
        <v>66</v>
      </c>
      <c r="D86" s="5">
        <v>5.4800000000000001E-2</v>
      </c>
      <c r="E86" s="2">
        <f>IF(I85&gt;0.001,IPMT(Table42[[#This Row],[Oprocentowanie]]/12,1,$C$9-Table42[[#This Row],[Miesiąc]]+1,-I85),0)</f>
        <v>789.39226094772016</v>
      </c>
      <c r="F86" s="2">
        <f>IF(I85&gt;0.001,PPMT(Table42[[#This Row],[Oprocentowanie]]/12,1,$C$9-Table42[[#This Row],[Miesiąc]]+1,-I85),0)</f>
        <v>647.23097494164438</v>
      </c>
      <c r="G86" s="2">
        <f t="shared" si="4"/>
        <v>1436.6232358893644</v>
      </c>
      <c r="H86" s="2"/>
      <c r="I86" s="11">
        <f>IF(I85-F86&gt;0.001,I85-F86-Table42[[#This Row],[Ile nadpłacamy przy tej racie?]],0)</f>
        <v>172212.38821069049</v>
      </c>
      <c r="K86" s="2">
        <f>IF(Table42[[#This Row],[Rok]]&lt;9,Table42[[#This Row],[Odsetki normalne]]*50%,Table42[[#This Row],[Odsetki normalne]])</f>
        <v>394.69613047386008</v>
      </c>
      <c r="O86" s="2"/>
      <c r="P86" s="2"/>
      <c r="Q86" s="2"/>
      <c r="R86" s="2"/>
    </row>
    <row r="87" spans="2:18" x14ac:dyDescent="0.25">
      <c r="B87" s="1">
        <f t="shared" si="5"/>
        <v>6</v>
      </c>
      <c r="C87" s="4">
        <f t="shared" ref="C87:C150" si="6">C86+1</f>
        <v>67</v>
      </c>
      <c r="D87" s="5">
        <v>5.4800000000000001E-2</v>
      </c>
      <c r="E87" s="2">
        <f>IF(I86&gt;0.001,IPMT(Table42[[#This Row],[Oprocentowanie]]/12,1,$C$9-Table42[[#This Row],[Miesiąc]]+1,-I86),0)</f>
        <v>786.43657282881998</v>
      </c>
      <c r="F87" s="2">
        <f>IF(I86&gt;0.001,PPMT(Table42[[#This Row],[Oprocentowanie]]/12,1,$C$9-Table42[[#This Row],[Miesiąc]]+1,-I86),0)</f>
        <v>650.18666306054433</v>
      </c>
      <c r="G87" s="2">
        <f t="shared" si="4"/>
        <v>1436.6232358893644</v>
      </c>
      <c r="H87" s="2"/>
      <c r="I87" s="11">
        <f>IF(I86-F87&gt;0.001,I86-F87-Table42[[#This Row],[Ile nadpłacamy przy tej racie?]],0)</f>
        <v>171562.20154762996</v>
      </c>
      <c r="K87" s="2">
        <f>IF(Table42[[#This Row],[Rok]]&lt;9,Table42[[#This Row],[Odsetki normalne]]*50%,Table42[[#This Row],[Odsetki normalne]])</f>
        <v>393.21828641440999</v>
      </c>
      <c r="O87" s="2"/>
      <c r="P87" s="2"/>
      <c r="Q87" s="2"/>
      <c r="R87" s="2"/>
    </row>
    <row r="88" spans="2:18" x14ac:dyDescent="0.25">
      <c r="B88" s="1">
        <f t="shared" si="5"/>
        <v>6</v>
      </c>
      <c r="C88" s="4">
        <f t="shared" si="6"/>
        <v>68</v>
      </c>
      <c r="D88" s="5">
        <v>5.4800000000000001E-2</v>
      </c>
      <c r="E88" s="2">
        <f>IF(I87&gt;0.001,IPMT(Table42[[#This Row],[Oprocentowanie]]/12,1,$C$9-Table42[[#This Row],[Miesiąc]]+1,-I87),0)</f>
        <v>783.46738706751012</v>
      </c>
      <c r="F88" s="2">
        <f>IF(I87&gt;0.001,PPMT(Table42[[#This Row],[Oprocentowanie]]/12,1,$C$9-Table42[[#This Row],[Miesiąc]]+1,-I87),0)</f>
        <v>653.15584882185408</v>
      </c>
      <c r="G88" s="2">
        <f t="shared" si="4"/>
        <v>1436.6232358893642</v>
      </c>
      <c r="H88" s="2"/>
      <c r="I88" s="11">
        <f>IF(I87-F88&gt;0.001,I87-F88-Table42[[#This Row],[Ile nadpłacamy przy tej racie?]],0)</f>
        <v>170909.0456988081</v>
      </c>
      <c r="K88" s="2">
        <f>IF(Table42[[#This Row],[Rok]]&lt;9,Table42[[#This Row],[Odsetki normalne]]*50%,Table42[[#This Row],[Odsetki normalne]])</f>
        <v>391.73369353375506</v>
      </c>
      <c r="O88" s="2"/>
      <c r="P88" s="2"/>
      <c r="Q88" s="2"/>
      <c r="R88" s="2"/>
    </row>
    <row r="89" spans="2:18" x14ac:dyDescent="0.25">
      <c r="B89" s="1">
        <f t="shared" si="5"/>
        <v>6</v>
      </c>
      <c r="C89" s="4">
        <f t="shared" si="6"/>
        <v>69</v>
      </c>
      <c r="D89" s="5">
        <v>5.4800000000000001E-2</v>
      </c>
      <c r="E89" s="2">
        <f>IF(I88&gt;0.001,IPMT(Table42[[#This Row],[Oprocentowanie]]/12,1,$C$9-Table42[[#This Row],[Miesiąc]]+1,-I88),0)</f>
        <v>780.48464202455716</v>
      </c>
      <c r="F89" s="2">
        <f>IF(I88&gt;0.001,PPMT(Table42[[#This Row],[Oprocentowanie]]/12,1,$C$9-Table42[[#This Row],[Miesiąc]]+1,-I88),0)</f>
        <v>656.13859386480738</v>
      </c>
      <c r="G89" s="2">
        <f t="shared" si="4"/>
        <v>1436.6232358893644</v>
      </c>
      <c r="H89" s="2"/>
      <c r="I89" s="11">
        <f>IF(I88-F89&gt;0.001,I88-F89-Table42[[#This Row],[Ile nadpłacamy przy tej racie?]],0)</f>
        <v>170252.9071049433</v>
      </c>
      <c r="K89" s="2">
        <f>IF(Table42[[#This Row],[Rok]]&lt;9,Table42[[#This Row],[Odsetki normalne]]*50%,Table42[[#This Row],[Odsetki normalne]])</f>
        <v>390.24232101227858</v>
      </c>
      <c r="O89" s="2"/>
      <c r="P89" s="2"/>
      <c r="Q89" s="2"/>
      <c r="R89" s="2"/>
    </row>
    <row r="90" spans="2:18" x14ac:dyDescent="0.25">
      <c r="B90" s="1">
        <f t="shared" si="5"/>
        <v>6</v>
      </c>
      <c r="C90" s="4">
        <f t="shared" si="6"/>
        <v>70</v>
      </c>
      <c r="D90" s="5">
        <v>5.4800000000000001E-2</v>
      </c>
      <c r="E90" s="2">
        <f>IF(I89&gt;0.001,IPMT(Table42[[#This Row],[Oprocentowanie]]/12,1,$C$9-Table42[[#This Row],[Miesiąc]]+1,-I89),0)</f>
        <v>777.48827577924112</v>
      </c>
      <c r="F90" s="2">
        <f>IF(I89&gt;0.001,PPMT(Table42[[#This Row],[Oprocentowanie]]/12,1,$C$9-Table42[[#This Row],[Miesiąc]]+1,-I89),0)</f>
        <v>659.1349601101233</v>
      </c>
      <c r="G90" s="2">
        <f t="shared" si="4"/>
        <v>1436.6232358893644</v>
      </c>
      <c r="H90" s="2"/>
      <c r="I90" s="11">
        <f>IF(I89-F90&gt;0.001,I89-F90-Table42[[#This Row],[Ile nadpłacamy przy tej racie?]],0)</f>
        <v>169593.77214483317</v>
      </c>
      <c r="K90" s="2">
        <f>IF(Table42[[#This Row],[Rok]]&lt;9,Table42[[#This Row],[Odsetki normalne]]*50%,Table42[[#This Row],[Odsetki normalne]])</f>
        <v>388.74413788962056</v>
      </c>
      <c r="O90" s="2"/>
      <c r="P90" s="2"/>
      <c r="Q90" s="2"/>
      <c r="R90" s="2"/>
    </row>
    <row r="91" spans="2:18" x14ac:dyDescent="0.25">
      <c r="B91" s="1">
        <f t="shared" si="5"/>
        <v>6</v>
      </c>
      <c r="C91" s="4">
        <f t="shared" si="6"/>
        <v>71</v>
      </c>
      <c r="D91" s="5">
        <v>5.4800000000000001E-2</v>
      </c>
      <c r="E91" s="2">
        <f>IF(I90&gt;0.001,IPMT(Table42[[#This Row],[Oprocentowanie]]/12,1,$C$9-Table42[[#This Row],[Miesiąc]]+1,-I90),0)</f>
        <v>774.47822612807147</v>
      </c>
      <c r="F91" s="2">
        <f>IF(I90&gt;0.001,PPMT(Table42[[#This Row],[Oprocentowanie]]/12,1,$C$9-Table42[[#This Row],[Miesiąc]]+1,-I90),0)</f>
        <v>662.14500976129307</v>
      </c>
      <c r="G91" s="2">
        <f t="shared" si="4"/>
        <v>1436.6232358893644</v>
      </c>
      <c r="H91" s="2"/>
      <c r="I91" s="11">
        <f>IF(I90-F91&gt;0.001,I90-F91-Table42[[#This Row],[Ile nadpłacamy przy tej racie?]],0)</f>
        <v>168931.62713507187</v>
      </c>
      <c r="K91" s="2">
        <f>IF(Table42[[#This Row],[Rok]]&lt;9,Table42[[#This Row],[Odsetki normalne]]*50%,Table42[[#This Row],[Odsetki normalne]])</f>
        <v>387.23911306403573</v>
      </c>
      <c r="O91" s="2"/>
      <c r="P91" s="2"/>
      <c r="Q91" s="2"/>
      <c r="R91" s="2"/>
    </row>
    <row r="92" spans="2:18" x14ac:dyDescent="0.25">
      <c r="B92" s="1">
        <f t="shared" si="5"/>
        <v>6</v>
      </c>
      <c r="C92" s="4">
        <f t="shared" si="6"/>
        <v>72</v>
      </c>
      <c r="D92" s="5">
        <v>5.4800000000000001E-2</v>
      </c>
      <c r="E92" s="2">
        <f>IF(I91&gt;0.001,IPMT(Table42[[#This Row],[Oprocentowanie]]/12,1,$C$9-Table42[[#This Row],[Miesiąc]]+1,-I91),0)</f>
        <v>771.45443058349508</v>
      </c>
      <c r="F92" s="2">
        <f>IF(I91&gt;0.001,PPMT(Table42[[#This Row],[Oprocentowanie]]/12,1,$C$9-Table42[[#This Row],[Miesiąc]]+1,-I91),0)</f>
        <v>665.16880530586945</v>
      </c>
      <c r="G92" s="2">
        <f t="shared" si="4"/>
        <v>1436.6232358893644</v>
      </c>
      <c r="H92" s="2"/>
      <c r="I92" s="11">
        <f>IF(I91-F92&gt;0.001,I91-F92-Table42[[#This Row],[Ile nadpłacamy przy tej racie?]],0)</f>
        <v>168266.458329766</v>
      </c>
      <c r="K92" s="2">
        <f>IF(Table42[[#This Row],[Rok]]&lt;9,Table42[[#This Row],[Odsetki normalne]]*50%,Table42[[#This Row],[Odsetki normalne]])</f>
        <v>385.72721529174754</v>
      </c>
      <c r="O92" s="2"/>
      <c r="P92" s="2"/>
      <c r="Q92" s="2"/>
      <c r="R92" s="2"/>
    </row>
    <row r="93" spans="2:18" x14ac:dyDescent="0.25">
      <c r="B93" s="6">
        <f t="shared" si="5"/>
        <v>7</v>
      </c>
      <c r="C93" s="7">
        <f t="shared" si="6"/>
        <v>73</v>
      </c>
      <c r="D93" s="8">
        <v>5.4800000000000001E-2</v>
      </c>
      <c r="E93" s="9">
        <f>IF(I92&gt;0.001,IPMT(Table42[[#This Row],[Oprocentowanie]]/12,1,$C$9-Table42[[#This Row],[Miesiąc]]+1,-I92),0)</f>
        <v>768.41682637259805</v>
      </c>
      <c r="F93" s="9">
        <f>IF(I92&gt;0.001,PPMT(Table42[[#This Row],[Oprocentowanie]]/12,1,$C$9-Table42[[#This Row],[Miesiąc]]+1,-I92),0)</f>
        <v>668.20640951676626</v>
      </c>
      <c r="G93" s="9">
        <f t="shared" si="4"/>
        <v>1436.6232358893644</v>
      </c>
      <c r="H93" s="9"/>
      <c r="I93" s="9">
        <f>IF(I92-F93&gt;0.001,I92-F93-Table42[[#This Row],[Ile nadpłacamy przy tej racie?]],0)</f>
        <v>167598.25192024923</v>
      </c>
      <c r="K93" s="9">
        <f>IF(Table42[[#This Row],[Rok]]&lt;9,Table42[[#This Row],[Odsetki normalne]]*50%,Table42[[#This Row],[Odsetki normalne]])</f>
        <v>384.20841318629903</v>
      </c>
      <c r="O93" s="2"/>
      <c r="P93" s="2"/>
      <c r="Q93" s="2"/>
      <c r="R93" s="2"/>
    </row>
    <row r="94" spans="2:18" x14ac:dyDescent="0.25">
      <c r="B94" s="6">
        <f t="shared" si="5"/>
        <v>7</v>
      </c>
      <c r="C94" s="7">
        <f t="shared" si="6"/>
        <v>74</v>
      </c>
      <c r="D94" s="8">
        <v>5.4800000000000001E-2</v>
      </c>
      <c r="E94" s="9">
        <f>IF(I93&gt;0.001,IPMT(Table42[[#This Row],[Oprocentowanie]]/12,1,$C$9-Table42[[#This Row],[Miesiąc]]+1,-I93),0)</f>
        <v>765.36535043580477</v>
      </c>
      <c r="F94" s="9">
        <f>IF(I93&gt;0.001,PPMT(Table42[[#This Row],[Oprocentowanie]]/12,1,$C$9-Table42[[#This Row],[Miesiąc]]+1,-I93),0)</f>
        <v>671.25788545355942</v>
      </c>
      <c r="G94" s="9">
        <f t="shared" si="4"/>
        <v>1436.6232358893642</v>
      </c>
      <c r="H94" s="9"/>
      <c r="I94" s="9">
        <f>IF(I93-F94&gt;0.001,I93-F94-Table42[[#This Row],[Ile nadpłacamy przy tej racie?]],0)</f>
        <v>166926.99403479567</v>
      </c>
      <c r="K94" s="9">
        <f>IF(Table42[[#This Row],[Rok]]&lt;9,Table42[[#This Row],[Odsetki normalne]]*50%,Table42[[#This Row],[Odsetki normalne]])</f>
        <v>382.68267521790239</v>
      </c>
      <c r="O94" s="2"/>
      <c r="P94" s="2"/>
      <c r="Q94" s="2"/>
      <c r="R94" s="2"/>
    </row>
    <row r="95" spans="2:18" x14ac:dyDescent="0.25">
      <c r="B95" s="6">
        <f t="shared" si="5"/>
        <v>7</v>
      </c>
      <c r="C95" s="7">
        <f t="shared" si="6"/>
        <v>75</v>
      </c>
      <c r="D95" s="8">
        <v>5.4800000000000001E-2</v>
      </c>
      <c r="E95" s="9">
        <f>IF(I94&gt;0.001,IPMT(Table42[[#This Row],[Oprocentowanie]]/12,1,$C$9-Table42[[#This Row],[Miesiąc]]+1,-I94),0)</f>
        <v>762.29993942556689</v>
      </c>
      <c r="F95" s="9">
        <f>IF(I94&gt;0.001,PPMT(Table42[[#This Row],[Oprocentowanie]]/12,1,$C$9-Table42[[#This Row],[Miesiąc]]+1,-I94),0)</f>
        <v>674.32329646379765</v>
      </c>
      <c r="G95" s="9">
        <f t="shared" si="4"/>
        <v>1436.6232358893644</v>
      </c>
      <c r="H95" s="9"/>
      <c r="I95" s="9">
        <f>IF(I94-F95&gt;0.001,I94-F95-Table42[[#This Row],[Ile nadpłacamy przy tej racie?]],0)</f>
        <v>166252.67073833189</v>
      </c>
      <c r="K95" s="9">
        <f>IF(Table42[[#This Row],[Rok]]&lt;9,Table42[[#This Row],[Odsetki normalne]]*50%,Table42[[#This Row],[Odsetki normalne]])</f>
        <v>381.14996971278345</v>
      </c>
      <c r="O95" s="2"/>
      <c r="P95" s="2"/>
      <c r="Q95" s="2"/>
      <c r="R95" s="2"/>
    </row>
    <row r="96" spans="2:18" x14ac:dyDescent="0.25">
      <c r="B96" s="6">
        <f t="shared" si="5"/>
        <v>7</v>
      </c>
      <c r="C96" s="7">
        <f t="shared" si="6"/>
        <v>76</v>
      </c>
      <c r="D96" s="8">
        <v>5.4800000000000001E-2</v>
      </c>
      <c r="E96" s="9">
        <f>IF(I95&gt;0.001,IPMT(Table42[[#This Row],[Oprocentowanie]]/12,1,$C$9-Table42[[#This Row],[Miesiąc]]+1,-I95),0)</f>
        <v>759.22052970504899</v>
      </c>
      <c r="F96" s="9">
        <f>IF(I95&gt;0.001,PPMT(Table42[[#This Row],[Oprocentowanie]]/12,1,$C$9-Table42[[#This Row],[Miesiąc]]+1,-I95),0)</f>
        <v>677.40270618431555</v>
      </c>
      <c r="G96" s="9">
        <f t="shared" si="4"/>
        <v>1436.6232358893644</v>
      </c>
      <c r="H96" s="9"/>
      <c r="I96" s="9">
        <f>IF(I95-F96&gt;0.001,I95-F96-Table42[[#This Row],[Ile nadpłacamy przy tej racie?]],0)</f>
        <v>165575.26803214758</v>
      </c>
      <c r="K96" s="9">
        <f>IF(Table42[[#This Row],[Rok]]&lt;9,Table42[[#This Row],[Odsetki normalne]]*50%,Table42[[#This Row],[Odsetki normalne]])</f>
        <v>379.61026485252449</v>
      </c>
      <c r="O96" s="2"/>
      <c r="P96" s="2"/>
      <c r="Q96" s="2"/>
      <c r="R96" s="2"/>
    </row>
    <row r="97" spans="2:18" x14ac:dyDescent="0.25">
      <c r="B97" s="6">
        <f t="shared" si="5"/>
        <v>7</v>
      </c>
      <c r="C97" s="7">
        <f t="shared" si="6"/>
        <v>77</v>
      </c>
      <c r="D97" s="8">
        <v>5.4800000000000001E-2</v>
      </c>
      <c r="E97" s="9">
        <f>IF(I96&gt;0.001,IPMT(Table42[[#This Row],[Oprocentowanie]]/12,1,$C$9-Table42[[#This Row],[Miesiąc]]+1,-I96),0)</f>
        <v>756.12705734680731</v>
      </c>
      <c r="F97" s="9">
        <f>IF(I96&gt;0.001,PPMT(Table42[[#This Row],[Oprocentowanie]]/12,1,$C$9-Table42[[#This Row],[Miesiąc]]+1,-I96),0)</f>
        <v>680.49617854255712</v>
      </c>
      <c r="G97" s="9">
        <f t="shared" si="4"/>
        <v>1436.6232358893644</v>
      </c>
      <c r="H97" s="9"/>
      <c r="I97" s="9">
        <f>IF(I96-F97&gt;0.001,I96-F97-Table42[[#This Row],[Ile nadpłacamy przy tej racie?]],0)</f>
        <v>164894.77185360502</v>
      </c>
      <c r="K97" s="9">
        <f>IF(Table42[[#This Row],[Rok]]&lt;9,Table42[[#This Row],[Odsetki normalne]]*50%,Table42[[#This Row],[Odsetki normalne]])</f>
        <v>378.06352867340365</v>
      </c>
      <c r="O97" s="2"/>
      <c r="P97" s="2"/>
      <c r="Q97" s="2"/>
      <c r="R97" s="2"/>
    </row>
    <row r="98" spans="2:18" x14ac:dyDescent="0.25">
      <c r="B98" s="6">
        <f t="shared" si="5"/>
        <v>7</v>
      </c>
      <c r="C98" s="7">
        <f t="shared" si="6"/>
        <v>78</v>
      </c>
      <c r="D98" s="8">
        <v>5.4800000000000001E-2</v>
      </c>
      <c r="E98" s="9">
        <f>IF(I97&gt;0.001,IPMT(Table42[[#This Row],[Oprocentowanie]]/12,1,$C$9-Table42[[#This Row],[Miesiąc]]+1,-I97),0)</f>
        <v>753.01945813146301</v>
      </c>
      <c r="F98" s="9">
        <f>IF(I97&gt;0.001,PPMT(Table42[[#This Row],[Oprocentowanie]]/12,1,$C$9-Table42[[#This Row],[Miesiąc]]+1,-I97),0)</f>
        <v>683.60377775790164</v>
      </c>
      <c r="G98" s="9">
        <f t="shared" si="4"/>
        <v>1436.6232358893647</v>
      </c>
      <c r="H98" s="9"/>
      <c r="I98" s="9">
        <f>IF(I97-F98&gt;0.001,I97-F98-Table42[[#This Row],[Ile nadpłacamy przy tej racie?]],0)</f>
        <v>164211.16807584712</v>
      </c>
      <c r="K98" s="9">
        <f>IF(Table42[[#This Row],[Rok]]&lt;9,Table42[[#This Row],[Odsetki normalne]]*50%,Table42[[#This Row],[Odsetki normalne]])</f>
        <v>376.50972906573151</v>
      </c>
      <c r="O98" s="2"/>
      <c r="P98" s="2"/>
      <c r="Q98" s="2"/>
      <c r="R98" s="2"/>
    </row>
    <row r="99" spans="2:18" x14ac:dyDescent="0.25">
      <c r="B99" s="6">
        <f t="shared" si="5"/>
        <v>7</v>
      </c>
      <c r="C99" s="7">
        <f t="shared" si="6"/>
        <v>79</v>
      </c>
      <c r="D99" s="8">
        <v>5.4800000000000001E-2</v>
      </c>
      <c r="E99" s="9">
        <f>IF(I98&gt;0.001,IPMT(Table42[[#This Row],[Oprocentowanie]]/12,1,$C$9-Table42[[#This Row],[Miesiąc]]+1,-I98),0)</f>
        <v>749.89766754636855</v>
      </c>
      <c r="F99" s="9">
        <f>IF(I98&gt;0.001,PPMT(Table42[[#This Row],[Oprocentowanie]]/12,1,$C$9-Table42[[#This Row],[Miesiąc]]+1,-I98),0)</f>
        <v>686.72556834299598</v>
      </c>
      <c r="G99" s="9">
        <f t="shared" si="4"/>
        <v>1436.6232358893644</v>
      </c>
      <c r="H99" s="9"/>
      <c r="I99" s="9">
        <f>IF(I98-F99&gt;0.001,I98-F99-Table42[[#This Row],[Ile nadpłacamy przy tej racie?]],0)</f>
        <v>163524.44250750414</v>
      </c>
      <c r="K99" s="9">
        <f>IF(Table42[[#This Row],[Rok]]&lt;9,Table42[[#This Row],[Odsetki normalne]]*50%,Table42[[#This Row],[Odsetki normalne]])</f>
        <v>374.94883377318428</v>
      </c>
      <c r="O99" s="2"/>
      <c r="P99" s="2"/>
      <c r="Q99" s="2"/>
      <c r="R99" s="2"/>
    </row>
    <row r="100" spans="2:18" x14ac:dyDescent="0.25">
      <c r="B100" s="6">
        <f t="shared" si="5"/>
        <v>7</v>
      </c>
      <c r="C100" s="7">
        <f t="shared" si="6"/>
        <v>80</v>
      </c>
      <c r="D100" s="8">
        <v>5.4800000000000001E-2</v>
      </c>
      <c r="E100" s="9">
        <f>IF(I99&gt;0.001,IPMT(Table42[[#This Row],[Oprocentowanie]]/12,1,$C$9-Table42[[#This Row],[Miesiąc]]+1,-I99),0)</f>
        <v>746.76162078426887</v>
      </c>
      <c r="F100" s="9">
        <f>IF(I99&gt;0.001,PPMT(Table42[[#This Row],[Oprocentowanie]]/12,1,$C$9-Table42[[#This Row],[Miesiąc]]+1,-I99),0)</f>
        <v>689.86161510509578</v>
      </c>
      <c r="G100" s="9">
        <f t="shared" si="4"/>
        <v>1436.6232358893647</v>
      </c>
      <c r="H100" s="9"/>
      <c r="I100" s="9">
        <f>IF(I99-F100&gt;0.001,I99-F100-Table42[[#This Row],[Ile nadpłacamy przy tej racie?]],0)</f>
        <v>162834.58089239904</v>
      </c>
      <c r="K100" s="9">
        <f>IF(Table42[[#This Row],[Rok]]&lt;9,Table42[[#This Row],[Odsetki normalne]]*50%,Table42[[#This Row],[Odsetki normalne]])</f>
        <v>373.38081039213444</v>
      </c>
      <c r="O100" s="2"/>
      <c r="P100" s="2"/>
      <c r="Q100" s="2"/>
      <c r="R100" s="2"/>
    </row>
    <row r="101" spans="2:18" x14ac:dyDescent="0.25">
      <c r="B101" s="6">
        <f t="shared" si="5"/>
        <v>7</v>
      </c>
      <c r="C101" s="7">
        <f t="shared" si="6"/>
        <v>81</v>
      </c>
      <c r="D101" s="8">
        <v>5.4800000000000001E-2</v>
      </c>
      <c r="E101" s="9">
        <f>IF(I100&gt;0.001,IPMT(Table42[[#This Row],[Oprocentowanie]]/12,1,$C$9-Table42[[#This Row],[Miesiąc]]+1,-I100),0)</f>
        <v>743.6112527419557</v>
      </c>
      <c r="F101" s="9">
        <f>IF(I100&gt;0.001,PPMT(Table42[[#This Row],[Oprocentowanie]]/12,1,$C$9-Table42[[#This Row],[Miesiąc]]+1,-I100),0)</f>
        <v>693.01198314740907</v>
      </c>
      <c r="G101" s="9">
        <f t="shared" si="4"/>
        <v>1436.6232358893649</v>
      </c>
      <c r="H101" s="9"/>
      <c r="I101" s="9">
        <f>IF(I100-F101&gt;0.001,I100-F101-Table42[[#This Row],[Ile nadpłacamy przy tej racie?]],0)</f>
        <v>162141.56890925163</v>
      </c>
      <c r="K101" s="9">
        <f>IF(Table42[[#This Row],[Rok]]&lt;9,Table42[[#This Row],[Odsetki normalne]]*50%,Table42[[#This Row],[Odsetki normalne]])</f>
        <v>371.80562637097785</v>
      </c>
      <c r="O101" s="2"/>
      <c r="P101" s="2"/>
      <c r="Q101" s="2"/>
      <c r="R101" s="2"/>
    </row>
    <row r="102" spans="2:18" x14ac:dyDescent="0.25">
      <c r="B102" s="6">
        <f t="shared" si="5"/>
        <v>7</v>
      </c>
      <c r="C102" s="7">
        <f t="shared" si="6"/>
        <v>82</v>
      </c>
      <c r="D102" s="8">
        <v>5.4800000000000001E-2</v>
      </c>
      <c r="E102" s="9">
        <f>IF(I101&gt;0.001,IPMT(Table42[[#This Row],[Oprocentowanie]]/12,1,$C$9-Table42[[#This Row],[Miesiąc]]+1,-I101),0)</f>
        <v>740.4464980189158</v>
      </c>
      <c r="F102" s="9">
        <f>IF(I101&gt;0.001,PPMT(Table42[[#This Row],[Oprocentowanie]]/12,1,$C$9-Table42[[#This Row],[Miesiąc]]+1,-I101),0)</f>
        <v>696.17673787044873</v>
      </c>
      <c r="G102" s="9">
        <f t="shared" si="4"/>
        <v>1436.6232358893644</v>
      </c>
      <c r="H102" s="9"/>
      <c r="I102" s="9">
        <f>IF(I101-F102&gt;0.001,I101-F102-Table42[[#This Row],[Ile nadpłacamy przy tej racie?]],0)</f>
        <v>161445.39217138119</v>
      </c>
      <c r="K102" s="9">
        <f>IF(Table42[[#This Row],[Rok]]&lt;9,Table42[[#This Row],[Odsetki normalne]]*50%,Table42[[#This Row],[Odsetki normalne]])</f>
        <v>370.2232490094579</v>
      </c>
      <c r="O102" s="2"/>
      <c r="P102" s="2"/>
      <c r="Q102" s="2"/>
      <c r="R102" s="2"/>
    </row>
    <row r="103" spans="2:18" x14ac:dyDescent="0.25">
      <c r="B103" s="6">
        <f t="shared" si="5"/>
        <v>7</v>
      </c>
      <c r="C103" s="7">
        <f t="shared" si="6"/>
        <v>83</v>
      </c>
      <c r="D103" s="8">
        <v>5.4800000000000001E-2</v>
      </c>
      <c r="E103" s="9">
        <f>IF(I102&gt;0.001,IPMT(Table42[[#This Row],[Oprocentowanie]]/12,1,$C$9-Table42[[#This Row],[Miesiąc]]+1,-I102),0)</f>
        <v>737.26729091597406</v>
      </c>
      <c r="F103" s="9">
        <f>IF(I102&gt;0.001,PPMT(Table42[[#This Row],[Oprocentowanie]]/12,1,$C$9-Table42[[#This Row],[Miesiąc]]+1,-I102),0)</f>
        <v>699.35594497339059</v>
      </c>
      <c r="G103" s="9">
        <f t="shared" si="4"/>
        <v>1436.6232358893647</v>
      </c>
      <c r="H103" s="9"/>
      <c r="I103" s="9">
        <f>IF(I102-F103&gt;0.001,I102-F103-Table42[[#This Row],[Ile nadpłacamy przy tej racie?]],0)</f>
        <v>160746.0362264078</v>
      </c>
      <c r="K103" s="9">
        <f>IF(Table42[[#This Row],[Rok]]&lt;9,Table42[[#This Row],[Odsetki normalne]]*50%,Table42[[#This Row],[Odsetki normalne]])</f>
        <v>368.63364545798703</v>
      </c>
      <c r="O103" s="2"/>
      <c r="P103" s="2"/>
      <c r="Q103" s="2"/>
      <c r="R103" s="2"/>
    </row>
    <row r="104" spans="2:18" x14ac:dyDescent="0.25">
      <c r="B104" s="6">
        <f t="shared" si="5"/>
        <v>7</v>
      </c>
      <c r="C104" s="7">
        <f t="shared" si="6"/>
        <v>84</v>
      </c>
      <c r="D104" s="8">
        <v>5.4800000000000001E-2</v>
      </c>
      <c r="E104" s="9">
        <f>IF(I103&gt;0.001,IPMT(Table42[[#This Row],[Oprocentowanie]]/12,1,$C$9-Table42[[#This Row],[Miesiąc]]+1,-I103),0)</f>
        <v>734.07356543392893</v>
      </c>
      <c r="F104" s="9">
        <f>IF(I103&gt;0.001,PPMT(Table42[[#This Row],[Oprocentowanie]]/12,1,$C$9-Table42[[#This Row],[Miesiąc]]+1,-I103),0)</f>
        <v>702.5496704554356</v>
      </c>
      <c r="G104" s="9">
        <f t="shared" si="4"/>
        <v>1436.6232358893644</v>
      </c>
      <c r="H104" s="9"/>
      <c r="I104" s="9">
        <f>IF(I103-F104&gt;0.001,I103-F104-Table42[[#This Row],[Ile nadpłacamy przy tej racie?]],0)</f>
        <v>160043.48655595238</v>
      </c>
      <c r="K104" s="9">
        <f>IF(Table42[[#This Row],[Rok]]&lt;9,Table42[[#This Row],[Odsetki normalne]]*50%,Table42[[#This Row],[Odsetki normalne]])</f>
        <v>367.03678271696447</v>
      </c>
      <c r="O104" s="2"/>
      <c r="P104" s="2"/>
      <c r="Q104" s="2"/>
      <c r="R104" s="2"/>
    </row>
    <row r="105" spans="2:18" x14ac:dyDescent="0.25">
      <c r="B105" s="1">
        <f t="shared" si="5"/>
        <v>8</v>
      </c>
      <c r="C105" s="4">
        <f t="shared" si="6"/>
        <v>85</v>
      </c>
      <c r="D105" s="5">
        <v>5.4800000000000001E-2</v>
      </c>
      <c r="E105" s="2">
        <f>IF(I104&gt;0.001,IPMT(Table42[[#This Row],[Oprocentowanie]]/12,1,$C$9-Table42[[#This Row],[Miesiąc]]+1,-I104),0)</f>
        <v>730.86525527218248</v>
      </c>
      <c r="F105" s="2">
        <f>IF(I104&gt;0.001,PPMT(Table42[[#This Row],[Oprocentowanie]]/12,1,$C$9-Table42[[#This Row],[Miesiąc]]+1,-I104),0)</f>
        <v>705.75798061718217</v>
      </c>
      <c r="G105" s="2">
        <f t="shared" si="4"/>
        <v>1436.6232358893647</v>
      </c>
      <c r="H105" s="2"/>
      <c r="I105" s="11">
        <f>IF(I104-F105&gt;0.001,I104-F105-Table42[[#This Row],[Ile nadpłacamy przy tej racie?]],0)</f>
        <v>159337.7285753352</v>
      </c>
      <c r="K105" s="2">
        <f>IF(Table42[[#This Row],[Rok]]&lt;9,Table42[[#This Row],[Odsetki normalne]]*50%,Table42[[#This Row],[Odsetki normalne]])</f>
        <v>365.43262763609124</v>
      </c>
      <c r="O105" s="2"/>
      <c r="P105" s="2"/>
      <c r="Q105" s="2"/>
      <c r="R105" s="2"/>
    </row>
    <row r="106" spans="2:18" x14ac:dyDescent="0.25">
      <c r="B106" s="1">
        <f t="shared" si="5"/>
        <v>8</v>
      </c>
      <c r="C106" s="4">
        <f t="shared" si="6"/>
        <v>86</v>
      </c>
      <c r="D106" s="5">
        <v>5.4800000000000001E-2</v>
      </c>
      <c r="E106" s="2">
        <f>IF(I105&gt;0.001,IPMT(Table42[[#This Row],[Oprocentowanie]]/12,1,$C$9-Table42[[#This Row],[Miesiąc]]+1,-I105),0)</f>
        <v>727.64229382736414</v>
      </c>
      <c r="F106" s="2">
        <f>IF(I105&gt;0.001,PPMT(Table42[[#This Row],[Oprocentowanie]]/12,1,$C$9-Table42[[#This Row],[Miesiąc]]+1,-I105),0)</f>
        <v>708.98094206200074</v>
      </c>
      <c r="G106" s="2">
        <f t="shared" si="4"/>
        <v>1436.6232358893649</v>
      </c>
      <c r="H106" s="2"/>
      <c r="I106" s="11">
        <f>IF(I105-F106&gt;0.001,I105-F106-Table42[[#This Row],[Ile nadpłacamy przy tej racie?]],0)</f>
        <v>158628.74763327319</v>
      </c>
      <c r="K106" s="2">
        <f>IF(Table42[[#This Row],[Rok]]&lt;9,Table42[[#This Row],[Odsetki normalne]]*50%,Table42[[#This Row],[Odsetki normalne]])</f>
        <v>363.82114691368207</v>
      </c>
      <c r="O106" s="2"/>
      <c r="P106" s="2"/>
      <c r="Q106" s="2"/>
      <c r="R106" s="2"/>
    </row>
    <row r="107" spans="2:18" x14ac:dyDescent="0.25">
      <c r="B107" s="1">
        <f t="shared" si="5"/>
        <v>8</v>
      </c>
      <c r="C107" s="4">
        <f t="shared" si="6"/>
        <v>87</v>
      </c>
      <c r="D107" s="5">
        <v>5.4800000000000001E-2</v>
      </c>
      <c r="E107" s="2">
        <f>IF(I106&gt;0.001,IPMT(Table42[[#This Row],[Oprocentowanie]]/12,1,$C$9-Table42[[#This Row],[Miesiąc]]+1,-I106),0)</f>
        <v>724.40461419194753</v>
      </c>
      <c r="F107" s="2">
        <f>IF(I106&gt;0.001,PPMT(Table42[[#This Row],[Oprocentowanie]]/12,1,$C$9-Table42[[#This Row],[Miesiąc]]+1,-I106),0)</f>
        <v>712.21862169741723</v>
      </c>
      <c r="G107" s="2">
        <f t="shared" si="4"/>
        <v>1436.6232358893649</v>
      </c>
      <c r="H107" s="2"/>
      <c r="I107" s="11">
        <f>IF(I106-F107&gt;0.001,I106-F107-Table42[[#This Row],[Ile nadpłacamy przy tej racie?]],0)</f>
        <v>157916.52901157577</v>
      </c>
      <c r="K107" s="2">
        <f>IF(Table42[[#This Row],[Rok]]&lt;9,Table42[[#This Row],[Odsetki normalne]]*50%,Table42[[#This Row],[Odsetki normalne]])</f>
        <v>362.20230709597377</v>
      </c>
      <c r="O107" s="2"/>
      <c r="P107" s="2"/>
      <c r="Q107" s="2"/>
      <c r="R107" s="2"/>
    </row>
    <row r="108" spans="2:18" x14ac:dyDescent="0.25">
      <c r="B108" s="1">
        <f t="shared" si="5"/>
        <v>8</v>
      </c>
      <c r="C108" s="4">
        <f t="shared" si="6"/>
        <v>88</v>
      </c>
      <c r="D108" s="5">
        <v>5.4800000000000001E-2</v>
      </c>
      <c r="E108" s="2">
        <f>IF(I107&gt;0.001,IPMT(Table42[[#This Row],[Oprocentowanie]]/12,1,$C$9-Table42[[#This Row],[Miesiąc]]+1,-I107),0)</f>
        <v>721.15214915286265</v>
      </c>
      <c r="F108" s="2">
        <f>IF(I107&gt;0.001,PPMT(Table42[[#This Row],[Oprocentowanie]]/12,1,$C$9-Table42[[#This Row],[Miesiąc]]+1,-I107),0)</f>
        <v>715.47108673650212</v>
      </c>
      <c r="G108" s="2">
        <f t="shared" si="4"/>
        <v>1436.6232358893649</v>
      </c>
      <c r="H108" s="2"/>
      <c r="I108" s="11">
        <f>IF(I107-F108&gt;0.001,I107-F108-Table42[[#This Row],[Ile nadpłacamy przy tej racie?]],0)</f>
        <v>157201.05792483926</v>
      </c>
      <c r="K108" s="2">
        <f>IF(Table42[[#This Row],[Rok]]&lt;9,Table42[[#This Row],[Odsetki normalne]]*50%,Table42[[#This Row],[Odsetki normalne]])</f>
        <v>360.57607457643132</v>
      </c>
      <c r="O108" s="2"/>
      <c r="P108" s="2"/>
      <c r="Q108" s="2"/>
      <c r="R108" s="2"/>
    </row>
    <row r="109" spans="2:18" x14ac:dyDescent="0.25">
      <c r="B109" s="1">
        <f t="shared" si="5"/>
        <v>8</v>
      </c>
      <c r="C109" s="4">
        <f t="shared" si="6"/>
        <v>89</v>
      </c>
      <c r="D109" s="5">
        <v>5.4800000000000001E-2</v>
      </c>
      <c r="E109" s="2">
        <f>IF(I108&gt;0.001,IPMT(Table42[[#This Row],[Oprocentowanie]]/12,1,$C$9-Table42[[#This Row],[Miesiąc]]+1,-I108),0)</f>
        <v>717.88483119009936</v>
      </c>
      <c r="F109" s="2">
        <f>IF(I108&gt;0.001,PPMT(Table42[[#This Row],[Oprocentowanie]]/12,1,$C$9-Table42[[#This Row],[Miesiąc]]+1,-I108),0)</f>
        <v>718.7384046992654</v>
      </c>
      <c r="G109" s="2">
        <f t="shared" si="4"/>
        <v>1436.6232358893649</v>
      </c>
      <c r="H109" s="2"/>
      <c r="I109" s="11">
        <f>IF(I108-F109&gt;0.001,I108-F109-Table42[[#This Row],[Ile nadpłacamy przy tej racie?]],0)</f>
        <v>156482.31952014001</v>
      </c>
      <c r="K109" s="2">
        <f>IF(Table42[[#This Row],[Rok]]&lt;9,Table42[[#This Row],[Odsetki normalne]]*50%,Table42[[#This Row],[Odsetki normalne]])</f>
        <v>358.94241559504968</v>
      </c>
      <c r="O109" s="2"/>
      <c r="P109" s="2"/>
      <c r="Q109" s="2"/>
      <c r="R109" s="2"/>
    </row>
    <row r="110" spans="2:18" x14ac:dyDescent="0.25">
      <c r="B110" s="1">
        <f t="shared" si="5"/>
        <v>8</v>
      </c>
      <c r="C110" s="4">
        <f t="shared" si="6"/>
        <v>90</v>
      </c>
      <c r="D110" s="5">
        <v>5.4800000000000001E-2</v>
      </c>
      <c r="E110" s="2">
        <f>IF(I109&gt;0.001,IPMT(Table42[[#This Row],[Oprocentowanie]]/12,1,$C$9-Table42[[#This Row],[Miesiąc]]+1,-I109),0)</f>
        <v>714.6025924753061</v>
      </c>
      <c r="F110" s="2">
        <f>IF(I109&gt;0.001,PPMT(Table42[[#This Row],[Oprocentowanie]]/12,1,$C$9-Table42[[#This Row],[Miesiąc]]+1,-I109),0)</f>
        <v>722.02064341405867</v>
      </c>
      <c r="G110" s="2">
        <f t="shared" si="4"/>
        <v>1436.6232358893649</v>
      </c>
      <c r="H110" s="2"/>
      <c r="I110" s="11">
        <f>IF(I109-F110&gt;0.001,I109-F110-Table42[[#This Row],[Ile nadpłacamy przy tej racie?]],0)</f>
        <v>155760.29887672595</v>
      </c>
      <c r="K110" s="2">
        <f>IF(Table42[[#This Row],[Rok]]&lt;9,Table42[[#This Row],[Odsetki normalne]]*50%,Table42[[#This Row],[Odsetki normalne]])</f>
        <v>357.30129623765305</v>
      </c>
      <c r="O110" s="2"/>
      <c r="P110" s="2"/>
      <c r="Q110" s="2"/>
      <c r="R110" s="2"/>
    </row>
    <row r="111" spans="2:18" x14ac:dyDescent="0.25">
      <c r="B111" s="1">
        <f t="shared" si="5"/>
        <v>8</v>
      </c>
      <c r="C111" s="4">
        <f t="shared" si="6"/>
        <v>91</v>
      </c>
      <c r="D111" s="5">
        <v>5.4800000000000001E-2</v>
      </c>
      <c r="E111" s="2">
        <f>IF(I110&gt;0.001,IPMT(Table42[[#This Row],[Oprocentowanie]]/12,1,$C$9-Table42[[#This Row],[Miesiąc]]+1,-I110),0)</f>
        <v>711.30536487038182</v>
      </c>
      <c r="F111" s="2">
        <f>IF(I110&gt;0.001,PPMT(Table42[[#This Row],[Oprocentowanie]]/12,1,$C$9-Table42[[#This Row],[Miesiąc]]+1,-I110),0)</f>
        <v>725.31787101898283</v>
      </c>
      <c r="G111" s="2">
        <f t="shared" si="4"/>
        <v>1436.6232358893647</v>
      </c>
      <c r="H111" s="2"/>
      <c r="I111" s="11">
        <f>IF(I110-F111&gt;0.001,I110-F111-Table42[[#This Row],[Ile nadpłacamy przy tej racie?]],0)</f>
        <v>155034.98100570697</v>
      </c>
      <c r="K111" s="2">
        <f>IF(Table42[[#This Row],[Rok]]&lt;9,Table42[[#This Row],[Odsetki normalne]]*50%,Table42[[#This Row],[Odsetki normalne]])</f>
        <v>355.65268243519091</v>
      </c>
      <c r="O111" s="2"/>
      <c r="P111" s="2"/>
      <c r="Q111" s="2"/>
      <c r="R111" s="2"/>
    </row>
    <row r="112" spans="2:18" x14ac:dyDescent="0.25">
      <c r="B112" s="1">
        <f t="shared" si="5"/>
        <v>8</v>
      </c>
      <c r="C112" s="4">
        <f t="shared" si="6"/>
        <v>92</v>
      </c>
      <c r="D112" s="5">
        <v>5.4800000000000001E-2</v>
      </c>
      <c r="E112" s="2">
        <f>IF(I111&gt;0.001,IPMT(Table42[[#This Row],[Oprocentowanie]]/12,1,$C$9-Table42[[#This Row],[Miesiąc]]+1,-I111),0)</f>
        <v>707.9930799260618</v>
      </c>
      <c r="F112" s="2">
        <f>IF(I111&gt;0.001,PPMT(Table42[[#This Row],[Oprocentowanie]]/12,1,$C$9-Table42[[#This Row],[Miesiąc]]+1,-I111),0)</f>
        <v>728.63015596330285</v>
      </c>
      <c r="G112" s="2">
        <f t="shared" si="4"/>
        <v>1436.6232358893647</v>
      </c>
      <c r="H112" s="2"/>
      <c r="I112" s="11">
        <f>IF(I111-F112&gt;0.001,I111-F112-Table42[[#This Row],[Ile nadpłacamy przy tej racie?]],0)</f>
        <v>154306.35084974367</v>
      </c>
      <c r="K112" s="2">
        <f>IF(Table42[[#This Row],[Rok]]&lt;9,Table42[[#This Row],[Odsetki normalne]]*50%,Table42[[#This Row],[Odsetki normalne]])</f>
        <v>353.9965399630309</v>
      </c>
      <c r="O112" s="2"/>
      <c r="P112" s="2"/>
      <c r="Q112" s="2"/>
      <c r="R112" s="2"/>
    </row>
    <row r="113" spans="2:18" x14ac:dyDescent="0.25">
      <c r="B113" s="1">
        <f t="shared" si="5"/>
        <v>8</v>
      </c>
      <c r="C113" s="4">
        <f t="shared" si="6"/>
        <v>93</v>
      </c>
      <c r="D113" s="5">
        <v>5.4800000000000001E-2</v>
      </c>
      <c r="E113" s="2">
        <f>IF(I112&gt;0.001,IPMT(Table42[[#This Row],[Oprocentowanie]]/12,1,$C$9-Table42[[#This Row],[Miesiąc]]+1,-I112),0)</f>
        <v>704.66566888049613</v>
      </c>
      <c r="F113" s="2">
        <f>IF(I112&gt;0.001,PPMT(Table42[[#This Row],[Oprocentowanie]]/12,1,$C$9-Table42[[#This Row],[Miesiąc]]+1,-I112),0)</f>
        <v>731.95756700886875</v>
      </c>
      <c r="G113" s="2">
        <f t="shared" si="4"/>
        <v>1436.6232358893649</v>
      </c>
      <c r="H113" s="2"/>
      <c r="I113" s="11">
        <f>IF(I112-F113&gt;0.001,I112-F113-Table42[[#This Row],[Ile nadpłacamy przy tej racie?]],0)</f>
        <v>153574.39328273479</v>
      </c>
      <c r="K113" s="2">
        <f>IF(Table42[[#This Row],[Rok]]&lt;9,Table42[[#This Row],[Odsetki normalne]]*50%,Table42[[#This Row],[Odsetki normalne]])</f>
        <v>352.33283444024806</v>
      </c>
      <c r="O113" s="2"/>
      <c r="P113" s="2"/>
      <c r="Q113" s="2"/>
      <c r="R113" s="2"/>
    </row>
    <row r="114" spans="2:18" x14ac:dyDescent="0.25">
      <c r="B114" s="1">
        <f t="shared" si="5"/>
        <v>8</v>
      </c>
      <c r="C114" s="4">
        <f t="shared" si="6"/>
        <v>94</v>
      </c>
      <c r="D114" s="5">
        <v>5.4800000000000001E-2</v>
      </c>
      <c r="E114" s="2">
        <f>IF(I113&gt;0.001,IPMT(Table42[[#This Row],[Oprocentowanie]]/12,1,$C$9-Table42[[#This Row],[Miesiąc]]+1,-I113),0)</f>
        <v>701.32306265782222</v>
      </c>
      <c r="F114" s="2">
        <f>IF(I113&gt;0.001,PPMT(Table42[[#This Row],[Oprocentowanie]]/12,1,$C$9-Table42[[#This Row],[Miesiąc]]+1,-I113),0)</f>
        <v>735.30017323154254</v>
      </c>
      <c r="G114" s="2">
        <f t="shared" si="4"/>
        <v>1436.6232358893649</v>
      </c>
      <c r="H114" s="2"/>
      <c r="I114" s="11">
        <f>IF(I113-F114&gt;0.001,I113-F114-Table42[[#This Row],[Ile nadpłacamy przy tej racie?]],0)</f>
        <v>152839.09310950324</v>
      </c>
      <c r="K114" s="2">
        <f>IF(Table42[[#This Row],[Rok]]&lt;9,Table42[[#This Row],[Odsetki normalne]]*50%,Table42[[#This Row],[Odsetki normalne]])</f>
        <v>350.66153132891111</v>
      </c>
      <c r="O114" s="2"/>
      <c r="P114" s="2"/>
      <c r="Q114" s="2"/>
      <c r="R114" s="2"/>
    </row>
    <row r="115" spans="2:18" x14ac:dyDescent="0.25">
      <c r="B115" s="1">
        <f t="shared" si="5"/>
        <v>8</v>
      </c>
      <c r="C115" s="4">
        <f t="shared" si="6"/>
        <v>95</v>
      </c>
      <c r="D115" s="5">
        <v>5.4800000000000001E-2</v>
      </c>
      <c r="E115" s="2">
        <f>IF(I114&gt;0.001,IPMT(Table42[[#This Row],[Oprocentowanie]]/12,1,$C$9-Table42[[#This Row],[Miesiąc]]+1,-I114),0)</f>
        <v>697.96519186673152</v>
      </c>
      <c r="F115" s="2">
        <f>IF(I114&gt;0.001,PPMT(Table42[[#This Row],[Oprocentowanie]]/12,1,$C$9-Table42[[#This Row],[Miesiąc]]+1,-I114),0)</f>
        <v>738.65804402263325</v>
      </c>
      <c r="G115" s="2">
        <f t="shared" si="4"/>
        <v>1436.6232358893649</v>
      </c>
      <c r="H115" s="2"/>
      <c r="I115" s="11">
        <f>IF(I114-F115&gt;0.001,I114-F115-Table42[[#This Row],[Ile nadpłacamy przy tej racie?]],0)</f>
        <v>152100.43506548062</v>
      </c>
      <c r="K115" s="2">
        <f>IF(Table42[[#This Row],[Rok]]&lt;9,Table42[[#This Row],[Odsetki normalne]]*50%,Table42[[#This Row],[Odsetki normalne]])</f>
        <v>348.98259593336576</v>
      </c>
      <c r="O115" s="2"/>
      <c r="P115" s="2"/>
      <c r="Q115" s="2"/>
      <c r="R115" s="2"/>
    </row>
    <row r="116" spans="2:18" x14ac:dyDescent="0.25">
      <c r="B116" s="1">
        <f t="shared" si="5"/>
        <v>8</v>
      </c>
      <c r="C116" s="4">
        <f t="shared" si="6"/>
        <v>96</v>
      </c>
      <c r="D116" s="5">
        <v>5.4800000000000001E-2</v>
      </c>
      <c r="E116" s="2">
        <f>IF(I115&gt;0.001,IPMT(Table42[[#This Row],[Oprocentowanie]]/12,1,$C$9-Table42[[#This Row],[Miesiąc]]+1,-I115),0)</f>
        <v>694.59198679902818</v>
      </c>
      <c r="F116" s="2">
        <f>IF(I115&gt;0.001,PPMT(Table42[[#This Row],[Oprocentowanie]]/12,1,$C$9-Table42[[#This Row],[Miesiąc]]+1,-I115),0)</f>
        <v>742.03124909033647</v>
      </c>
      <c r="G116" s="2">
        <f t="shared" si="4"/>
        <v>1436.6232358893647</v>
      </c>
      <c r="H116" s="2"/>
      <c r="I116" s="11">
        <f>IF(I115-F116&gt;0.001,I115-F116-Table42[[#This Row],[Ile nadpłacamy przy tej racie?]],0)</f>
        <v>151358.40381639029</v>
      </c>
      <c r="K116" s="2">
        <f>IF(Table42[[#This Row],[Rok]]&lt;9,Table42[[#This Row],[Odsetki normalne]]*50%,Table42[[#This Row],[Odsetki normalne]])</f>
        <v>347.29599339951409</v>
      </c>
      <c r="O116" s="2"/>
      <c r="P116" s="2"/>
      <c r="Q116" s="2"/>
      <c r="R116" s="2"/>
    </row>
    <row r="117" spans="2:18" x14ac:dyDescent="0.25">
      <c r="B117" s="6">
        <f t="shared" si="5"/>
        <v>9</v>
      </c>
      <c r="C117" s="7">
        <f t="shared" si="6"/>
        <v>97</v>
      </c>
      <c r="D117" s="8">
        <v>5.4800000000000001E-2</v>
      </c>
      <c r="E117" s="9">
        <f>IF(I116&gt;0.001,IPMT(Table42[[#This Row],[Oprocentowanie]]/12,1,$C$9-Table42[[#This Row],[Miesiąc]]+1,-I116),0)</f>
        <v>691.20337742818231</v>
      </c>
      <c r="F117" s="9">
        <f>IF(I116&gt;0.001,PPMT(Table42[[#This Row],[Oprocentowanie]]/12,1,$C$9-Table42[[#This Row],[Miesiąc]]+1,-I116),0)</f>
        <v>745.41985846118257</v>
      </c>
      <c r="G117" s="9">
        <f t="shared" si="4"/>
        <v>1436.6232358893649</v>
      </c>
      <c r="H117" s="9"/>
      <c r="I117" s="9">
        <f>IF(I116-F117&gt;0.001,I116-F117-Table42[[#This Row],[Ile nadpłacamy przy tej racie?]],0)</f>
        <v>150612.9839579291</v>
      </c>
      <c r="K117" s="9">
        <f>IF(Table42[[#This Row],[Rok]]&lt;9,Table42[[#This Row],[Odsetki normalne]]*50%,Table42[[#This Row],[Odsetki normalne]])</f>
        <v>691.20337742818231</v>
      </c>
      <c r="O117" s="2"/>
      <c r="P117" s="2"/>
      <c r="Q117" s="2"/>
      <c r="R117" s="2"/>
    </row>
    <row r="118" spans="2:18" x14ac:dyDescent="0.25">
      <c r="B118" s="6">
        <f t="shared" si="5"/>
        <v>9</v>
      </c>
      <c r="C118" s="7">
        <f t="shared" si="6"/>
        <v>98</v>
      </c>
      <c r="D118" s="8">
        <v>5.4800000000000001E-2</v>
      </c>
      <c r="E118" s="9">
        <f>IF(I117&gt;0.001,IPMT(Table42[[#This Row],[Oprocentowanie]]/12,1,$C$9-Table42[[#This Row],[Miesiąc]]+1,-I117),0)</f>
        <v>687.79929340787623</v>
      </c>
      <c r="F118" s="9">
        <f>IF(I117&gt;0.001,PPMT(Table42[[#This Row],[Oprocentowanie]]/12,1,$C$9-Table42[[#This Row],[Miesiąc]]+1,-I117),0)</f>
        <v>748.82394248148853</v>
      </c>
      <c r="G118" s="9">
        <f t="shared" si="4"/>
        <v>1436.6232358893649</v>
      </c>
      <c r="H118" s="9"/>
      <c r="I118" s="9">
        <f>IF(I117-F118&gt;0.001,I117-F118-Table42[[#This Row],[Ile nadpłacamy przy tej racie?]],0)</f>
        <v>149864.16001544762</v>
      </c>
      <c r="K118" s="9">
        <f>IF(Table42[[#This Row],[Rok]]&lt;9,Table42[[#This Row],[Odsetki normalne]]*50%,Table42[[#This Row],[Odsetki normalne]])</f>
        <v>687.79929340787623</v>
      </c>
      <c r="O118" s="2"/>
      <c r="P118" s="2"/>
      <c r="Q118" s="2"/>
      <c r="R118" s="2"/>
    </row>
    <row r="119" spans="2:18" x14ac:dyDescent="0.25">
      <c r="B119" s="6">
        <f t="shared" si="5"/>
        <v>9</v>
      </c>
      <c r="C119" s="7">
        <f t="shared" si="6"/>
        <v>99</v>
      </c>
      <c r="D119" s="8">
        <v>5.4800000000000001E-2</v>
      </c>
      <c r="E119" s="9">
        <f>IF(I118&gt;0.001,IPMT(Table42[[#This Row],[Oprocentowanie]]/12,1,$C$9-Table42[[#This Row],[Miesiąc]]+1,-I118),0)</f>
        <v>684.3796640705441</v>
      </c>
      <c r="F119" s="9">
        <f>IF(I118&gt;0.001,PPMT(Table42[[#This Row],[Oprocentowanie]]/12,1,$C$9-Table42[[#This Row],[Miesiąc]]+1,-I118),0)</f>
        <v>752.24357181882078</v>
      </c>
      <c r="G119" s="9">
        <f t="shared" si="4"/>
        <v>1436.6232358893649</v>
      </c>
      <c r="H119" s="9"/>
      <c r="I119" s="9">
        <f>IF(I118-F119&gt;0.001,I118-F119-Table42[[#This Row],[Ile nadpłacamy przy tej racie?]],0)</f>
        <v>149111.91644362878</v>
      </c>
      <c r="K119" s="9">
        <f>IF(Table42[[#This Row],[Rok]]&lt;9,Table42[[#This Row],[Odsetki normalne]]*50%,Table42[[#This Row],[Odsetki normalne]])</f>
        <v>684.3796640705441</v>
      </c>
      <c r="O119" s="2"/>
      <c r="P119" s="2"/>
      <c r="Q119" s="2"/>
      <c r="R119" s="2"/>
    </row>
    <row r="120" spans="2:18" x14ac:dyDescent="0.25">
      <c r="B120" s="6">
        <f t="shared" si="5"/>
        <v>9</v>
      </c>
      <c r="C120" s="7">
        <f t="shared" si="6"/>
        <v>100</v>
      </c>
      <c r="D120" s="8">
        <v>5.4800000000000001E-2</v>
      </c>
      <c r="E120" s="9">
        <f>IF(I119&gt;0.001,IPMT(Table42[[#This Row],[Oprocentowanie]]/12,1,$C$9-Table42[[#This Row],[Miesiąc]]+1,-I119),0)</f>
        <v>680.94441842590481</v>
      </c>
      <c r="F120" s="9">
        <f>IF(I119&gt;0.001,PPMT(Table42[[#This Row],[Oprocentowanie]]/12,1,$C$9-Table42[[#This Row],[Miesiąc]]+1,-I119),0)</f>
        <v>755.67881746345972</v>
      </c>
      <c r="G120" s="9">
        <f t="shared" si="4"/>
        <v>1436.6232358893644</v>
      </c>
      <c r="H120" s="9"/>
      <c r="I120" s="9">
        <f>IF(I119-F120&gt;0.001,I119-F120-Table42[[#This Row],[Ile nadpłacamy przy tej racie?]],0)</f>
        <v>148356.23762616533</v>
      </c>
      <c r="K120" s="9">
        <f>IF(Table42[[#This Row],[Rok]]&lt;9,Table42[[#This Row],[Odsetki normalne]]*50%,Table42[[#This Row],[Odsetki normalne]])</f>
        <v>680.94441842590481</v>
      </c>
      <c r="O120" s="2"/>
      <c r="P120" s="2"/>
      <c r="Q120" s="2"/>
      <c r="R120" s="2"/>
    </row>
    <row r="121" spans="2:18" x14ac:dyDescent="0.25">
      <c r="B121" s="6">
        <f t="shared" si="5"/>
        <v>9</v>
      </c>
      <c r="C121" s="7">
        <f t="shared" si="6"/>
        <v>101</v>
      </c>
      <c r="D121" s="8">
        <v>5.4800000000000001E-2</v>
      </c>
      <c r="E121" s="9">
        <f>IF(I120&gt;0.001,IPMT(Table42[[#This Row],[Oprocentowanie]]/12,1,$C$9-Table42[[#This Row],[Miesiąc]]+1,-I120),0)</f>
        <v>677.49348515948839</v>
      </c>
      <c r="F121" s="9">
        <f>IF(I120&gt;0.001,PPMT(Table42[[#This Row],[Oprocentowanie]]/12,1,$C$9-Table42[[#This Row],[Miesiąc]]+1,-I120),0)</f>
        <v>759.12975072987649</v>
      </c>
      <c r="G121" s="9">
        <f t="shared" si="4"/>
        <v>1436.6232358893649</v>
      </c>
      <c r="H121" s="9"/>
      <c r="I121" s="9">
        <f>IF(I120-F121&gt;0.001,I120-F121-Table42[[#This Row],[Ile nadpłacamy przy tej racie?]],0)</f>
        <v>147597.10787543544</v>
      </c>
      <c r="K121" s="9">
        <f>IF(Table42[[#This Row],[Rok]]&lt;9,Table42[[#This Row],[Odsetki normalne]]*50%,Table42[[#This Row],[Odsetki normalne]])</f>
        <v>677.49348515948839</v>
      </c>
      <c r="O121" s="2"/>
      <c r="P121" s="2"/>
      <c r="Q121" s="2"/>
      <c r="R121" s="2"/>
    </row>
    <row r="122" spans="2:18" x14ac:dyDescent="0.25">
      <c r="B122" s="6">
        <f t="shared" si="5"/>
        <v>9</v>
      </c>
      <c r="C122" s="7">
        <f t="shared" si="6"/>
        <v>102</v>
      </c>
      <c r="D122" s="8">
        <v>5.4800000000000001E-2</v>
      </c>
      <c r="E122" s="9">
        <f>IF(I121&gt;0.001,IPMT(Table42[[#This Row],[Oprocentowanie]]/12,1,$C$9-Table42[[#This Row],[Miesiąc]]+1,-I121),0)</f>
        <v>674.02679263115522</v>
      </c>
      <c r="F122" s="9">
        <f>IF(I121&gt;0.001,PPMT(Table42[[#This Row],[Oprocentowanie]]/12,1,$C$9-Table42[[#This Row],[Miesiąc]]+1,-I121),0)</f>
        <v>762.59644325820932</v>
      </c>
      <c r="G122" s="9">
        <f t="shared" si="4"/>
        <v>1436.6232358893644</v>
      </c>
      <c r="H122" s="9"/>
      <c r="I122" s="9">
        <f>IF(I121-F122&gt;0.001,I121-F122-Table42[[#This Row],[Ile nadpłacamy przy tej racie?]],0)</f>
        <v>146834.51143217724</v>
      </c>
      <c r="K122" s="9">
        <f>IF(Table42[[#This Row],[Rok]]&lt;9,Table42[[#This Row],[Odsetki normalne]]*50%,Table42[[#This Row],[Odsetki normalne]])</f>
        <v>674.02679263115522</v>
      </c>
      <c r="O122" s="2"/>
      <c r="P122" s="2"/>
      <c r="Q122" s="2"/>
      <c r="R122" s="2"/>
    </row>
    <row r="123" spans="2:18" x14ac:dyDescent="0.25">
      <c r="B123" s="6">
        <f t="shared" si="5"/>
        <v>9</v>
      </c>
      <c r="C123" s="7">
        <f t="shared" si="6"/>
        <v>103</v>
      </c>
      <c r="D123" s="8">
        <v>5.4800000000000001E-2</v>
      </c>
      <c r="E123" s="9">
        <f>IF(I122&gt;0.001,IPMT(Table42[[#This Row],[Oprocentowanie]]/12,1,$C$9-Table42[[#This Row],[Miesiąc]]+1,-I122),0)</f>
        <v>670.54426887360944</v>
      </c>
      <c r="F123" s="9">
        <f>IF(I122&gt;0.001,PPMT(Table42[[#This Row],[Oprocentowanie]]/12,1,$C$9-Table42[[#This Row],[Miesiąc]]+1,-I122),0)</f>
        <v>766.0789670157551</v>
      </c>
      <c r="G123" s="9">
        <f t="shared" si="4"/>
        <v>1436.6232358893644</v>
      </c>
      <c r="H123" s="9"/>
      <c r="I123" s="9">
        <f>IF(I122-F123&gt;0.001,I122-F123-Table42[[#This Row],[Ile nadpłacamy przy tej racie?]],0)</f>
        <v>146068.43246516149</v>
      </c>
      <c r="K123" s="9">
        <f>IF(Table42[[#This Row],[Rok]]&lt;9,Table42[[#This Row],[Odsetki normalne]]*50%,Table42[[#This Row],[Odsetki normalne]])</f>
        <v>670.54426887360944</v>
      </c>
      <c r="O123" s="2"/>
      <c r="P123" s="2"/>
      <c r="Q123" s="2"/>
      <c r="R123" s="2"/>
    </row>
    <row r="124" spans="2:18" x14ac:dyDescent="0.25">
      <c r="B124" s="6">
        <f t="shared" si="5"/>
        <v>9</v>
      </c>
      <c r="C124" s="7">
        <f t="shared" si="6"/>
        <v>104</v>
      </c>
      <c r="D124" s="8">
        <v>5.4800000000000001E-2</v>
      </c>
      <c r="E124" s="9">
        <f>IF(I123&gt;0.001,IPMT(Table42[[#This Row],[Oprocentowanie]]/12,1,$C$9-Table42[[#This Row],[Miesiąc]]+1,-I123),0)</f>
        <v>667.04584159090416</v>
      </c>
      <c r="F124" s="9">
        <f>IF(I123&gt;0.001,PPMT(Table42[[#This Row],[Oprocentowanie]]/12,1,$C$9-Table42[[#This Row],[Miesiąc]]+1,-I123),0)</f>
        <v>769.57739429846083</v>
      </c>
      <c r="G124" s="9">
        <f t="shared" si="4"/>
        <v>1436.6232358893649</v>
      </c>
      <c r="H124" s="9"/>
      <c r="I124" s="9">
        <f>IF(I123-F124&gt;0.001,I123-F124-Table42[[#This Row],[Ile nadpłacamy przy tej racie?]],0)</f>
        <v>145298.85507086304</v>
      </c>
      <c r="K124" s="9">
        <f>IF(Table42[[#This Row],[Rok]]&lt;9,Table42[[#This Row],[Odsetki normalne]]*50%,Table42[[#This Row],[Odsetki normalne]])</f>
        <v>667.04584159090416</v>
      </c>
      <c r="O124" s="2"/>
      <c r="P124" s="2"/>
      <c r="Q124" s="2"/>
      <c r="R124" s="2"/>
    </row>
    <row r="125" spans="2:18" x14ac:dyDescent="0.25">
      <c r="B125" s="6">
        <f t="shared" si="5"/>
        <v>9</v>
      </c>
      <c r="C125" s="7">
        <f t="shared" si="6"/>
        <v>105</v>
      </c>
      <c r="D125" s="8">
        <v>5.4800000000000001E-2</v>
      </c>
      <c r="E125" s="9">
        <f>IF(I124&gt;0.001,IPMT(Table42[[#This Row],[Oprocentowanie]]/12,1,$C$9-Table42[[#This Row],[Miesiąc]]+1,-I124),0)</f>
        <v>663.53143815694125</v>
      </c>
      <c r="F125" s="9">
        <f>IF(I124&gt;0.001,PPMT(Table42[[#This Row],[Oprocentowanie]]/12,1,$C$9-Table42[[#This Row],[Miesiąc]]+1,-I124),0)</f>
        <v>773.09179773242374</v>
      </c>
      <c r="G125" s="9">
        <f t="shared" si="4"/>
        <v>1436.6232358893649</v>
      </c>
      <c r="H125" s="9"/>
      <c r="I125" s="9">
        <f>IF(I124-F125&gt;0.001,I124-F125-Table42[[#This Row],[Ile nadpłacamy przy tej racie?]],0)</f>
        <v>144525.76327313061</v>
      </c>
      <c r="K125" s="9">
        <f>IF(Table42[[#This Row],[Rok]]&lt;9,Table42[[#This Row],[Odsetki normalne]]*50%,Table42[[#This Row],[Odsetki normalne]])</f>
        <v>663.53143815694125</v>
      </c>
      <c r="O125" s="2"/>
      <c r="P125" s="2"/>
      <c r="Q125" s="2"/>
      <c r="R125" s="2"/>
    </row>
    <row r="126" spans="2:18" x14ac:dyDescent="0.25">
      <c r="B126" s="6">
        <f t="shared" si="5"/>
        <v>9</v>
      </c>
      <c r="C126" s="7">
        <f t="shared" si="6"/>
        <v>106</v>
      </c>
      <c r="D126" s="8">
        <v>5.4800000000000001E-2</v>
      </c>
      <c r="E126" s="9">
        <f>IF(I125&gt;0.001,IPMT(Table42[[#This Row],[Oprocentowanie]]/12,1,$C$9-Table42[[#This Row],[Miesiąc]]+1,-I125),0)</f>
        <v>660.00098561396317</v>
      </c>
      <c r="F126" s="9">
        <f>IF(I125&gt;0.001,PPMT(Table42[[#This Row],[Oprocentowanie]]/12,1,$C$9-Table42[[#This Row],[Miesiąc]]+1,-I125),0)</f>
        <v>776.62225027540171</v>
      </c>
      <c r="G126" s="9">
        <f t="shared" si="4"/>
        <v>1436.6232358893649</v>
      </c>
      <c r="H126" s="9"/>
      <c r="I126" s="9">
        <f>IF(I125-F126&gt;0.001,I125-F126-Table42[[#This Row],[Ile nadpłacamy przy tej racie?]],0)</f>
        <v>143749.14102285521</v>
      </c>
      <c r="K126" s="9">
        <f>IF(Table42[[#This Row],[Rok]]&lt;9,Table42[[#This Row],[Odsetki normalne]]*50%,Table42[[#This Row],[Odsetki normalne]])</f>
        <v>660.00098561396317</v>
      </c>
      <c r="O126" s="2"/>
      <c r="P126" s="2"/>
      <c r="Q126" s="2"/>
      <c r="R126" s="2"/>
    </row>
    <row r="127" spans="2:18" x14ac:dyDescent="0.25">
      <c r="B127" s="6">
        <f t="shared" si="5"/>
        <v>9</v>
      </c>
      <c r="C127" s="7">
        <f t="shared" si="6"/>
        <v>107</v>
      </c>
      <c r="D127" s="8">
        <v>5.4800000000000001E-2</v>
      </c>
      <c r="E127" s="9">
        <f>IF(I126&gt;0.001,IPMT(Table42[[#This Row],[Oprocentowanie]]/12,1,$C$9-Table42[[#This Row],[Miesiąc]]+1,-I126),0)</f>
        <v>656.45441067103877</v>
      </c>
      <c r="F127" s="9">
        <f>IF(I126&gt;0.001,PPMT(Table42[[#This Row],[Oprocentowanie]]/12,1,$C$9-Table42[[#This Row],[Miesiąc]]+1,-I126),0)</f>
        <v>780.16882521832599</v>
      </c>
      <c r="G127" s="9">
        <f t="shared" si="4"/>
        <v>1436.6232358893649</v>
      </c>
      <c r="H127" s="9"/>
      <c r="I127" s="9">
        <f>IF(I126-F127&gt;0.001,I126-F127-Table42[[#This Row],[Ile nadpłacamy przy tej racie?]],0)</f>
        <v>142968.97219763687</v>
      </c>
      <c r="K127" s="9">
        <f>IF(Table42[[#This Row],[Rok]]&lt;9,Table42[[#This Row],[Odsetki normalne]]*50%,Table42[[#This Row],[Odsetki normalne]])</f>
        <v>656.45441067103877</v>
      </c>
      <c r="O127" s="2"/>
      <c r="P127" s="2"/>
      <c r="Q127" s="2"/>
      <c r="R127" s="2"/>
    </row>
    <row r="128" spans="2:18" x14ac:dyDescent="0.25">
      <c r="B128" s="6">
        <f t="shared" si="5"/>
        <v>9</v>
      </c>
      <c r="C128" s="7">
        <f t="shared" si="6"/>
        <v>108</v>
      </c>
      <c r="D128" s="8">
        <v>5.4800000000000001E-2</v>
      </c>
      <c r="E128" s="9">
        <f>IF(I127&gt;0.001,IPMT(Table42[[#This Row],[Oprocentowanie]]/12,1,$C$9-Table42[[#This Row],[Miesiąc]]+1,-I127),0)</f>
        <v>652.89163970254174</v>
      </c>
      <c r="F128" s="9">
        <f>IF(I127&gt;0.001,PPMT(Table42[[#This Row],[Oprocentowanie]]/12,1,$C$9-Table42[[#This Row],[Miesiąc]]+1,-I127),0)</f>
        <v>783.73159618682303</v>
      </c>
      <c r="G128" s="9">
        <f t="shared" si="4"/>
        <v>1436.6232358893649</v>
      </c>
      <c r="H128" s="9"/>
      <c r="I128" s="9">
        <f>IF(I127-F128&gt;0.001,I127-F128-Table42[[#This Row],[Ile nadpłacamy przy tej racie?]],0)</f>
        <v>142185.24060145006</v>
      </c>
      <c r="K128" s="9">
        <f>IF(Table42[[#This Row],[Rok]]&lt;9,Table42[[#This Row],[Odsetki normalne]]*50%,Table42[[#This Row],[Odsetki normalne]])</f>
        <v>652.89163970254174</v>
      </c>
      <c r="O128" s="2"/>
      <c r="P128" s="2"/>
      <c r="Q128" s="2"/>
      <c r="R128" s="2"/>
    </row>
    <row r="129" spans="2:18" x14ac:dyDescent="0.25">
      <c r="B129" s="1">
        <f t="shared" si="5"/>
        <v>10</v>
      </c>
      <c r="C129" s="4">
        <f t="shared" si="6"/>
        <v>109</v>
      </c>
      <c r="D129" s="5">
        <v>5.4800000000000001E-2</v>
      </c>
      <c r="E129" s="2">
        <f>IF(I128&gt;0.001,IPMT(Table42[[#This Row],[Oprocentowanie]]/12,1,$C$9-Table42[[#This Row],[Miesiąc]]+1,-I128),0)</f>
        <v>649.31259874662192</v>
      </c>
      <c r="F129" s="2">
        <f>IF(I128&gt;0.001,PPMT(Table42[[#This Row],[Oprocentowanie]]/12,1,$C$9-Table42[[#This Row],[Miesiąc]]+1,-I128),0)</f>
        <v>787.31063714274296</v>
      </c>
      <c r="G129" s="2">
        <f t="shared" si="4"/>
        <v>1436.6232358893649</v>
      </c>
      <c r="H129" s="2"/>
      <c r="I129" s="11">
        <f>IF(I128-F129&gt;0.001,I128-F129-Table42[[#This Row],[Ile nadpłacamy przy tej racie?]],0)</f>
        <v>141397.92996430732</v>
      </c>
      <c r="K129" s="2">
        <f>IF(Table42[[#This Row],[Rok]]&lt;9,Table42[[#This Row],[Odsetki normalne]]*50%,Table42[[#This Row],[Odsetki normalne]])</f>
        <v>649.31259874662192</v>
      </c>
      <c r="O129" s="2"/>
      <c r="P129" s="2"/>
      <c r="Q129" s="2"/>
      <c r="R129" s="2"/>
    </row>
    <row r="130" spans="2:18" x14ac:dyDescent="0.25">
      <c r="B130" s="1">
        <f t="shared" si="5"/>
        <v>10</v>
      </c>
      <c r="C130" s="4">
        <f t="shared" si="6"/>
        <v>110</v>
      </c>
      <c r="D130" s="5">
        <v>5.4800000000000001E-2</v>
      </c>
      <c r="E130" s="2">
        <f>IF(I129&gt;0.001,IPMT(Table42[[#This Row],[Oprocentowanie]]/12,1,$C$9-Table42[[#This Row],[Miesiąc]]+1,-I129),0)</f>
        <v>645.71721350367011</v>
      </c>
      <c r="F130" s="2">
        <f>IF(I129&gt;0.001,PPMT(Table42[[#This Row],[Oprocentowanie]]/12,1,$C$9-Table42[[#This Row],[Miesiąc]]+1,-I129),0)</f>
        <v>790.90602238569454</v>
      </c>
      <c r="G130" s="2">
        <f t="shared" si="4"/>
        <v>1436.6232358893647</v>
      </c>
      <c r="H130" s="2"/>
      <c r="I130" s="11">
        <f>IF(I129-F130&gt;0.001,I129-F130-Table42[[#This Row],[Ile nadpłacamy przy tej racie?]],0)</f>
        <v>140607.02394192162</v>
      </c>
      <c r="K130" s="2">
        <f>IF(Table42[[#This Row],[Rok]]&lt;9,Table42[[#This Row],[Odsetki normalne]]*50%,Table42[[#This Row],[Odsetki normalne]])</f>
        <v>645.71721350367011</v>
      </c>
      <c r="O130" s="2"/>
      <c r="P130" s="2"/>
      <c r="Q130" s="2"/>
      <c r="R130" s="2"/>
    </row>
    <row r="131" spans="2:18" x14ac:dyDescent="0.25">
      <c r="B131" s="1">
        <f t="shared" si="5"/>
        <v>10</v>
      </c>
      <c r="C131" s="4">
        <f t="shared" si="6"/>
        <v>111</v>
      </c>
      <c r="D131" s="5">
        <v>5.4800000000000001E-2</v>
      </c>
      <c r="E131" s="2">
        <f>IF(I130&gt;0.001,IPMT(Table42[[#This Row],[Oprocentowanie]]/12,1,$C$9-Table42[[#This Row],[Miesiąc]]+1,-I130),0)</f>
        <v>642.10540933477546</v>
      </c>
      <c r="F131" s="2">
        <f>IF(I130&gt;0.001,PPMT(Table42[[#This Row],[Oprocentowanie]]/12,1,$C$9-Table42[[#This Row],[Miesiąc]]+1,-I130),0)</f>
        <v>794.51782655458931</v>
      </c>
      <c r="G131" s="2">
        <f t="shared" si="4"/>
        <v>1436.6232358893649</v>
      </c>
      <c r="H131" s="2"/>
      <c r="I131" s="11">
        <f>IF(I130-F131&gt;0.001,I130-F131-Table42[[#This Row],[Ile nadpłacamy przy tej racie?]],0)</f>
        <v>139812.50611536702</v>
      </c>
      <c r="K131" s="2">
        <f>IF(Table42[[#This Row],[Rok]]&lt;9,Table42[[#This Row],[Odsetki normalne]]*50%,Table42[[#This Row],[Odsetki normalne]])</f>
        <v>642.10540933477546</v>
      </c>
      <c r="O131" s="2"/>
      <c r="P131" s="2"/>
      <c r="Q131" s="2"/>
      <c r="R131" s="2"/>
    </row>
    <row r="132" spans="2:18" x14ac:dyDescent="0.25">
      <c r="B132" s="1">
        <f t="shared" si="5"/>
        <v>10</v>
      </c>
      <c r="C132" s="4">
        <f t="shared" si="6"/>
        <v>112</v>
      </c>
      <c r="D132" s="5">
        <v>5.4800000000000001E-2</v>
      </c>
      <c r="E132" s="2">
        <f>IF(I131&gt;0.001,IPMT(Table42[[#This Row],[Oprocentowanie]]/12,1,$C$9-Table42[[#This Row],[Miesiąc]]+1,-I131),0)</f>
        <v>638.47711126017612</v>
      </c>
      <c r="F132" s="2">
        <f>IF(I131&gt;0.001,PPMT(Table42[[#This Row],[Oprocentowanie]]/12,1,$C$9-Table42[[#This Row],[Miesiąc]]+1,-I131),0)</f>
        <v>798.14612462918876</v>
      </c>
      <c r="G132" s="2">
        <f t="shared" si="4"/>
        <v>1436.6232358893649</v>
      </c>
      <c r="H132" s="2"/>
      <c r="I132" s="11">
        <f>IF(I131-F132&gt;0.001,I131-F132-Table42[[#This Row],[Ile nadpłacamy przy tej racie?]],0)</f>
        <v>139014.35999073784</v>
      </c>
      <c r="K132" s="2">
        <f>IF(Table42[[#This Row],[Rok]]&lt;9,Table42[[#This Row],[Odsetki normalne]]*50%,Table42[[#This Row],[Odsetki normalne]])</f>
        <v>638.47711126017612</v>
      </c>
      <c r="O132" s="2"/>
      <c r="P132" s="2"/>
      <c r="Q132" s="2"/>
      <c r="R132" s="2"/>
    </row>
    <row r="133" spans="2:18" x14ac:dyDescent="0.25">
      <c r="B133" s="1">
        <f t="shared" si="5"/>
        <v>10</v>
      </c>
      <c r="C133" s="4">
        <f t="shared" si="6"/>
        <v>113</v>
      </c>
      <c r="D133" s="5">
        <v>5.4800000000000001E-2</v>
      </c>
      <c r="E133" s="2">
        <f>IF(I132&gt;0.001,IPMT(Table42[[#This Row],[Oprocentowanie]]/12,1,$C$9-Table42[[#This Row],[Miesiąc]]+1,-I132),0)</f>
        <v>634.83224395770276</v>
      </c>
      <c r="F133" s="2">
        <f>IF(I132&gt;0.001,PPMT(Table42[[#This Row],[Oprocentowanie]]/12,1,$C$9-Table42[[#This Row],[Miesiąc]]+1,-I132),0)</f>
        <v>801.79099193166201</v>
      </c>
      <c r="G133" s="2">
        <f t="shared" si="4"/>
        <v>1436.6232358893649</v>
      </c>
      <c r="H133" s="2"/>
      <c r="I133" s="11">
        <f>IF(I132-F133&gt;0.001,I132-F133-Table42[[#This Row],[Ile nadpłacamy przy tej racie?]],0)</f>
        <v>138212.56899880618</v>
      </c>
      <c r="K133" s="2">
        <f>IF(Table42[[#This Row],[Rok]]&lt;9,Table42[[#This Row],[Odsetki normalne]]*50%,Table42[[#This Row],[Odsetki normalne]])</f>
        <v>634.83224395770276</v>
      </c>
      <c r="O133" s="2"/>
      <c r="P133" s="2"/>
      <c r="Q133" s="2"/>
      <c r="R133" s="2"/>
    </row>
    <row r="134" spans="2:18" x14ac:dyDescent="0.25">
      <c r="B134" s="1">
        <f t="shared" si="5"/>
        <v>10</v>
      </c>
      <c r="C134" s="4">
        <f t="shared" si="6"/>
        <v>114</v>
      </c>
      <c r="D134" s="5">
        <v>5.4800000000000001E-2</v>
      </c>
      <c r="E134" s="2">
        <f>IF(I133&gt;0.001,IPMT(Table42[[#This Row],[Oprocentowanie]]/12,1,$C$9-Table42[[#This Row],[Miesiąc]]+1,-I133),0)</f>
        <v>631.17073176121494</v>
      </c>
      <c r="F134" s="2">
        <f>IF(I133&gt;0.001,PPMT(Table42[[#This Row],[Oprocentowanie]]/12,1,$C$9-Table42[[#This Row],[Miesiąc]]+1,-I133),0)</f>
        <v>805.45250412814983</v>
      </c>
      <c r="G134" s="2">
        <f t="shared" si="4"/>
        <v>1436.6232358893649</v>
      </c>
      <c r="H134" s="2"/>
      <c r="I134" s="11">
        <f>IF(I133-F134&gt;0.001,I133-F134-Table42[[#This Row],[Ile nadpłacamy przy tej racie?]],0)</f>
        <v>137407.11649467802</v>
      </c>
      <c r="K134" s="2">
        <f>IF(Table42[[#This Row],[Rok]]&lt;9,Table42[[#This Row],[Odsetki normalne]]*50%,Table42[[#This Row],[Odsetki normalne]])</f>
        <v>631.17073176121494</v>
      </c>
      <c r="O134" s="2"/>
      <c r="P134" s="2"/>
      <c r="Q134" s="2"/>
      <c r="R134" s="2"/>
    </row>
    <row r="135" spans="2:18" x14ac:dyDescent="0.25">
      <c r="B135" s="1">
        <f t="shared" si="5"/>
        <v>10</v>
      </c>
      <c r="C135" s="4">
        <f t="shared" si="6"/>
        <v>115</v>
      </c>
      <c r="D135" s="5">
        <v>5.4800000000000001E-2</v>
      </c>
      <c r="E135" s="2">
        <f>IF(I134&gt;0.001,IPMT(Table42[[#This Row],[Oprocentowanie]]/12,1,$C$9-Table42[[#This Row],[Miesiąc]]+1,-I134),0)</f>
        <v>627.49249865902959</v>
      </c>
      <c r="F135" s="2">
        <f>IF(I134&gt;0.001,PPMT(Table42[[#This Row],[Oprocentowanie]]/12,1,$C$9-Table42[[#This Row],[Miesiąc]]+1,-I134),0)</f>
        <v>809.13073723033517</v>
      </c>
      <c r="G135" s="2">
        <f t="shared" si="4"/>
        <v>1436.6232358893649</v>
      </c>
      <c r="H135" s="2"/>
      <c r="I135" s="11">
        <f>IF(I134-F135&gt;0.001,I134-F135-Table42[[#This Row],[Ile nadpłacamy przy tej racie?]],0)</f>
        <v>136597.98575744769</v>
      </c>
      <c r="K135" s="2">
        <f>IF(Table42[[#This Row],[Rok]]&lt;9,Table42[[#This Row],[Odsetki normalne]]*50%,Table42[[#This Row],[Odsetki normalne]])</f>
        <v>627.49249865902959</v>
      </c>
      <c r="O135" s="2"/>
      <c r="P135" s="2"/>
      <c r="Q135" s="2"/>
      <c r="R135" s="2"/>
    </row>
    <row r="136" spans="2:18" x14ac:dyDescent="0.25">
      <c r="B136" s="1">
        <f t="shared" si="5"/>
        <v>10</v>
      </c>
      <c r="C136" s="4">
        <f t="shared" si="6"/>
        <v>116</v>
      </c>
      <c r="D136" s="5">
        <v>5.4800000000000001E-2</v>
      </c>
      <c r="E136" s="2">
        <f>IF(I135&gt;0.001,IPMT(Table42[[#This Row],[Oprocentowanie]]/12,1,$C$9-Table42[[#This Row],[Miesiąc]]+1,-I135),0)</f>
        <v>623.79746829234443</v>
      </c>
      <c r="F136" s="2">
        <f>IF(I135&gt;0.001,PPMT(Table42[[#This Row],[Oprocentowanie]]/12,1,$C$9-Table42[[#This Row],[Miesiąc]]+1,-I135),0)</f>
        <v>812.82576759702033</v>
      </c>
      <c r="G136" s="2">
        <f t="shared" si="4"/>
        <v>1436.6232358893649</v>
      </c>
      <c r="H136" s="2"/>
      <c r="I136" s="11">
        <f>IF(I135-F136&gt;0.001,I135-F136-Table42[[#This Row],[Ile nadpłacamy przy tej racie?]],0)</f>
        <v>135785.15998985068</v>
      </c>
      <c r="K136" s="2">
        <f>IF(Table42[[#This Row],[Rok]]&lt;9,Table42[[#This Row],[Odsetki normalne]]*50%,Table42[[#This Row],[Odsetki normalne]])</f>
        <v>623.79746829234443</v>
      </c>
      <c r="O136" s="2"/>
      <c r="P136" s="2"/>
      <c r="Q136" s="2"/>
      <c r="R136" s="2"/>
    </row>
    <row r="137" spans="2:18" x14ac:dyDescent="0.25">
      <c r="B137" s="1">
        <f t="shared" si="5"/>
        <v>10</v>
      </c>
      <c r="C137" s="4">
        <f t="shared" si="6"/>
        <v>117</v>
      </c>
      <c r="D137" s="5">
        <v>5.4800000000000001E-2</v>
      </c>
      <c r="E137" s="2">
        <f>IF(I136&gt;0.001,IPMT(Table42[[#This Row],[Oprocentowanie]]/12,1,$C$9-Table42[[#This Row],[Miesiąc]]+1,-I136),0)</f>
        <v>620.08556395365144</v>
      </c>
      <c r="F137" s="2">
        <f>IF(I136&gt;0.001,PPMT(Table42[[#This Row],[Oprocentowanie]]/12,1,$C$9-Table42[[#This Row],[Miesiąc]]+1,-I136),0)</f>
        <v>816.53767193571332</v>
      </c>
      <c r="G137" s="2">
        <f t="shared" si="4"/>
        <v>1436.6232358893649</v>
      </c>
      <c r="H137" s="2"/>
      <c r="I137" s="11">
        <f>IF(I136-F137&gt;0.001,I136-F137-Table42[[#This Row],[Ile nadpłacamy przy tej racie?]],0)</f>
        <v>134968.62231791497</v>
      </c>
      <c r="K137" s="2">
        <f>IF(Table42[[#This Row],[Rok]]&lt;9,Table42[[#This Row],[Odsetki normalne]]*50%,Table42[[#This Row],[Odsetki normalne]])</f>
        <v>620.08556395365144</v>
      </c>
      <c r="O137" s="2"/>
      <c r="P137" s="2"/>
      <c r="Q137" s="2"/>
      <c r="R137" s="2"/>
    </row>
    <row r="138" spans="2:18" x14ac:dyDescent="0.25">
      <c r="B138" s="1">
        <f t="shared" si="5"/>
        <v>10</v>
      </c>
      <c r="C138" s="4">
        <f t="shared" si="6"/>
        <v>118</v>
      </c>
      <c r="D138" s="5">
        <v>5.4800000000000001E-2</v>
      </c>
      <c r="E138" s="2">
        <f>IF(I137&gt;0.001,IPMT(Table42[[#This Row],[Oprocentowanie]]/12,1,$C$9-Table42[[#This Row],[Miesiąc]]+1,-I137),0)</f>
        <v>616.35670858514504</v>
      </c>
      <c r="F138" s="2">
        <f>IF(I137&gt;0.001,PPMT(Table42[[#This Row],[Oprocentowanie]]/12,1,$C$9-Table42[[#This Row],[Miesiąc]]+1,-I137),0)</f>
        <v>820.26652730421984</v>
      </c>
      <c r="G138" s="2">
        <f t="shared" si="4"/>
        <v>1436.6232358893649</v>
      </c>
      <c r="H138" s="2"/>
      <c r="I138" s="11">
        <f>IF(I137-F138&gt;0.001,I137-F138-Table42[[#This Row],[Ile nadpłacamy przy tej racie?]],0)</f>
        <v>134148.35579061075</v>
      </c>
      <c r="K138" s="2">
        <f>IF(Table42[[#This Row],[Rok]]&lt;9,Table42[[#This Row],[Odsetki normalne]]*50%,Table42[[#This Row],[Odsetki normalne]])</f>
        <v>616.35670858514504</v>
      </c>
      <c r="O138" s="2"/>
      <c r="P138" s="2"/>
      <c r="Q138" s="2"/>
      <c r="R138" s="2"/>
    </row>
    <row r="139" spans="2:18" x14ac:dyDescent="0.25">
      <c r="B139" s="1">
        <f t="shared" si="5"/>
        <v>10</v>
      </c>
      <c r="C139" s="4">
        <f t="shared" si="6"/>
        <v>119</v>
      </c>
      <c r="D139" s="5">
        <v>5.4800000000000001E-2</v>
      </c>
      <c r="E139" s="2">
        <f>IF(I138&gt;0.001,IPMT(Table42[[#This Row],[Oprocentowanie]]/12,1,$C$9-Table42[[#This Row],[Miesiąc]]+1,-I138),0)</f>
        <v>612.61082477712239</v>
      </c>
      <c r="F139" s="2">
        <f>IF(I138&gt;0.001,PPMT(Table42[[#This Row],[Oprocentowanie]]/12,1,$C$9-Table42[[#This Row],[Miesiąc]]+1,-I138),0)</f>
        <v>824.01241111224249</v>
      </c>
      <c r="G139" s="2">
        <f t="shared" si="4"/>
        <v>1436.6232358893649</v>
      </c>
      <c r="H139" s="2"/>
      <c r="I139" s="11">
        <f>IF(I138-F139&gt;0.001,I138-F139-Table42[[#This Row],[Ile nadpłacamy przy tej racie?]],0)</f>
        <v>133324.34337949849</v>
      </c>
      <c r="K139" s="2">
        <f>IF(Table42[[#This Row],[Rok]]&lt;9,Table42[[#This Row],[Odsetki normalne]]*50%,Table42[[#This Row],[Odsetki normalne]])</f>
        <v>612.61082477712239</v>
      </c>
      <c r="O139" s="2"/>
      <c r="P139" s="2"/>
      <c r="Q139" s="2"/>
      <c r="R139" s="2"/>
    </row>
    <row r="140" spans="2:18" x14ac:dyDescent="0.25">
      <c r="B140" s="1">
        <f t="shared" si="5"/>
        <v>10</v>
      </c>
      <c r="C140" s="4">
        <f t="shared" si="6"/>
        <v>120</v>
      </c>
      <c r="D140" s="5">
        <v>5.4800000000000001E-2</v>
      </c>
      <c r="E140" s="2">
        <f>IF(I139&gt;0.001,IPMT(Table42[[#This Row],[Oprocentowanie]]/12,1,$C$9-Table42[[#This Row],[Miesiąc]]+1,-I139),0)</f>
        <v>608.84783476637642</v>
      </c>
      <c r="F140" s="2">
        <f>IF(I139&gt;0.001,PPMT(Table42[[#This Row],[Oprocentowanie]]/12,1,$C$9-Table42[[#This Row],[Miesiąc]]+1,-I139),0)</f>
        <v>827.77540112298834</v>
      </c>
      <c r="G140" s="2">
        <f t="shared" si="4"/>
        <v>1436.6232358893649</v>
      </c>
      <c r="H140" s="2"/>
      <c r="I140" s="11">
        <f>IF(I139-F140&gt;0.001,I139-F140-Table42[[#This Row],[Ile nadpłacamy przy tej racie?]],0)</f>
        <v>132496.5679783755</v>
      </c>
      <c r="K140" s="2">
        <f>IF(Table42[[#This Row],[Rok]]&lt;9,Table42[[#This Row],[Odsetki normalne]]*50%,Table42[[#This Row],[Odsetki normalne]])</f>
        <v>608.84783476637642</v>
      </c>
      <c r="O140" s="2"/>
      <c r="P140" s="2"/>
      <c r="Q140" s="2"/>
      <c r="R140" s="2"/>
    </row>
    <row r="141" spans="2:18" x14ac:dyDescent="0.25">
      <c r="B141" s="6">
        <f t="shared" si="5"/>
        <v>11</v>
      </c>
      <c r="C141" s="7">
        <f t="shared" si="6"/>
        <v>121</v>
      </c>
      <c r="D141" s="8">
        <v>5.4800000000000001E-2</v>
      </c>
      <c r="E141" s="9">
        <f>IF(I140&gt;0.001,IPMT(Table42[[#This Row],[Oprocentowanie]]/12,1,$C$9-Table42[[#This Row],[Miesiąc]]+1,-I140),0)</f>
        <v>605.06766043458151</v>
      </c>
      <c r="F141" s="9">
        <f>IF(I140&gt;0.001,PPMT(Table42[[#This Row],[Oprocentowanie]]/12,1,$C$9-Table42[[#This Row],[Miesiąc]]+1,-I140),0)</f>
        <v>831.55557545478337</v>
      </c>
      <c r="G141" s="9">
        <f t="shared" si="4"/>
        <v>1436.6232358893649</v>
      </c>
      <c r="H141" s="9"/>
      <c r="I141" s="9">
        <f>IF(I140-F141&gt;0.001,I140-F141-Table42[[#This Row],[Ile nadpłacamy przy tej racie?]],0)</f>
        <v>131665.01240292072</v>
      </c>
      <c r="K141" s="9">
        <f>IF(Table42[[#This Row],[Rok]]&lt;9,Table42[[#This Row],[Odsetki normalne]]*50%,Table42[[#This Row],[Odsetki normalne]])</f>
        <v>605.06766043458151</v>
      </c>
      <c r="O141" s="2"/>
      <c r="P141" s="2"/>
      <c r="Q141" s="2"/>
      <c r="R141" s="2"/>
    </row>
    <row r="142" spans="2:18" x14ac:dyDescent="0.25">
      <c r="B142" s="6">
        <f t="shared" si="5"/>
        <v>11</v>
      </c>
      <c r="C142" s="7">
        <f t="shared" si="6"/>
        <v>122</v>
      </c>
      <c r="D142" s="8">
        <v>5.4800000000000001E-2</v>
      </c>
      <c r="E142" s="9">
        <f>IF(I141&gt;0.001,IPMT(Table42[[#This Row],[Oprocentowanie]]/12,1,$C$9-Table42[[#This Row],[Miesiąc]]+1,-I141),0)</f>
        <v>601.27022330667137</v>
      </c>
      <c r="F142" s="9">
        <f>IF(I141&gt;0.001,PPMT(Table42[[#This Row],[Oprocentowanie]]/12,1,$C$9-Table42[[#This Row],[Miesiąc]]+1,-I141),0)</f>
        <v>835.35301258269351</v>
      </c>
      <c r="G142" s="9">
        <f t="shared" si="4"/>
        <v>1436.6232358893649</v>
      </c>
      <c r="H142" s="9"/>
      <c r="I142" s="9">
        <f>IF(I141-F142&gt;0.001,I141-F142-Table42[[#This Row],[Ile nadpłacamy przy tej racie?]],0)</f>
        <v>130829.65939033803</v>
      </c>
      <c r="K142" s="9">
        <f>IF(Table42[[#This Row],[Rok]]&lt;9,Table42[[#This Row],[Odsetki normalne]]*50%,Table42[[#This Row],[Odsetki normalne]])</f>
        <v>601.27022330667137</v>
      </c>
      <c r="O142" s="2"/>
      <c r="P142" s="2"/>
      <c r="Q142" s="2"/>
      <c r="R142" s="2"/>
    </row>
    <row r="143" spans="2:18" x14ac:dyDescent="0.25">
      <c r="B143" s="6">
        <f t="shared" si="5"/>
        <v>11</v>
      </c>
      <c r="C143" s="7">
        <f t="shared" si="6"/>
        <v>123</v>
      </c>
      <c r="D143" s="8">
        <v>5.4800000000000001E-2</v>
      </c>
      <c r="E143" s="9">
        <f>IF(I142&gt;0.001,IPMT(Table42[[#This Row],[Oprocentowanie]]/12,1,$C$9-Table42[[#This Row],[Miesiąc]]+1,-I142),0)</f>
        <v>597.45544454921037</v>
      </c>
      <c r="F143" s="9">
        <f>IF(I142&gt;0.001,PPMT(Table42[[#This Row],[Oprocentowanie]]/12,1,$C$9-Table42[[#This Row],[Miesiąc]]+1,-I142),0)</f>
        <v>839.16779134015451</v>
      </c>
      <c r="G143" s="9">
        <f t="shared" si="4"/>
        <v>1436.6232358893649</v>
      </c>
      <c r="H143" s="9"/>
      <c r="I143" s="9">
        <f>IF(I142-F143&gt;0.001,I142-F143-Table42[[#This Row],[Ile nadpłacamy przy tej racie?]],0)</f>
        <v>129990.49159899788</v>
      </c>
      <c r="K143" s="9">
        <f>IF(Table42[[#This Row],[Rok]]&lt;9,Table42[[#This Row],[Odsetki normalne]]*50%,Table42[[#This Row],[Odsetki normalne]])</f>
        <v>597.45544454921037</v>
      </c>
      <c r="O143" s="2"/>
      <c r="P143" s="2"/>
      <c r="Q143" s="2"/>
      <c r="R143" s="2"/>
    </row>
    <row r="144" spans="2:18" x14ac:dyDescent="0.25">
      <c r="B144" s="6">
        <f t="shared" si="5"/>
        <v>11</v>
      </c>
      <c r="C144" s="7">
        <f t="shared" si="6"/>
        <v>124</v>
      </c>
      <c r="D144" s="8">
        <v>5.4800000000000001E-2</v>
      </c>
      <c r="E144" s="9">
        <f>IF(I143&gt;0.001,IPMT(Table42[[#This Row],[Oprocentowanie]]/12,1,$C$9-Table42[[#This Row],[Miesiąc]]+1,-I143),0)</f>
        <v>593.62324496875704</v>
      </c>
      <c r="F144" s="9">
        <f>IF(I143&gt;0.001,PPMT(Table42[[#This Row],[Oprocentowanie]]/12,1,$C$9-Table42[[#This Row],[Miesiąc]]+1,-I143),0)</f>
        <v>842.99999092060796</v>
      </c>
      <c r="G144" s="9">
        <f t="shared" si="4"/>
        <v>1436.6232358893649</v>
      </c>
      <c r="H144" s="9"/>
      <c r="I144" s="9">
        <f>IF(I143-F144&gt;0.001,I143-F144-Table42[[#This Row],[Ile nadpłacamy przy tej racie?]],0)</f>
        <v>129147.49160807727</v>
      </c>
      <c r="K144" s="9">
        <f>IF(Table42[[#This Row],[Rok]]&lt;9,Table42[[#This Row],[Odsetki normalne]]*50%,Table42[[#This Row],[Odsetki normalne]])</f>
        <v>593.62324496875704</v>
      </c>
      <c r="O144" s="2"/>
      <c r="P144" s="2"/>
      <c r="Q144" s="2"/>
      <c r="R144" s="2"/>
    </row>
    <row r="145" spans="2:18" x14ac:dyDescent="0.25">
      <c r="B145" s="6">
        <f t="shared" si="5"/>
        <v>11</v>
      </c>
      <c r="C145" s="7">
        <f t="shared" si="6"/>
        <v>125</v>
      </c>
      <c r="D145" s="8">
        <v>5.4800000000000001E-2</v>
      </c>
      <c r="E145" s="9">
        <f>IF(I144&gt;0.001,IPMT(Table42[[#This Row],[Oprocentowanie]]/12,1,$C$9-Table42[[#This Row],[Miesiąc]]+1,-I144),0)</f>
        <v>589.77354501021955</v>
      </c>
      <c r="F145" s="9">
        <f>IF(I144&gt;0.001,PPMT(Table42[[#This Row],[Oprocentowanie]]/12,1,$C$9-Table42[[#This Row],[Miesiąc]]+1,-I144),0)</f>
        <v>846.8496908791451</v>
      </c>
      <c r="G145" s="9">
        <f t="shared" si="4"/>
        <v>1436.6232358893647</v>
      </c>
      <c r="H145" s="9"/>
      <c r="I145" s="9">
        <f>IF(I144-F145&gt;0.001,I144-F145-Table42[[#This Row],[Ile nadpłacamy przy tej racie?]],0)</f>
        <v>128300.64191719813</v>
      </c>
      <c r="K145" s="9">
        <f>IF(Table42[[#This Row],[Rok]]&lt;9,Table42[[#This Row],[Odsetki normalne]]*50%,Table42[[#This Row],[Odsetki normalne]])</f>
        <v>589.77354501021955</v>
      </c>
      <c r="O145" s="2"/>
      <c r="P145" s="2"/>
      <c r="Q145" s="2"/>
      <c r="R145" s="2"/>
    </row>
    <row r="146" spans="2:18" x14ac:dyDescent="0.25">
      <c r="B146" s="6">
        <f t="shared" si="5"/>
        <v>11</v>
      </c>
      <c r="C146" s="7">
        <f t="shared" si="6"/>
        <v>126</v>
      </c>
      <c r="D146" s="8">
        <v>5.4800000000000001E-2</v>
      </c>
      <c r="E146" s="9">
        <f>IF(I145&gt;0.001,IPMT(Table42[[#This Row],[Oprocentowanie]]/12,1,$C$9-Table42[[#This Row],[Miesiąc]]+1,-I145),0)</f>
        <v>585.90626475520469</v>
      </c>
      <c r="F146" s="9">
        <f>IF(I145&gt;0.001,PPMT(Table42[[#This Row],[Oprocentowanie]]/12,1,$C$9-Table42[[#This Row],[Miesiąc]]+1,-I145),0)</f>
        <v>850.71697113416019</v>
      </c>
      <c r="G146" s="9">
        <f t="shared" si="4"/>
        <v>1436.6232358893649</v>
      </c>
      <c r="H146" s="9"/>
      <c r="I146" s="9">
        <f>IF(I145-F146&gt;0.001,I145-F146-Table42[[#This Row],[Ile nadpłacamy przy tej racie?]],0)</f>
        <v>127449.92494606397</v>
      </c>
      <c r="K146" s="9">
        <f>IF(Table42[[#This Row],[Rok]]&lt;9,Table42[[#This Row],[Odsetki normalne]]*50%,Table42[[#This Row],[Odsetki normalne]])</f>
        <v>585.90626475520469</v>
      </c>
      <c r="O146" s="2"/>
      <c r="P146" s="2"/>
      <c r="Q146" s="2"/>
      <c r="R146" s="2"/>
    </row>
    <row r="147" spans="2:18" x14ac:dyDescent="0.25">
      <c r="B147" s="6">
        <f t="shared" si="5"/>
        <v>11</v>
      </c>
      <c r="C147" s="7">
        <f t="shared" si="6"/>
        <v>127</v>
      </c>
      <c r="D147" s="8">
        <v>5.4800000000000001E-2</v>
      </c>
      <c r="E147" s="9">
        <f>IF(I146&gt;0.001,IPMT(Table42[[#This Row],[Oprocentowanie]]/12,1,$C$9-Table42[[#This Row],[Miesiąc]]+1,-I146),0)</f>
        <v>582.02132392035878</v>
      </c>
      <c r="F147" s="9">
        <f>IF(I146&gt;0.001,PPMT(Table42[[#This Row],[Oprocentowanie]]/12,1,$C$9-Table42[[#This Row],[Miesiąc]]+1,-I146),0)</f>
        <v>854.60191196900598</v>
      </c>
      <c r="G147" s="9">
        <f t="shared" si="4"/>
        <v>1436.6232358893649</v>
      </c>
      <c r="H147" s="9"/>
      <c r="I147" s="9">
        <f>IF(I146-F147&gt;0.001,I146-F147-Table42[[#This Row],[Ile nadpłacamy przy tej racie?]],0)</f>
        <v>126595.32303409497</v>
      </c>
      <c r="K147" s="9">
        <f>IF(Table42[[#This Row],[Rok]]&lt;9,Table42[[#This Row],[Odsetki normalne]]*50%,Table42[[#This Row],[Odsetki normalne]])</f>
        <v>582.02132392035878</v>
      </c>
      <c r="O147" s="2"/>
      <c r="P147" s="2"/>
      <c r="Q147" s="2"/>
      <c r="R147" s="2"/>
    </row>
    <row r="148" spans="2:18" x14ac:dyDescent="0.25">
      <c r="B148" s="6">
        <f t="shared" si="5"/>
        <v>11</v>
      </c>
      <c r="C148" s="7">
        <f t="shared" si="6"/>
        <v>128</v>
      </c>
      <c r="D148" s="8">
        <v>5.4800000000000001E-2</v>
      </c>
      <c r="E148" s="9">
        <f>IF(I147&gt;0.001,IPMT(Table42[[#This Row],[Oprocentowanie]]/12,1,$C$9-Table42[[#This Row],[Miesiąc]]+1,-I147),0)</f>
        <v>578.11864185570039</v>
      </c>
      <c r="F148" s="9">
        <f>IF(I147&gt;0.001,PPMT(Table42[[#This Row],[Oprocentowanie]]/12,1,$C$9-Table42[[#This Row],[Miesiąc]]+1,-I147),0)</f>
        <v>858.50459403366449</v>
      </c>
      <c r="G148" s="9">
        <f t="shared" si="4"/>
        <v>1436.6232358893649</v>
      </c>
      <c r="H148" s="9"/>
      <c r="I148" s="9">
        <f>IF(I147-F148&gt;0.001,I147-F148-Table42[[#This Row],[Ile nadpłacamy przy tej racie?]],0)</f>
        <v>125736.8184400613</v>
      </c>
      <c r="K148" s="9">
        <f>IF(Table42[[#This Row],[Rok]]&lt;9,Table42[[#This Row],[Odsetki normalne]]*50%,Table42[[#This Row],[Odsetki normalne]])</f>
        <v>578.11864185570039</v>
      </c>
      <c r="O148" s="2"/>
      <c r="P148" s="2"/>
      <c r="Q148" s="2"/>
      <c r="R148" s="2"/>
    </row>
    <row r="149" spans="2:18" x14ac:dyDescent="0.25">
      <c r="B149" s="6">
        <f t="shared" si="5"/>
        <v>11</v>
      </c>
      <c r="C149" s="7">
        <f t="shared" si="6"/>
        <v>129</v>
      </c>
      <c r="D149" s="8">
        <v>5.4800000000000001E-2</v>
      </c>
      <c r="E149" s="9">
        <f>IF(I148&gt;0.001,IPMT(Table42[[#This Row],[Oprocentowanie]]/12,1,$C$9-Table42[[#This Row],[Miesiąc]]+1,-I148),0)</f>
        <v>574.19813754294671</v>
      </c>
      <c r="F149" s="9">
        <f>IF(I148&gt;0.001,PPMT(Table42[[#This Row],[Oprocentowanie]]/12,1,$C$9-Table42[[#This Row],[Miesiąc]]+1,-I148),0)</f>
        <v>862.42509834641805</v>
      </c>
      <c r="G149" s="9">
        <f t="shared" ref="G149:G212" si="7">IF(I148&gt;0,E149+F149,0)</f>
        <v>1436.6232358893649</v>
      </c>
      <c r="H149" s="9"/>
      <c r="I149" s="9">
        <f>IF(I148-F149&gt;0.001,I148-F149-Table42[[#This Row],[Ile nadpłacamy przy tej racie?]],0)</f>
        <v>124874.39334171488</v>
      </c>
      <c r="K149" s="9">
        <f>IF(Table42[[#This Row],[Rok]]&lt;9,Table42[[#This Row],[Odsetki normalne]]*50%,Table42[[#This Row],[Odsetki normalne]])</f>
        <v>574.19813754294671</v>
      </c>
      <c r="O149" s="2"/>
      <c r="P149" s="2"/>
      <c r="Q149" s="2"/>
      <c r="R149" s="2"/>
    </row>
    <row r="150" spans="2:18" x14ac:dyDescent="0.25">
      <c r="B150" s="6">
        <f t="shared" ref="B150:B213" si="8">ROUNDUP(C150/12,0)</f>
        <v>11</v>
      </c>
      <c r="C150" s="7">
        <f t="shared" si="6"/>
        <v>130</v>
      </c>
      <c r="D150" s="8">
        <v>5.4800000000000001E-2</v>
      </c>
      <c r="E150" s="9">
        <f>IF(I149&gt;0.001,IPMT(Table42[[#This Row],[Oprocentowanie]]/12,1,$C$9-Table42[[#This Row],[Miesiąc]]+1,-I149),0)</f>
        <v>570.25972959383125</v>
      </c>
      <c r="F150" s="9">
        <f>IF(I149&gt;0.001,PPMT(Table42[[#This Row],[Oprocentowanie]]/12,1,$C$9-Table42[[#This Row],[Miesiąc]]+1,-I149),0)</f>
        <v>866.36350629553374</v>
      </c>
      <c r="G150" s="9">
        <f t="shared" si="7"/>
        <v>1436.6232358893649</v>
      </c>
      <c r="H150" s="9"/>
      <c r="I150" s="9">
        <f>IF(I149-F150&gt;0.001,I149-F150-Table42[[#This Row],[Ile nadpłacamy przy tej racie?]],0)</f>
        <v>124008.02983541935</v>
      </c>
      <c r="K150" s="9">
        <f>IF(Table42[[#This Row],[Rok]]&lt;9,Table42[[#This Row],[Odsetki normalne]]*50%,Table42[[#This Row],[Odsetki normalne]])</f>
        <v>570.25972959383125</v>
      </c>
      <c r="O150" s="2"/>
      <c r="P150" s="2"/>
      <c r="Q150" s="2"/>
      <c r="R150" s="2"/>
    </row>
    <row r="151" spans="2:18" x14ac:dyDescent="0.25">
      <c r="B151" s="6">
        <f t="shared" si="8"/>
        <v>11</v>
      </c>
      <c r="C151" s="7">
        <f t="shared" ref="C151:C214" si="9">C150+1</f>
        <v>131</v>
      </c>
      <c r="D151" s="8">
        <v>5.4800000000000001E-2</v>
      </c>
      <c r="E151" s="9">
        <f>IF(I150&gt;0.001,IPMT(Table42[[#This Row],[Oprocentowanie]]/12,1,$C$9-Table42[[#This Row],[Miesiąc]]+1,-I150),0)</f>
        <v>566.30333624841501</v>
      </c>
      <c r="F151" s="9">
        <f>IF(I150&gt;0.001,PPMT(Table42[[#This Row],[Oprocentowanie]]/12,1,$C$9-Table42[[#This Row],[Miesiąc]]+1,-I150),0)</f>
        <v>870.31989964094976</v>
      </c>
      <c r="G151" s="9">
        <f t="shared" si="7"/>
        <v>1436.6232358893649</v>
      </c>
      <c r="H151" s="9"/>
      <c r="I151" s="9">
        <f>IF(I150-F151&gt;0.001,I150-F151-Table42[[#This Row],[Ile nadpłacamy przy tej racie?]],0)</f>
        <v>123137.7099357784</v>
      </c>
      <c r="K151" s="9">
        <f>IF(Table42[[#This Row],[Rok]]&lt;9,Table42[[#This Row],[Odsetki normalne]]*50%,Table42[[#This Row],[Odsetki normalne]])</f>
        <v>566.30333624841501</v>
      </c>
      <c r="O151" s="2"/>
      <c r="P151" s="2"/>
      <c r="Q151" s="2"/>
      <c r="R151" s="2"/>
    </row>
    <row r="152" spans="2:18" x14ac:dyDescent="0.25">
      <c r="B152" s="6">
        <f t="shared" si="8"/>
        <v>11</v>
      </c>
      <c r="C152" s="7">
        <f t="shared" si="9"/>
        <v>132</v>
      </c>
      <c r="D152" s="8">
        <v>5.4800000000000001E-2</v>
      </c>
      <c r="E152" s="9">
        <f>IF(I151&gt;0.001,IPMT(Table42[[#This Row],[Oprocentowanie]]/12,1,$C$9-Table42[[#This Row],[Miesiąc]]+1,-I151),0)</f>
        <v>562.32887537338797</v>
      </c>
      <c r="F152" s="9">
        <f>IF(I151&gt;0.001,PPMT(Table42[[#This Row],[Oprocentowanie]]/12,1,$C$9-Table42[[#This Row],[Miesiąc]]+1,-I151),0)</f>
        <v>874.29436051597679</v>
      </c>
      <c r="G152" s="9">
        <f t="shared" si="7"/>
        <v>1436.6232358893649</v>
      </c>
      <c r="H152" s="9"/>
      <c r="I152" s="9">
        <f>IF(I151-F152&gt;0.001,I151-F152-Table42[[#This Row],[Ile nadpłacamy przy tej racie?]],0)</f>
        <v>122263.41557526242</v>
      </c>
      <c r="K152" s="9">
        <f>IF(Table42[[#This Row],[Rok]]&lt;9,Table42[[#This Row],[Odsetki normalne]]*50%,Table42[[#This Row],[Odsetki normalne]])</f>
        <v>562.32887537338797</v>
      </c>
      <c r="O152" s="2"/>
      <c r="P152" s="2"/>
      <c r="Q152" s="2"/>
      <c r="R152" s="2"/>
    </row>
    <row r="153" spans="2:18" x14ac:dyDescent="0.25">
      <c r="B153" s="1">
        <f t="shared" si="8"/>
        <v>12</v>
      </c>
      <c r="C153" s="4">
        <f t="shared" si="9"/>
        <v>133</v>
      </c>
      <c r="D153" s="5">
        <v>5.4800000000000001E-2</v>
      </c>
      <c r="E153" s="2">
        <f>IF(I152&gt;0.001,IPMT(Table42[[#This Row],[Oprocentowanie]]/12,1,$C$9-Table42[[#This Row],[Miesiąc]]+1,-I152),0)</f>
        <v>558.33626446036499</v>
      </c>
      <c r="F153" s="2">
        <f>IF(I152&gt;0.001,PPMT(Table42[[#This Row],[Oprocentowanie]]/12,1,$C$9-Table42[[#This Row],[Miesiąc]]+1,-I152),0)</f>
        <v>878.28697142899978</v>
      </c>
      <c r="G153" s="2">
        <f t="shared" si="7"/>
        <v>1436.6232358893649</v>
      </c>
      <c r="H153" s="2"/>
      <c r="I153" s="11">
        <f>IF(I152-F153&gt;0.001,I152-F153-Table42[[#This Row],[Ile nadpłacamy przy tej racie?]],0)</f>
        <v>121385.12860383342</v>
      </c>
      <c r="K153" s="2">
        <f>IF(Table42[[#This Row],[Rok]]&lt;9,Table42[[#This Row],[Odsetki normalne]]*50%,Table42[[#This Row],[Odsetki normalne]])</f>
        <v>558.33626446036499</v>
      </c>
      <c r="O153" s="2"/>
      <c r="P153" s="2"/>
      <c r="Q153" s="2"/>
      <c r="R153" s="2"/>
    </row>
    <row r="154" spans="2:18" x14ac:dyDescent="0.25">
      <c r="B154" s="1">
        <f t="shared" si="8"/>
        <v>12</v>
      </c>
      <c r="C154" s="4">
        <f t="shared" si="9"/>
        <v>134</v>
      </c>
      <c r="D154" s="5">
        <v>5.4800000000000001E-2</v>
      </c>
      <c r="E154" s="2">
        <f>IF(I153&gt;0.001,IPMT(Table42[[#This Row],[Oprocentowanie]]/12,1,$C$9-Table42[[#This Row],[Miesiąc]]+1,-I153),0)</f>
        <v>554.32542062417269</v>
      </c>
      <c r="F154" s="2">
        <f>IF(I153&gt;0.001,PPMT(Table42[[#This Row],[Oprocentowanie]]/12,1,$C$9-Table42[[#This Row],[Miesiąc]]+1,-I153),0)</f>
        <v>882.2978152651923</v>
      </c>
      <c r="G154" s="2">
        <f t="shared" si="7"/>
        <v>1436.6232358893649</v>
      </c>
      <c r="H154" s="2"/>
      <c r="I154" s="11">
        <f>IF(I153-F154&gt;0.001,I153-F154-Table42[[#This Row],[Ile nadpłacamy przy tej racie?]],0)</f>
        <v>120502.83078856823</v>
      </c>
      <c r="K154" s="2">
        <f>IF(Table42[[#This Row],[Rok]]&lt;9,Table42[[#This Row],[Odsetki normalne]]*50%,Table42[[#This Row],[Odsetki normalne]])</f>
        <v>554.32542062417269</v>
      </c>
      <c r="O154" s="2"/>
      <c r="P154" s="2"/>
      <c r="Q154" s="2"/>
      <c r="R154" s="2"/>
    </row>
    <row r="155" spans="2:18" x14ac:dyDescent="0.25">
      <c r="B155" s="1">
        <f t="shared" si="8"/>
        <v>12</v>
      </c>
      <c r="C155" s="4">
        <f t="shared" si="9"/>
        <v>135</v>
      </c>
      <c r="D155" s="5">
        <v>5.4800000000000001E-2</v>
      </c>
      <c r="E155" s="2">
        <f>IF(I154&gt;0.001,IPMT(Table42[[#This Row],[Oprocentowanie]]/12,1,$C$9-Table42[[#This Row],[Miesiąc]]+1,-I154),0)</f>
        <v>550.29626060112832</v>
      </c>
      <c r="F155" s="2">
        <f>IF(I154&gt;0.001,PPMT(Table42[[#This Row],[Oprocentowanie]]/12,1,$C$9-Table42[[#This Row],[Miesiąc]]+1,-I154),0)</f>
        <v>886.32697528823678</v>
      </c>
      <c r="G155" s="2">
        <f t="shared" si="7"/>
        <v>1436.6232358893651</v>
      </c>
      <c r="H155" s="2"/>
      <c r="I155" s="11">
        <f>IF(I154-F155&gt;0.001,I154-F155-Table42[[#This Row],[Ile nadpłacamy przy tej racie?]],0)</f>
        <v>119616.50381328</v>
      </c>
      <c r="K155" s="2">
        <f>IF(Table42[[#This Row],[Rok]]&lt;9,Table42[[#This Row],[Odsetki normalne]]*50%,Table42[[#This Row],[Odsetki normalne]])</f>
        <v>550.29626060112832</v>
      </c>
      <c r="O155" s="2"/>
      <c r="P155" s="2"/>
      <c r="Q155" s="2"/>
      <c r="R155" s="2"/>
    </row>
    <row r="156" spans="2:18" x14ac:dyDescent="0.25">
      <c r="B156" s="1">
        <f t="shared" si="8"/>
        <v>12</v>
      </c>
      <c r="C156" s="4">
        <f t="shared" si="9"/>
        <v>136</v>
      </c>
      <c r="D156" s="5">
        <v>5.4800000000000001E-2</v>
      </c>
      <c r="E156" s="2">
        <f>IF(I155&gt;0.001,IPMT(Table42[[#This Row],[Oprocentowanie]]/12,1,$C$9-Table42[[#This Row],[Miesiąc]]+1,-I155),0)</f>
        <v>546.24870074731189</v>
      </c>
      <c r="F156" s="2">
        <f>IF(I155&gt;0.001,PPMT(Table42[[#This Row],[Oprocentowanie]]/12,1,$C$9-Table42[[#This Row],[Miesiąc]]+1,-I155),0)</f>
        <v>890.37453514205299</v>
      </c>
      <c r="G156" s="2">
        <f t="shared" si="7"/>
        <v>1436.6232358893649</v>
      </c>
      <c r="H156" s="2"/>
      <c r="I156" s="11">
        <f>IF(I155-F156&gt;0.001,I155-F156-Table42[[#This Row],[Ile nadpłacamy przy tej racie?]],0)</f>
        <v>118726.12927813795</v>
      </c>
      <c r="K156" s="2">
        <f>IF(Table42[[#This Row],[Rok]]&lt;9,Table42[[#This Row],[Odsetki normalne]]*50%,Table42[[#This Row],[Odsetki normalne]])</f>
        <v>546.24870074731189</v>
      </c>
      <c r="O156" s="2"/>
      <c r="P156" s="2"/>
      <c r="Q156" s="2"/>
      <c r="R156" s="2"/>
    </row>
    <row r="157" spans="2:18" x14ac:dyDescent="0.25">
      <c r="B157" s="1">
        <f t="shared" si="8"/>
        <v>12</v>
      </c>
      <c r="C157" s="4">
        <f t="shared" si="9"/>
        <v>137</v>
      </c>
      <c r="D157" s="5">
        <v>5.4800000000000001E-2</v>
      </c>
      <c r="E157" s="2">
        <f>IF(I156&gt;0.001,IPMT(Table42[[#This Row],[Oprocentowanie]]/12,1,$C$9-Table42[[#This Row],[Miesiąc]]+1,-I156),0)</f>
        <v>542.18265703682994</v>
      </c>
      <c r="F157" s="2">
        <f>IF(I156&gt;0.001,PPMT(Table42[[#This Row],[Oprocentowanie]]/12,1,$C$9-Table42[[#This Row],[Miesiąc]]+1,-I156),0)</f>
        <v>894.44057885253494</v>
      </c>
      <c r="G157" s="2">
        <f t="shared" si="7"/>
        <v>1436.6232358893649</v>
      </c>
      <c r="H157" s="2"/>
      <c r="I157" s="11">
        <f>IF(I156-F157&gt;0.001,I156-F157-Table42[[#This Row],[Ile nadpłacamy przy tej racie?]],0)</f>
        <v>117831.68869928541</v>
      </c>
      <c r="K157" s="2">
        <f>IF(Table42[[#This Row],[Rok]]&lt;9,Table42[[#This Row],[Odsetki normalne]]*50%,Table42[[#This Row],[Odsetki normalne]])</f>
        <v>542.18265703682994</v>
      </c>
      <c r="O157" s="2"/>
      <c r="P157" s="2"/>
      <c r="Q157" s="2"/>
      <c r="R157" s="2"/>
    </row>
    <row r="158" spans="2:18" x14ac:dyDescent="0.25">
      <c r="B158" s="1">
        <f t="shared" si="8"/>
        <v>12</v>
      </c>
      <c r="C158" s="4">
        <f t="shared" si="9"/>
        <v>138</v>
      </c>
      <c r="D158" s="5">
        <v>5.4800000000000001E-2</v>
      </c>
      <c r="E158" s="2">
        <f>IF(I157&gt;0.001,IPMT(Table42[[#This Row],[Oprocentowanie]]/12,1,$C$9-Table42[[#This Row],[Miesiąc]]+1,-I157),0)</f>
        <v>538.09804506007004</v>
      </c>
      <c r="F158" s="2">
        <f>IF(I157&gt;0.001,PPMT(Table42[[#This Row],[Oprocentowanie]]/12,1,$C$9-Table42[[#This Row],[Miesiąc]]+1,-I157),0)</f>
        <v>898.52519082929507</v>
      </c>
      <c r="G158" s="2">
        <f t="shared" si="7"/>
        <v>1436.6232358893651</v>
      </c>
      <c r="H158" s="2"/>
      <c r="I158" s="11">
        <f>IF(I157-F158&gt;0.001,I157-F158-Table42[[#This Row],[Ile nadpłacamy przy tej racie?]],0)</f>
        <v>116933.16350845611</v>
      </c>
      <c r="K158" s="2">
        <f>IF(Table42[[#This Row],[Rok]]&lt;9,Table42[[#This Row],[Odsetki normalne]]*50%,Table42[[#This Row],[Odsetki normalne]])</f>
        <v>538.09804506007004</v>
      </c>
      <c r="O158" s="2"/>
      <c r="P158" s="2"/>
      <c r="Q158" s="2"/>
      <c r="R158" s="2"/>
    </row>
    <row r="159" spans="2:18" x14ac:dyDescent="0.25">
      <c r="B159" s="1">
        <f t="shared" si="8"/>
        <v>12</v>
      </c>
      <c r="C159" s="4">
        <f t="shared" si="9"/>
        <v>139</v>
      </c>
      <c r="D159" s="5">
        <v>5.4800000000000001E-2</v>
      </c>
      <c r="E159" s="2">
        <f>IF(I158&gt;0.001,IPMT(Table42[[#This Row],[Oprocentowanie]]/12,1,$C$9-Table42[[#This Row],[Miesiąc]]+1,-I158),0)</f>
        <v>533.99478002194951</v>
      </c>
      <c r="F159" s="2">
        <f>IF(I158&gt;0.001,PPMT(Table42[[#This Row],[Oprocentowanie]]/12,1,$C$9-Table42[[#This Row],[Miesiąc]]+1,-I158),0)</f>
        <v>902.62845586741525</v>
      </c>
      <c r="G159" s="2">
        <f t="shared" si="7"/>
        <v>1436.6232358893649</v>
      </c>
      <c r="H159" s="2"/>
      <c r="I159" s="11">
        <f>IF(I158-F159&gt;0.001,I158-F159-Table42[[#This Row],[Ile nadpłacamy przy tej racie?]],0)</f>
        <v>116030.5350525887</v>
      </c>
      <c r="K159" s="2">
        <f>IF(Table42[[#This Row],[Rok]]&lt;9,Table42[[#This Row],[Odsetki normalne]]*50%,Table42[[#This Row],[Odsetki normalne]])</f>
        <v>533.99478002194951</v>
      </c>
      <c r="O159" s="2"/>
      <c r="P159" s="2"/>
      <c r="Q159" s="2"/>
      <c r="R159" s="2"/>
    </row>
    <row r="160" spans="2:18" x14ac:dyDescent="0.25">
      <c r="B160" s="1">
        <f t="shared" si="8"/>
        <v>12</v>
      </c>
      <c r="C160" s="4">
        <f t="shared" si="9"/>
        <v>140</v>
      </c>
      <c r="D160" s="5">
        <v>5.4800000000000001E-2</v>
      </c>
      <c r="E160" s="2">
        <f>IF(I159&gt;0.001,IPMT(Table42[[#This Row],[Oprocentowanie]]/12,1,$C$9-Table42[[#This Row],[Miesiąc]]+1,-I159),0)</f>
        <v>529.87277674015502</v>
      </c>
      <c r="F160" s="2">
        <f>IF(I159&gt;0.001,PPMT(Table42[[#This Row],[Oprocentowanie]]/12,1,$C$9-Table42[[#This Row],[Miesiąc]]+1,-I159),0)</f>
        <v>906.75045914920975</v>
      </c>
      <c r="G160" s="2">
        <f t="shared" si="7"/>
        <v>1436.6232358893649</v>
      </c>
      <c r="H160" s="2"/>
      <c r="I160" s="11">
        <f>IF(I159-F160&gt;0.001,I159-F160-Table42[[#This Row],[Ile nadpłacamy przy tej racie?]],0)</f>
        <v>115123.7845934395</v>
      </c>
      <c r="K160" s="2">
        <f>IF(Table42[[#This Row],[Rok]]&lt;9,Table42[[#This Row],[Odsetki normalne]]*50%,Table42[[#This Row],[Odsetki normalne]])</f>
        <v>529.87277674015502</v>
      </c>
      <c r="O160" s="2"/>
      <c r="P160" s="2"/>
      <c r="Q160" s="2"/>
      <c r="R160" s="2"/>
    </row>
    <row r="161" spans="2:18" x14ac:dyDescent="0.25">
      <c r="B161" s="1">
        <f t="shared" si="8"/>
        <v>12</v>
      </c>
      <c r="C161" s="4">
        <f t="shared" si="9"/>
        <v>141</v>
      </c>
      <c r="D161" s="5">
        <v>5.4800000000000001E-2</v>
      </c>
      <c r="E161" s="2">
        <f>IF(I160&gt;0.001,IPMT(Table42[[#This Row],[Oprocentowanie]]/12,1,$C$9-Table42[[#This Row],[Miesiąc]]+1,-I160),0)</f>
        <v>525.7319496433737</v>
      </c>
      <c r="F161" s="2">
        <f>IF(I160&gt;0.001,PPMT(Table42[[#This Row],[Oprocentowanie]]/12,1,$C$9-Table42[[#This Row],[Miesiąc]]+1,-I160),0)</f>
        <v>910.89128624599118</v>
      </c>
      <c r="G161" s="2">
        <f t="shared" si="7"/>
        <v>1436.6232358893649</v>
      </c>
      <c r="H161" s="2"/>
      <c r="I161" s="11">
        <f>IF(I160-F161&gt;0.001,I160-F161-Table42[[#This Row],[Ile nadpłacamy przy tej racie?]],0)</f>
        <v>114212.8933071935</v>
      </c>
      <c r="K161" s="2">
        <f>IF(Table42[[#This Row],[Rok]]&lt;9,Table42[[#This Row],[Odsetki normalne]]*50%,Table42[[#This Row],[Odsetki normalne]])</f>
        <v>525.7319496433737</v>
      </c>
      <c r="O161" s="2"/>
      <c r="P161" s="2"/>
      <c r="Q161" s="2"/>
      <c r="R161" s="2"/>
    </row>
    <row r="162" spans="2:18" x14ac:dyDescent="0.25">
      <c r="B162" s="1">
        <f t="shared" si="8"/>
        <v>12</v>
      </c>
      <c r="C162" s="4">
        <f t="shared" si="9"/>
        <v>142</v>
      </c>
      <c r="D162" s="5">
        <v>5.4800000000000001E-2</v>
      </c>
      <c r="E162" s="2">
        <f>IF(I161&gt;0.001,IPMT(Table42[[#This Row],[Oprocentowanie]]/12,1,$C$9-Table42[[#This Row],[Miesiąc]]+1,-I161),0)</f>
        <v>521.57221276951702</v>
      </c>
      <c r="F162" s="2">
        <f>IF(I161&gt;0.001,PPMT(Table42[[#This Row],[Oprocentowanie]]/12,1,$C$9-Table42[[#This Row],[Miesiąc]]+1,-I161),0)</f>
        <v>915.05102311984797</v>
      </c>
      <c r="G162" s="2">
        <f t="shared" si="7"/>
        <v>1436.6232358893649</v>
      </c>
      <c r="H162" s="2"/>
      <c r="I162" s="11">
        <f>IF(I161-F162&gt;0.001,I161-F162-Table42[[#This Row],[Ile nadpłacamy przy tej racie?]],0)</f>
        <v>113297.84228407366</v>
      </c>
      <c r="K162" s="2">
        <f>IF(Table42[[#This Row],[Rok]]&lt;9,Table42[[#This Row],[Odsetki normalne]]*50%,Table42[[#This Row],[Odsetki normalne]])</f>
        <v>521.57221276951702</v>
      </c>
      <c r="O162" s="2"/>
      <c r="P162" s="2"/>
      <c r="Q162" s="2"/>
      <c r="R162" s="2"/>
    </row>
    <row r="163" spans="2:18" x14ac:dyDescent="0.25">
      <c r="B163" s="1">
        <f t="shared" si="8"/>
        <v>12</v>
      </c>
      <c r="C163" s="4">
        <f t="shared" si="9"/>
        <v>143</v>
      </c>
      <c r="D163" s="5">
        <v>5.4800000000000001E-2</v>
      </c>
      <c r="E163" s="2">
        <f>IF(I162&gt;0.001,IPMT(Table42[[#This Row],[Oprocentowanie]]/12,1,$C$9-Table42[[#This Row],[Miesiąc]]+1,-I162),0)</f>
        <v>517.39347976393628</v>
      </c>
      <c r="F163" s="2">
        <f>IF(I162&gt;0.001,PPMT(Table42[[#This Row],[Oprocentowanie]]/12,1,$C$9-Table42[[#This Row],[Miesiąc]]+1,-I162),0)</f>
        <v>919.22975612542848</v>
      </c>
      <c r="G163" s="2">
        <f t="shared" si="7"/>
        <v>1436.6232358893649</v>
      </c>
      <c r="H163" s="2"/>
      <c r="I163" s="11">
        <f>IF(I162-F163&gt;0.001,I162-F163-Table42[[#This Row],[Ile nadpłacamy przy tej racie?]],0)</f>
        <v>112378.61252794824</v>
      </c>
      <c r="K163" s="2">
        <f>IF(Table42[[#This Row],[Rok]]&lt;9,Table42[[#This Row],[Odsetki normalne]]*50%,Table42[[#This Row],[Odsetki normalne]])</f>
        <v>517.39347976393628</v>
      </c>
      <c r="O163" s="2"/>
      <c r="P163" s="2"/>
      <c r="Q163" s="2"/>
      <c r="R163" s="2"/>
    </row>
    <row r="164" spans="2:18" x14ac:dyDescent="0.25">
      <c r="B164" s="1">
        <f t="shared" si="8"/>
        <v>12</v>
      </c>
      <c r="C164" s="4">
        <f t="shared" si="9"/>
        <v>144</v>
      </c>
      <c r="D164" s="5">
        <v>5.4800000000000001E-2</v>
      </c>
      <c r="E164" s="2">
        <f>IF(I163&gt;0.001,IPMT(Table42[[#This Row],[Oprocentowanie]]/12,1,$C$9-Table42[[#This Row],[Miesiąc]]+1,-I163),0)</f>
        <v>513.1956638776303</v>
      </c>
      <c r="F164" s="2">
        <f>IF(I163&gt;0.001,PPMT(Table42[[#This Row],[Oprocentowanie]]/12,1,$C$9-Table42[[#This Row],[Miesiąc]]+1,-I163),0)</f>
        <v>923.4275720117347</v>
      </c>
      <c r="G164" s="2">
        <f t="shared" si="7"/>
        <v>1436.6232358893649</v>
      </c>
      <c r="H164" s="2"/>
      <c r="I164" s="11">
        <f>IF(I163-F164&gt;0.001,I163-F164-Table42[[#This Row],[Ile nadpłacamy przy tej racie?]],0)</f>
        <v>111455.18495593651</v>
      </c>
      <c r="K164" s="2">
        <f>IF(Table42[[#This Row],[Rok]]&lt;9,Table42[[#This Row],[Odsetki normalne]]*50%,Table42[[#This Row],[Odsetki normalne]])</f>
        <v>513.1956638776303</v>
      </c>
      <c r="O164" s="2"/>
      <c r="P164" s="2"/>
      <c r="Q164" s="2"/>
      <c r="R164" s="2"/>
    </row>
    <row r="165" spans="2:18" x14ac:dyDescent="0.25">
      <c r="B165" s="6">
        <f t="shared" si="8"/>
        <v>13</v>
      </c>
      <c r="C165" s="7">
        <f t="shared" si="9"/>
        <v>145</v>
      </c>
      <c r="D165" s="8">
        <v>5.4800000000000001E-2</v>
      </c>
      <c r="E165" s="9">
        <f>IF(I164&gt;0.001,IPMT(Table42[[#This Row],[Oprocentowanie]]/12,1,$C$9-Table42[[#This Row],[Miesiąc]]+1,-I164),0)</f>
        <v>508.97867796544341</v>
      </c>
      <c r="F165" s="9">
        <f>IF(I164&gt;0.001,PPMT(Table42[[#This Row],[Oprocentowanie]]/12,1,$C$9-Table42[[#This Row],[Miesiąc]]+1,-I164),0)</f>
        <v>927.64455792392187</v>
      </c>
      <c r="G165" s="9">
        <f t="shared" si="7"/>
        <v>1436.6232358893653</v>
      </c>
      <c r="H165" s="9"/>
      <c r="I165" s="9">
        <f>IF(I164-F165&gt;0.001,I164-F165-Table42[[#This Row],[Ile nadpłacamy przy tej racie?]],0)</f>
        <v>110527.54039801258</v>
      </c>
      <c r="K165" s="9">
        <f>IF(Table42[[#This Row],[Rok]]&lt;9,Table42[[#This Row],[Odsetki normalne]]*50%,Table42[[#This Row],[Odsetki normalne]])</f>
        <v>508.97867796544341</v>
      </c>
      <c r="O165" s="2"/>
      <c r="P165" s="2"/>
      <c r="Q165" s="2"/>
      <c r="R165" s="2"/>
    </row>
    <row r="166" spans="2:18" x14ac:dyDescent="0.25">
      <c r="B166" s="6">
        <f t="shared" si="8"/>
        <v>13</v>
      </c>
      <c r="C166" s="7">
        <f t="shared" si="9"/>
        <v>146</v>
      </c>
      <c r="D166" s="8">
        <v>5.4800000000000001E-2</v>
      </c>
      <c r="E166" s="9">
        <f>IF(I165&gt;0.001,IPMT(Table42[[#This Row],[Oprocentowanie]]/12,1,$C$9-Table42[[#This Row],[Miesiąc]]+1,-I165),0)</f>
        <v>504.7424344842575</v>
      </c>
      <c r="F166" s="9">
        <f>IF(I165&gt;0.001,PPMT(Table42[[#This Row],[Oprocentowanie]]/12,1,$C$9-Table42[[#This Row],[Miesiąc]]+1,-I165),0)</f>
        <v>931.88080140510772</v>
      </c>
      <c r="G166" s="9">
        <f t="shared" si="7"/>
        <v>1436.6232358893653</v>
      </c>
      <c r="H166" s="9"/>
      <c r="I166" s="9">
        <f>IF(I165-F166&gt;0.001,I165-F166-Table42[[#This Row],[Ile nadpłacamy przy tej racie?]],0)</f>
        <v>109595.65959660748</v>
      </c>
      <c r="K166" s="9">
        <f>IF(Table42[[#This Row],[Rok]]&lt;9,Table42[[#This Row],[Odsetki normalne]]*50%,Table42[[#This Row],[Odsetki normalne]])</f>
        <v>504.7424344842575</v>
      </c>
      <c r="O166" s="2"/>
      <c r="P166" s="2"/>
      <c r="Q166" s="2"/>
      <c r="R166" s="2"/>
    </row>
    <row r="167" spans="2:18" x14ac:dyDescent="0.25">
      <c r="B167" s="6">
        <f t="shared" si="8"/>
        <v>13</v>
      </c>
      <c r="C167" s="7">
        <f t="shared" si="9"/>
        <v>147</v>
      </c>
      <c r="D167" s="8">
        <v>5.4800000000000001E-2</v>
      </c>
      <c r="E167" s="9">
        <f>IF(I166&gt;0.001,IPMT(Table42[[#This Row],[Oprocentowanie]]/12,1,$C$9-Table42[[#This Row],[Miesiąc]]+1,-I166),0)</f>
        <v>500.48684549117417</v>
      </c>
      <c r="F167" s="9">
        <f>IF(I166&gt;0.001,PPMT(Table42[[#This Row],[Oprocentowanie]]/12,1,$C$9-Table42[[#This Row],[Miesiąc]]+1,-I166),0)</f>
        <v>936.13639039819111</v>
      </c>
      <c r="G167" s="9">
        <f t="shared" si="7"/>
        <v>1436.6232358893653</v>
      </c>
      <c r="H167" s="9"/>
      <c r="I167" s="9">
        <f>IF(I166-F167&gt;0.001,I166-F167-Table42[[#This Row],[Ile nadpłacamy przy tej racie?]],0)</f>
        <v>108659.52320620928</v>
      </c>
      <c r="K167" s="9">
        <f>IF(Table42[[#This Row],[Rok]]&lt;9,Table42[[#This Row],[Odsetki normalne]]*50%,Table42[[#This Row],[Odsetki normalne]])</f>
        <v>500.48684549117417</v>
      </c>
      <c r="O167" s="2"/>
      <c r="P167" s="2"/>
      <c r="Q167" s="2"/>
      <c r="R167" s="2"/>
    </row>
    <row r="168" spans="2:18" x14ac:dyDescent="0.25">
      <c r="B168" s="6">
        <f t="shared" si="8"/>
        <v>13</v>
      </c>
      <c r="C168" s="7">
        <f t="shared" si="9"/>
        <v>148</v>
      </c>
      <c r="D168" s="8">
        <v>5.4800000000000001E-2</v>
      </c>
      <c r="E168" s="9">
        <f>IF(I167&gt;0.001,IPMT(Table42[[#This Row],[Oprocentowanie]]/12,1,$C$9-Table42[[#This Row],[Miesiąc]]+1,-I167),0)</f>
        <v>496.21182264168908</v>
      </c>
      <c r="F168" s="9">
        <f>IF(I167&gt;0.001,PPMT(Table42[[#This Row],[Oprocentowanie]]/12,1,$C$9-Table42[[#This Row],[Miesiąc]]+1,-I167),0)</f>
        <v>940.41141324767602</v>
      </c>
      <c r="G168" s="9">
        <f t="shared" si="7"/>
        <v>1436.6232358893651</v>
      </c>
      <c r="H168" s="9"/>
      <c r="I168" s="9">
        <f>IF(I167-F168&gt;0.001,I167-F168-Table42[[#This Row],[Ile nadpłacamy przy tej racie?]],0)</f>
        <v>107719.1117929616</v>
      </c>
      <c r="K168" s="9">
        <f>IF(Table42[[#This Row],[Rok]]&lt;9,Table42[[#This Row],[Odsetki normalne]]*50%,Table42[[#This Row],[Odsetki normalne]])</f>
        <v>496.21182264168908</v>
      </c>
      <c r="O168" s="2"/>
      <c r="P168" s="2"/>
      <c r="Q168" s="2"/>
      <c r="R168" s="2"/>
    </row>
    <row r="169" spans="2:18" x14ac:dyDescent="0.25">
      <c r="B169" s="6">
        <f t="shared" si="8"/>
        <v>13</v>
      </c>
      <c r="C169" s="7">
        <f t="shared" si="9"/>
        <v>149</v>
      </c>
      <c r="D169" s="8">
        <v>5.4800000000000001E-2</v>
      </c>
      <c r="E169" s="9">
        <f>IF(I168&gt;0.001,IPMT(Table42[[#This Row],[Oprocentowanie]]/12,1,$C$9-Table42[[#This Row],[Miesiąc]]+1,-I168),0)</f>
        <v>491.91727718785802</v>
      </c>
      <c r="F169" s="9">
        <f>IF(I168&gt;0.001,PPMT(Table42[[#This Row],[Oprocentowanie]]/12,1,$C$9-Table42[[#This Row],[Miesiąc]]+1,-I168),0)</f>
        <v>944.70595870150726</v>
      </c>
      <c r="G169" s="9">
        <f t="shared" si="7"/>
        <v>1436.6232358893653</v>
      </c>
      <c r="H169" s="9"/>
      <c r="I169" s="9">
        <f>IF(I168-F169&gt;0.001,I168-F169-Table42[[#This Row],[Ile nadpłacamy przy tej racie?]],0)</f>
        <v>106774.40583426009</v>
      </c>
      <c r="K169" s="9">
        <f>IF(Table42[[#This Row],[Rok]]&lt;9,Table42[[#This Row],[Odsetki normalne]]*50%,Table42[[#This Row],[Odsetki normalne]])</f>
        <v>491.91727718785802</v>
      </c>
      <c r="O169" s="2"/>
      <c r="P169" s="2"/>
      <c r="Q169" s="2"/>
      <c r="R169" s="2"/>
    </row>
    <row r="170" spans="2:18" x14ac:dyDescent="0.25">
      <c r="B170" s="6">
        <f t="shared" si="8"/>
        <v>13</v>
      </c>
      <c r="C170" s="7">
        <f t="shared" si="9"/>
        <v>150</v>
      </c>
      <c r="D170" s="8">
        <v>5.4800000000000001E-2</v>
      </c>
      <c r="E170" s="9">
        <f>IF(I169&gt;0.001,IPMT(Table42[[#This Row],[Oprocentowanie]]/12,1,$C$9-Table42[[#This Row],[Miesiąc]]+1,-I169),0)</f>
        <v>487.60311997645442</v>
      </c>
      <c r="F170" s="9">
        <f>IF(I169&gt;0.001,PPMT(Table42[[#This Row],[Oprocentowanie]]/12,1,$C$9-Table42[[#This Row],[Miesiąc]]+1,-I169),0)</f>
        <v>949.02011591291046</v>
      </c>
      <c r="G170" s="9">
        <f t="shared" si="7"/>
        <v>1436.6232358893649</v>
      </c>
      <c r="H170" s="9"/>
      <c r="I170" s="9">
        <f>IF(I169-F170&gt;0.001,I169-F170-Table42[[#This Row],[Ile nadpłacamy przy tej racie?]],0)</f>
        <v>105825.38571834718</v>
      </c>
      <c r="K170" s="9">
        <f>IF(Table42[[#This Row],[Rok]]&lt;9,Table42[[#This Row],[Odsetki normalne]]*50%,Table42[[#This Row],[Odsetki normalne]])</f>
        <v>487.60311997645442</v>
      </c>
      <c r="O170" s="2"/>
      <c r="P170" s="2"/>
      <c r="Q170" s="2"/>
      <c r="R170" s="2"/>
    </row>
    <row r="171" spans="2:18" x14ac:dyDescent="0.25">
      <c r="B171" s="6">
        <f t="shared" si="8"/>
        <v>13</v>
      </c>
      <c r="C171" s="7">
        <f t="shared" si="9"/>
        <v>151</v>
      </c>
      <c r="D171" s="8">
        <v>5.4800000000000001E-2</v>
      </c>
      <c r="E171" s="9">
        <f>IF(I170&gt;0.001,IPMT(Table42[[#This Row],[Oprocentowanie]]/12,1,$C$9-Table42[[#This Row],[Miesiąc]]+1,-I170),0)</f>
        <v>483.26926144711882</v>
      </c>
      <c r="F171" s="9">
        <f>IF(I170&gt;0.001,PPMT(Table42[[#This Row],[Oprocentowanie]]/12,1,$C$9-Table42[[#This Row],[Miesiąc]]+1,-I170),0)</f>
        <v>953.35397444224657</v>
      </c>
      <c r="G171" s="9">
        <f t="shared" si="7"/>
        <v>1436.6232358893653</v>
      </c>
      <c r="H171" s="9"/>
      <c r="I171" s="9">
        <f>IF(I170-F171&gt;0.001,I170-F171-Table42[[#This Row],[Ile nadpłacamy przy tej racie?]],0)</f>
        <v>104872.03174390494</v>
      </c>
      <c r="K171" s="9">
        <f>IF(Table42[[#This Row],[Rok]]&lt;9,Table42[[#This Row],[Odsetki normalne]]*50%,Table42[[#This Row],[Odsetki normalne]])</f>
        <v>483.26926144711882</v>
      </c>
      <c r="O171" s="2"/>
      <c r="P171" s="2"/>
      <c r="Q171" s="2"/>
      <c r="R171" s="2"/>
    </row>
    <row r="172" spans="2:18" x14ac:dyDescent="0.25">
      <c r="B172" s="6">
        <f t="shared" si="8"/>
        <v>13</v>
      </c>
      <c r="C172" s="7">
        <f t="shared" si="9"/>
        <v>152</v>
      </c>
      <c r="D172" s="8">
        <v>5.4800000000000001E-2</v>
      </c>
      <c r="E172" s="9">
        <f>IF(I171&gt;0.001,IPMT(Table42[[#This Row],[Oprocentowanie]]/12,1,$C$9-Table42[[#This Row],[Miesiąc]]+1,-I171),0)</f>
        <v>478.91561163049926</v>
      </c>
      <c r="F172" s="9">
        <f>IF(I171&gt;0.001,PPMT(Table42[[#This Row],[Oprocentowanie]]/12,1,$C$9-Table42[[#This Row],[Miesiąc]]+1,-I171),0)</f>
        <v>957.70762425886574</v>
      </c>
      <c r="G172" s="9">
        <f t="shared" si="7"/>
        <v>1436.6232358893649</v>
      </c>
      <c r="H172" s="9"/>
      <c r="I172" s="9">
        <f>IF(I171-F172&gt;0.001,I171-F172-Table42[[#This Row],[Ile nadpłacamy przy tej racie?]],0)</f>
        <v>103914.32411964607</v>
      </c>
      <c r="K172" s="9">
        <f>IF(Table42[[#This Row],[Rok]]&lt;9,Table42[[#This Row],[Odsetki normalne]]*50%,Table42[[#This Row],[Odsetki normalne]])</f>
        <v>478.91561163049926</v>
      </c>
      <c r="O172" s="2"/>
      <c r="P172" s="2"/>
      <c r="Q172" s="2"/>
      <c r="R172" s="2"/>
    </row>
    <row r="173" spans="2:18" x14ac:dyDescent="0.25">
      <c r="B173" s="6">
        <f t="shared" si="8"/>
        <v>13</v>
      </c>
      <c r="C173" s="7">
        <f t="shared" si="9"/>
        <v>153</v>
      </c>
      <c r="D173" s="8">
        <v>5.4800000000000001E-2</v>
      </c>
      <c r="E173" s="9">
        <f>IF(I172&gt;0.001,IPMT(Table42[[#This Row],[Oprocentowanie]]/12,1,$C$9-Table42[[#This Row],[Miesiąc]]+1,-I172),0)</f>
        <v>474.54208014638374</v>
      </c>
      <c r="F173" s="9">
        <f>IF(I172&gt;0.001,PPMT(Table42[[#This Row],[Oprocentowanie]]/12,1,$C$9-Table42[[#This Row],[Miesiąc]]+1,-I172),0)</f>
        <v>962.08115574298131</v>
      </c>
      <c r="G173" s="9">
        <f t="shared" si="7"/>
        <v>1436.6232358893651</v>
      </c>
      <c r="H173" s="9"/>
      <c r="I173" s="9">
        <f>IF(I172-F173&gt;0.001,I172-F173-Table42[[#This Row],[Ile nadpłacamy przy tej racie?]],0)</f>
        <v>102952.24296390309</v>
      </c>
      <c r="K173" s="9">
        <f>IF(Table42[[#This Row],[Rok]]&lt;9,Table42[[#This Row],[Odsetki normalne]]*50%,Table42[[#This Row],[Odsetki normalne]])</f>
        <v>474.54208014638374</v>
      </c>
      <c r="O173" s="2"/>
      <c r="P173" s="2"/>
      <c r="Q173" s="2"/>
      <c r="R173" s="2"/>
    </row>
    <row r="174" spans="2:18" x14ac:dyDescent="0.25">
      <c r="B174" s="6">
        <f t="shared" si="8"/>
        <v>13</v>
      </c>
      <c r="C174" s="7">
        <f t="shared" si="9"/>
        <v>154</v>
      </c>
      <c r="D174" s="8">
        <v>5.4800000000000001E-2</v>
      </c>
      <c r="E174" s="9">
        <f>IF(I173&gt;0.001,IPMT(Table42[[#This Row],[Oprocentowanie]]/12,1,$C$9-Table42[[#This Row],[Miesiąc]]+1,-I173),0)</f>
        <v>470.1485762018242</v>
      </c>
      <c r="F174" s="9">
        <f>IF(I173&gt;0.001,PPMT(Table42[[#This Row],[Oprocentowanie]]/12,1,$C$9-Table42[[#This Row],[Miesiąc]]+1,-I173),0)</f>
        <v>966.47465968754102</v>
      </c>
      <c r="G174" s="9">
        <f t="shared" si="7"/>
        <v>1436.6232358893653</v>
      </c>
      <c r="H174" s="9"/>
      <c r="I174" s="9">
        <f>IF(I173-F174&gt;0.001,I173-F174-Table42[[#This Row],[Ile nadpłacamy przy tej racie?]],0)</f>
        <v>101985.76830421555</v>
      </c>
      <c r="K174" s="9">
        <f>IF(Table42[[#This Row],[Rok]]&lt;9,Table42[[#This Row],[Odsetki normalne]]*50%,Table42[[#This Row],[Odsetki normalne]])</f>
        <v>470.1485762018242</v>
      </c>
      <c r="O174" s="2"/>
      <c r="P174" s="2"/>
      <c r="Q174" s="2"/>
      <c r="R174" s="2"/>
    </row>
    <row r="175" spans="2:18" x14ac:dyDescent="0.25">
      <c r="B175" s="6">
        <f t="shared" si="8"/>
        <v>13</v>
      </c>
      <c r="C175" s="7">
        <f t="shared" si="9"/>
        <v>155</v>
      </c>
      <c r="D175" s="8">
        <v>5.4800000000000001E-2</v>
      </c>
      <c r="E175" s="9">
        <f>IF(I174&gt;0.001,IPMT(Table42[[#This Row],[Oprocentowanie]]/12,1,$C$9-Table42[[#This Row],[Miesiąc]]+1,-I174),0)</f>
        <v>465.73500858925104</v>
      </c>
      <c r="F175" s="9">
        <f>IF(I174&gt;0.001,PPMT(Table42[[#This Row],[Oprocentowanie]]/12,1,$C$9-Table42[[#This Row],[Miesiąc]]+1,-I174),0)</f>
        <v>970.88822730011395</v>
      </c>
      <c r="G175" s="9">
        <f t="shared" si="7"/>
        <v>1436.6232358893649</v>
      </c>
      <c r="H175" s="9"/>
      <c r="I175" s="9">
        <f>IF(I174-F175&gt;0.001,I174-F175-Table42[[#This Row],[Ile nadpłacamy przy tej racie?]],0)</f>
        <v>101014.88007691545</v>
      </c>
      <c r="K175" s="9">
        <f>IF(Table42[[#This Row],[Rok]]&lt;9,Table42[[#This Row],[Odsetki normalne]]*50%,Table42[[#This Row],[Odsetki normalne]])</f>
        <v>465.73500858925104</v>
      </c>
      <c r="O175" s="2"/>
      <c r="P175" s="2"/>
      <c r="Q175" s="2"/>
      <c r="R175" s="2"/>
    </row>
    <row r="176" spans="2:18" x14ac:dyDescent="0.25">
      <c r="B176" s="6">
        <f t="shared" si="8"/>
        <v>13</v>
      </c>
      <c r="C176" s="7">
        <f t="shared" si="9"/>
        <v>156</v>
      </c>
      <c r="D176" s="8">
        <v>5.4800000000000001E-2</v>
      </c>
      <c r="E176" s="9">
        <f>IF(I175&gt;0.001,IPMT(Table42[[#This Row],[Oprocentowanie]]/12,1,$C$9-Table42[[#This Row],[Miesiąc]]+1,-I175),0)</f>
        <v>461.30128568458053</v>
      </c>
      <c r="F176" s="9">
        <f>IF(I175&gt;0.001,PPMT(Table42[[#This Row],[Oprocentowanie]]/12,1,$C$9-Table42[[#This Row],[Miesiąc]]+1,-I175),0)</f>
        <v>975.32195020478491</v>
      </c>
      <c r="G176" s="9">
        <f t="shared" si="7"/>
        <v>1436.6232358893653</v>
      </c>
      <c r="H176" s="9"/>
      <c r="I176" s="9">
        <f>IF(I175-F176&gt;0.001,I175-F176-Table42[[#This Row],[Ile nadpłacamy przy tej racie?]],0)</f>
        <v>100039.55812671066</v>
      </c>
      <c r="K176" s="9">
        <f>IF(Table42[[#This Row],[Rok]]&lt;9,Table42[[#This Row],[Odsetki normalne]]*50%,Table42[[#This Row],[Odsetki normalne]])</f>
        <v>461.30128568458053</v>
      </c>
      <c r="O176" s="2"/>
      <c r="P176" s="2"/>
      <c r="Q176" s="2"/>
      <c r="R176" s="2"/>
    </row>
    <row r="177" spans="2:18" x14ac:dyDescent="0.25">
      <c r="B177" s="1">
        <f t="shared" si="8"/>
        <v>14</v>
      </c>
      <c r="C177" s="4">
        <f t="shared" si="9"/>
        <v>157</v>
      </c>
      <c r="D177" s="5">
        <v>5.4800000000000001E-2</v>
      </c>
      <c r="E177" s="2">
        <f>IF(I176&gt;0.001,IPMT(Table42[[#This Row],[Oprocentowanie]]/12,1,$C$9-Table42[[#This Row],[Miesiąc]]+1,-I176),0)</f>
        <v>456.84731544531201</v>
      </c>
      <c r="F177" s="2">
        <f>IF(I176&gt;0.001,PPMT(Table42[[#This Row],[Oprocentowanie]]/12,1,$C$9-Table42[[#This Row],[Miesiąc]]+1,-I176),0)</f>
        <v>979.7759204440531</v>
      </c>
      <c r="G177" s="2">
        <f t="shared" si="7"/>
        <v>1436.6232358893651</v>
      </c>
      <c r="H177" s="2"/>
      <c r="I177" s="11">
        <f>IF(I176-F177&gt;0.001,I176-F177-Table42[[#This Row],[Ile nadpłacamy przy tej racie?]],0)</f>
        <v>99059.782206266609</v>
      </c>
      <c r="K177" s="2">
        <f>IF(Table42[[#This Row],[Rok]]&lt;9,Table42[[#This Row],[Odsetki normalne]]*50%,Table42[[#This Row],[Odsetki normalne]])</f>
        <v>456.84731544531201</v>
      </c>
      <c r="O177" s="2"/>
      <c r="P177" s="2"/>
      <c r="Q177" s="2"/>
      <c r="R177" s="2"/>
    </row>
    <row r="178" spans="2:18" x14ac:dyDescent="0.25">
      <c r="B178" s="1">
        <f t="shared" si="8"/>
        <v>14</v>
      </c>
      <c r="C178" s="4">
        <f t="shared" si="9"/>
        <v>158</v>
      </c>
      <c r="D178" s="5">
        <v>5.4800000000000001E-2</v>
      </c>
      <c r="E178" s="2">
        <f>IF(I177&gt;0.001,IPMT(Table42[[#This Row],[Oprocentowanie]]/12,1,$C$9-Table42[[#This Row],[Miesiąc]]+1,-I177),0)</f>
        <v>452.37300540861753</v>
      </c>
      <c r="F178" s="2">
        <f>IF(I177&gt;0.001,PPMT(Table42[[#This Row],[Oprocentowanie]]/12,1,$C$9-Table42[[#This Row],[Miesiąc]]+1,-I177),0)</f>
        <v>984.25023048074775</v>
      </c>
      <c r="G178" s="2">
        <f t="shared" si="7"/>
        <v>1436.6232358893653</v>
      </c>
      <c r="H178" s="2"/>
      <c r="I178" s="11">
        <f>IF(I177-F178&gt;0.001,I177-F178-Table42[[#This Row],[Ile nadpłacamy przy tej racie?]],0)</f>
        <v>98075.531975785867</v>
      </c>
      <c r="K178" s="2">
        <f>IF(Table42[[#This Row],[Rok]]&lt;9,Table42[[#This Row],[Odsetki normalne]]*50%,Table42[[#This Row],[Odsetki normalne]])</f>
        <v>452.37300540861753</v>
      </c>
      <c r="O178" s="2"/>
      <c r="P178" s="2"/>
      <c r="Q178" s="2"/>
      <c r="R178" s="2"/>
    </row>
    <row r="179" spans="2:18" x14ac:dyDescent="0.25">
      <c r="B179" s="1">
        <f t="shared" si="8"/>
        <v>14</v>
      </c>
      <c r="C179" s="4">
        <f t="shared" si="9"/>
        <v>159</v>
      </c>
      <c r="D179" s="5">
        <v>5.4800000000000001E-2</v>
      </c>
      <c r="E179" s="2">
        <f>IF(I178&gt;0.001,IPMT(Table42[[#This Row],[Oprocentowanie]]/12,1,$C$9-Table42[[#This Row],[Miesiąc]]+1,-I178),0)</f>
        <v>447.87826268942212</v>
      </c>
      <c r="F179" s="2">
        <f>IF(I178&gt;0.001,PPMT(Table42[[#This Row],[Oprocentowanie]]/12,1,$C$9-Table42[[#This Row],[Miesiąc]]+1,-I178),0)</f>
        <v>988.74497319994316</v>
      </c>
      <c r="G179" s="2">
        <f t="shared" si="7"/>
        <v>1436.6232358893653</v>
      </c>
      <c r="H179" s="2"/>
      <c r="I179" s="11">
        <f>IF(I178-F179&gt;0.001,I178-F179-Table42[[#This Row],[Ile nadpłacamy przy tej racie?]],0)</f>
        <v>97086.78700258593</v>
      </c>
      <c r="K179" s="2">
        <f>IF(Table42[[#This Row],[Rok]]&lt;9,Table42[[#This Row],[Odsetki normalne]]*50%,Table42[[#This Row],[Odsetki normalne]])</f>
        <v>447.87826268942212</v>
      </c>
      <c r="O179" s="2"/>
      <c r="P179" s="2"/>
      <c r="Q179" s="2"/>
      <c r="R179" s="2"/>
    </row>
    <row r="180" spans="2:18" x14ac:dyDescent="0.25">
      <c r="B180" s="1">
        <f t="shared" si="8"/>
        <v>14</v>
      </c>
      <c r="C180" s="4">
        <f t="shared" si="9"/>
        <v>160</v>
      </c>
      <c r="D180" s="5">
        <v>5.4800000000000001E-2</v>
      </c>
      <c r="E180" s="2">
        <f>IF(I179&gt;0.001,IPMT(Table42[[#This Row],[Oprocentowanie]]/12,1,$C$9-Table42[[#This Row],[Miesiąc]]+1,-I179),0)</f>
        <v>443.36299397847574</v>
      </c>
      <c r="F180" s="2">
        <f>IF(I179&gt;0.001,PPMT(Table42[[#This Row],[Oprocentowanie]]/12,1,$C$9-Table42[[#This Row],[Miesiąc]]+1,-I179),0)</f>
        <v>993.2602419108897</v>
      </c>
      <c r="G180" s="2">
        <f t="shared" si="7"/>
        <v>1436.6232358893653</v>
      </c>
      <c r="H180" s="2"/>
      <c r="I180" s="11">
        <f>IF(I179-F180&gt;0.001,I179-F180-Table42[[#This Row],[Ile nadpłacamy przy tej racie?]],0)</f>
        <v>96093.526760675042</v>
      </c>
      <c r="K180" s="2">
        <f>IF(Table42[[#This Row],[Rok]]&lt;9,Table42[[#This Row],[Odsetki normalne]]*50%,Table42[[#This Row],[Odsetki normalne]])</f>
        <v>443.36299397847574</v>
      </c>
      <c r="O180" s="2"/>
      <c r="P180" s="2"/>
      <c r="Q180" s="2"/>
      <c r="R180" s="2"/>
    </row>
    <row r="181" spans="2:18" x14ac:dyDescent="0.25">
      <c r="B181" s="1">
        <f t="shared" si="8"/>
        <v>14</v>
      </c>
      <c r="C181" s="4">
        <f t="shared" si="9"/>
        <v>161</v>
      </c>
      <c r="D181" s="5">
        <v>5.4800000000000001E-2</v>
      </c>
      <c r="E181" s="2">
        <f>IF(I180&gt;0.001,IPMT(Table42[[#This Row],[Oprocentowanie]]/12,1,$C$9-Table42[[#This Row],[Miesiąc]]+1,-I180),0)</f>
        <v>438.82710554041603</v>
      </c>
      <c r="F181" s="2">
        <f>IF(I180&gt;0.001,PPMT(Table42[[#This Row],[Oprocentowanie]]/12,1,$C$9-Table42[[#This Row],[Miesiąc]]+1,-I180),0)</f>
        <v>997.7961303489493</v>
      </c>
      <c r="G181" s="2">
        <f t="shared" si="7"/>
        <v>1436.6232358893653</v>
      </c>
      <c r="H181" s="2"/>
      <c r="I181" s="11">
        <f>IF(I180-F181&gt;0.001,I180-F181-Table42[[#This Row],[Ile nadpłacamy przy tej racie?]],0)</f>
        <v>95095.730630326099</v>
      </c>
      <c r="K181" s="2">
        <f>IF(Table42[[#This Row],[Rok]]&lt;9,Table42[[#This Row],[Odsetki normalne]]*50%,Table42[[#This Row],[Odsetki normalne]])</f>
        <v>438.82710554041603</v>
      </c>
      <c r="O181" s="2"/>
      <c r="P181" s="2"/>
      <c r="Q181" s="2"/>
      <c r="R181" s="2"/>
    </row>
    <row r="182" spans="2:18" x14ac:dyDescent="0.25">
      <c r="B182" s="1">
        <f t="shared" si="8"/>
        <v>14</v>
      </c>
      <c r="C182" s="4">
        <f t="shared" si="9"/>
        <v>162</v>
      </c>
      <c r="D182" s="5">
        <v>5.4800000000000001E-2</v>
      </c>
      <c r="E182" s="2">
        <f>IF(I181&gt;0.001,IPMT(Table42[[#This Row],[Oprocentowanie]]/12,1,$C$9-Table42[[#This Row],[Miesiąc]]+1,-I181),0)</f>
        <v>434.27050321182259</v>
      </c>
      <c r="F182" s="2">
        <f>IF(I181&gt;0.001,PPMT(Table42[[#This Row],[Oprocentowanie]]/12,1,$C$9-Table42[[#This Row],[Miesiąc]]+1,-I181),0)</f>
        <v>1002.3527326775431</v>
      </c>
      <c r="G182" s="2">
        <f t="shared" si="7"/>
        <v>1436.6232358893658</v>
      </c>
      <c r="H182" s="2"/>
      <c r="I182" s="11">
        <f>IF(I181-F182&gt;0.001,I181-F182-Table42[[#This Row],[Ile nadpłacamy przy tej racie?]],0)</f>
        <v>94093.377897648563</v>
      </c>
      <c r="K182" s="2">
        <f>IF(Table42[[#This Row],[Rok]]&lt;9,Table42[[#This Row],[Odsetki normalne]]*50%,Table42[[#This Row],[Odsetki normalne]])</f>
        <v>434.27050321182259</v>
      </c>
      <c r="O182" s="2"/>
      <c r="P182" s="2"/>
      <c r="Q182" s="2"/>
      <c r="R182" s="2"/>
    </row>
    <row r="183" spans="2:18" x14ac:dyDescent="0.25">
      <c r="B183" s="1">
        <f t="shared" si="8"/>
        <v>14</v>
      </c>
      <c r="C183" s="4">
        <f t="shared" si="9"/>
        <v>163</v>
      </c>
      <c r="D183" s="5">
        <v>5.4800000000000001E-2</v>
      </c>
      <c r="E183" s="2">
        <f>IF(I182&gt;0.001,IPMT(Table42[[#This Row],[Oprocentowanie]]/12,1,$C$9-Table42[[#This Row],[Miesiąc]]+1,-I182),0)</f>
        <v>429.69309239926179</v>
      </c>
      <c r="F183" s="2">
        <f>IF(I182&gt;0.001,PPMT(Table42[[#This Row],[Oprocentowanie]]/12,1,$C$9-Table42[[#This Row],[Miesiąc]]+1,-I182),0)</f>
        <v>1006.9301434901039</v>
      </c>
      <c r="G183" s="2">
        <f t="shared" si="7"/>
        <v>1436.6232358893658</v>
      </c>
      <c r="H183" s="2"/>
      <c r="I183" s="11">
        <f>IF(I182-F183&gt;0.001,I182-F183-Table42[[#This Row],[Ile nadpłacamy przy tej racie?]],0)</f>
        <v>93086.447754158464</v>
      </c>
      <c r="K183" s="2">
        <f>IF(Table42[[#This Row],[Rok]]&lt;9,Table42[[#This Row],[Odsetki normalne]]*50%,Table42[[#This Row],[Odsetki normalne]])</f>
        <v>429.69309239926179</v>
      </c>
      <c r="O183" s="2"/>
      <c r="P183" s="2"/>
      <c r="Q183" s="2"/>
      <c r="R183" s="2"/>
    </row>
    <row r="184" spans="2:18" x14ac:dyDescent="0.25">
      <c r="B184" s="1">
        <f t="shared" si="8"/>
        <v>14</v>
      </c>
      <c r="C184" s="4">
        <f t="shared" si="9"/>
        <v>164</v>
      </c>
      <c r="D184" s="5">
        <v>5.4800000000000001E-2</v>
      </c>
      <c r="E184" s="2">
        <f>IF(I183&gt;0.001,IPMT(Table42[[#This Row],[Oprocentowanie]]/12,1,$C$9-Table42[[#This Row],[Miesiąc]]+1,-I183),0)</f>
        <v>425.09477807732367</v>
      </c>
      <c r="F184" s="2">
        <f>IF(I183&gt;0.001,PPMT(Table42[[#This Row],[Oprocentowanie]]/12,1,$C$9-Table42[[#This Row],[Miesiąc]]+1,-I183),0)</f>
        <v>1011.5284578120421</v>
      </c>
      <c r="G184" s="2">
        <f t="shared" si="7"/>
        <v>1436.6232358893658</v>
      </c>
      <c r="H184" s="2"/>
      <c r="I184" s="11">
        <f>IF(I183-F184&gt;0.001,I183-F184-Table42[[#This Row],[Ile nadpłacamy przy tej racie?]],0)</f>
        <v>92074.919296346416</v>
      </c>
      <c r="K184" s="2">
        <f>IF(Table42[[#This Row],[Rok]]&lt;9,Table42[[#This Row],[Odsetki normalne]]*50%,Table42[[#This Row],[Odsetki normalne]])</f>
        <v>425.09477807732367</v>
      </c>
      <c r="O184" s="2"/>
      <c r="P184" s="2"/>
      <c r="Q184" s="2"/>
      <c r="R184" s="2"/>
    </row>
    <row r="185" spans="2:18" x14ac:dyDescent="0.25">
      <c r="B185" s="1">
        <f t="shared" si="8"/>
        <v>14</v>
      </c>
      <c r="C185" s="4">
        <f t="shared" si="9"/>
        <v>165</v>
      </c>
      <c r="D185" s="5">
        <v>5.4800000000000001E-2</v>
      </c>
      <c r="E185" s="2">
        <f>IF(I184&gt;0.001,IPMT(Table42[[#This Row],[Oprocentowanie]]/12,1,$C$9-Table42[[#This Row],[Miesiąc]]+1,-I184),0)</f>
        <v>420.47546478664862</v>
      </c>
      <c r="F185" s="2">
        <f>IF(I184&gt;0.001,PPMT(Table42[[#This Row],[Oprocentowanie]]/12,1,$C$9-Table42[[#This Row],[Miesiąc]]+1,-I184),0)</f>
        <v>1016.1477711027169</v>
      </c>
      <c r="G185" s="2">
        <f t="shared" si="7"/>
        <v>1436.6232358893656</v>
      </c>
      <c r="H185" s="2"/>
      <c r="I185" s="11">
        <f>IF(I184-F185&gt;0.001,I184-F185-Table42[[#This Row],[Ile nadpłacamy przy tej racie?]],0)</f>
        <v>91058.771525243705</v>
      </c>
      <c r="K185" s="2">
        <f>IF(Table42[[#This Row],[Rok]]&lt;9,Table42[[#This Row],[Odsetki normalne]]*50%,Table42[[#This Row],[Odsetki normalne]])</f>
        <v>420.47546478664862</v>
      </c>
      <c r="O185" s="2"/>
      <c r="P185" s="2"/>
      <c r="Q185" s="2"/>
      <c r="R185" s="2"/>
    </row>
    <row r="186" spans="2:18" x14ac:dyDescent="0.25">
      <c r="B186" s="1">
        <f t="shared" si="8"/>
        <v>14</v>
      </c>
      <c r="C186" s="4">
        <f t="shared" si="9"/>
        <v>166</v>
      </c>
      <c r="D186" s="5">
        <v>5.4800000000000001E-2</v>
      </c>
      <c r="E186" s="2">
        <f>IF(I185&gt;0.001,IPMT(Table42[[#This Row],[Oprocentowanie]]/12,1,$C$9-Table42[[#This Row],[Miesiąc]]+1,-I185),0)</f>
        <v>415.83505663194626</v>
      </c>
      <c r="F186" s="2">
        <f>IF(I185&gt;0.001,PPMT(Table42[[#This Row],[Oprocentowanie]]/12,1,$C$9-Table42[[#This Row],[Miesiąc]]+1,-I185),0)</f>
        <v>1020.7881792574195</v>
      </c>
      <c r="G186" s="2">
        <f t="shared" si="7"/>
        <v>1436.6232358893658</v>
      </c>
      <c r="H186" s="2"/>
      <c r="I186" s="11">
        <f>IF(I185-F186&gt;0.001,I185-F186-Table42[[#This Row],[Ile nadpłacamy przy tej racie?]],0)</f>
        <v>90037.983345986286</v>
      </c>
      <c r="K186" s="2">
        <f>IF(Table42[[#This Row],[Rok]]&lt;9,Table42[[#This Row],[Odsetki normalne]]*50%,Table42[[#This Row],[Odsetki normalne]])</f>
        <v>415.83505663194626</v>
      </c>
      <c r="O186" s="2"/>
      <c r="P186" s="2"/>
      <c r="Q186" s="2"/>
      <c r="R186" s="2"/>
    </row>
    <row r="187" spans="2:18" x14ac:dyDescent="0.25">
      <c r="B187" s="1">
        <f t="shared" si="8"/>
        <v>14</v>
      </c>
      <c r="C187" s="4">
        <f t="shared" si="9"/>
        <v>167</v>
      </c>
      <c r="D187" s="5">
        <v>5.4800000000000001E-2</v>
      </c>
      <c r="E187" s="2">
        <f>IF(I186&gt;0.001,IPMT(Table42[[#This Row],[Oprocentowanie]]/12,1,$C$9-Table42[[#This Row],[Miesiąc]]+1,-I186),0)</f>
        <v>411.17345728000407</v>
      </c>
      <c r="F187" s="2">
        <f>IF(I186&gt;0.001,PPMT(Table42[[#This Row],[Oprocentowanie]]/12,1,$C$9-Table42[[#This Row],[Miesiąc]]+1,-I186),0)</f>
        <v>1025.4497786093618</v>
      </c>
      <c r="G187" s="2">
        <f t="shared" si="7"/>
        <v>1436.6232358893658</v>
      </c>
      <c r="H187" s="2"/>
      <c r="I187" s="11">
        <f>IF(I186-F187&gt;0.001,I186-F187-Table42[[#This Row],[Ile nadpłacamy przy tej racie?]],0)</f>
        <v>89012.53356737693</v>
      </c>
      <c r="K187" s="2">
        <f>IF(Table42[[#This Row],[Rok]]&lt;9,Table42[[#This Row],[Odsetki normalne]]*50%,Table42[[#This Row],[Odsetki normalne]])</f>
        <v>411.17345728000407</v>
      </c>
      <c r="O187" s="2"/>
      <c r="P187" s="2"/>
      <c r="Q187" s="2"/>
      <c r="R187" s="2"/>
    </row>
    <row r="188" spans="2:18" x14ac:dyDescent="0.25">
      <c r="B188" s="1">
        <f t="shared" si="8"/>
        <v>14</v>
      </c>
      <c r="C188" s="4">
        <f t="shared" si="9"/>
        <v>168</v>
      </c>
      <c r="D188" s="5">
        <v>5.4800000000000001E-2</v>
      </c>
      <c r="E188" s="2">
        <f>IF(I187&gt;0.001,IPMT(Table42[[#This Row],[Oprocentowanie]]/12,1,$C$9-Table42[[#This Row],[Miesiąc]]+1,-I187),0)</f>
        <v>406.49056995768797</v>
      </c>
      <c r="F188" s="2">
        <f>IF(I187&gt;0.001,PPMT(Table42[[#This Row],[Oprocentowanie]]/12,1,$C$9-Table42[[#This Row],[Miesiąc]]+1,-I187),0)</f>
        <v>1030.1326659316778</v>
      </c>
      <c r="G188" s="2">
        <f t="shared" si="7"/>
        <v>1436.6232358893658</v>
      </c>
      <c r="H188" s="2"/>
      <c r="I188" s="11">
        <f>IF(I187-F188&gt;0.001,I187-F188-Table42[[#This Row],[Ile nadpłacamy przy tej racie?]],0)</f>
        <v>87982.400901445246</v>
      </c>
      <c r="K188" s="2">
        <f>IF(Table42[[#This Row],[Rok]]&lt;9,Table42[[#This Row],[Odsetki normalne]]*50%,Table42[[#This Row],[Odsetki normalne]])</f>
        <v>406.49056995768797</v>
      </c>
      <c r="O188" s="2"/>
      <c r="P188" s="2"/>
      <c r="Q188" s="2"/>
      <c r="R188" s="2"/>
    </row>
    <row r="189" spans="2:18" x14ac:dyDescent="0.25">
      <c r="B189" s="6">
        <f t="shared" si="8"/>
        <v>15</v>
      </c>
      <c r="C189" s="7">
        <f t="shared" si="9"/>
        <v>169</v>
      </c>
      <c r="D189" s="8">
        <v>5.4800000000000001E-2</v>
      </c>
      <c r="E189" s="9">
        <f>IF(I188&gt;0.001,IPMT(Table42[[#This Row],[Oprocentowanie]]/12,1,$C$9-Table42[[#This Row],[Miesiąc]]+1,-I188),0)</f>
        <v>401.78629744993327</v>
      </c>
      <c r="F189" s="9">
        <f>IF(I188&gt;0.001,PPMT(Table42[[#This Row],[Oprocentowanie]]/12,1,$C$9-Table42[[#This Row],[Miesiąc]]+1,-I188),0)</f>
        <v>1034.8369384394325</v>
      </c>
      <c r="G189" s="9">
        <f t="shared" si="7"/>
        <v>1436.6232358893658</v>
      </c>
      <c r="H189" s="9"/>
      <c r="I189" s="9">
        <f>IF(I188-F189&gt;0.001,I188-F189-Table42[[#This Row],[Ile nadpłacamy przy tej racie?]],0)</f>
        <v>86947.563963005814</v>
      </c>
      <c r="K189" s="9">
        <f>IF(Table42[[#This Row],[Rok]]&lt;9,Table42[[#This Row],[Odsetki normalne]]*50%,Table42[[#This Row],[Odsetki normalne]])</f>
        <v>401.78629744993327</v>
      </c>
      <c r="O189" s="2"/>
      <c r="P189" s="2"/>
      <c r="Q189" s="2"/>
      <c r="R189" s="2"/>
    </row>
    <row r="190" spans="2:18" x14ac:dyDescent="0.25">
      <c r="B190" s="6">
        <f t="shared" si="8"/>
        <v>15</v>
      </c>
      <c r="C190" s="7">
        <f t="shared" si="9"/>
        <v>170</v>
      </c>
      <c r="D190" s="8">
        <v>5.4800000000000001E-2</v>
      </c>
      <c r="E190" s="9">
        <f>IF(I189&gt;0.001,IPMT(Table42[[#This Row],[Oprocentowanie]]/12,1,$C$9-Table42[[#This Row],[Miesiąc]]+1,-I189),0)</f>
        <v>397.06054209772657</v>
      </c>
      <c r="F190" s="9">
        <f>IF(I189&gt;0.001,PPMT(Table42[[#This Row],[Oprocentowanie]]/12,1,$C$9-Table42[[#This Row],[Miesiąc]]+1,-I189),0)</f>
        <v>1039.562693791639</v>
      </c>
      <c r="G190" s="9">
        <f t="shared" si="7"/>
        <v>1436.6232358893656</v>
      </c>
      <c r="H190" s="9"/>
      <c r="I190" s="9">
        <f>IF(I189-F190&gt;0.001,I189-F190-Table42[[#This Row],[Ile nadpłacamy przy tej racie?]],0)</f>
        <v>85908.001269214175</v>
      </c>
      <c r="K190" s="9">
        <f>IF(Table42[[#This Row],[Rok]]&lt;9,Table42[[#This Row],[Odsetki normalne]]*50%,Table42[[#This Row],[Odsetki normalne]])</f>
        <v>397.06054209772657</v>
      </c>
      <c r="O190" s="2"/>
      <c r="P190" s="2"/>
      <c r="Q190" s="2"/>
      <c r="R190" s="2"/>
    </row>
    <row r="191" spans="2:18" x14ac:dyDescent="0.25">
      <c r="B191" s="6">
        <f t="shared" si="8"/>
        <v>15</v>
      </c>
      <c r="C191" s="7">
        <f t="shared" si="9"/>
        <v>171</v>
      </c>
      <c r="D191" s="8">
        <v>5.4800000000000001E-2</v>
      </c>
      <c r="E191" s="9">
        <f>IF(I190&gt;0.001,IPMT(Table42[[#This Row],[Oprocentowanie]]/12,1,$C$9-Table42[[#This Row],[Miesiąc]]+1,-I190),0)</f>
        <v>392.31320579607808</v>
      </c>
      <c r="F191" s="9">
        <f>IF(I190&gt;0.001,PPMT(Table42[[#This Row],[Oprocentowanie]]/12,1,$C$9-Table42[[#This Row],[Miesiąc]]+1,-I190),0)</f>
        <v>1044.3100300932877</v>
      </c>
      <c r="G191" s="9">
        <f t="shared" si="7"/>
        <v>1436.6232358893658</v>
      </c>
      <c r="H191" s="9"/>
      <c r="I191" s="9">
        <f>IF(I190-F191&gt;0.001,I190-F191-Table42[[#This Row],[Ile nadpłacamy przy tej racie?]],0)</f>
        <v>84863.69123912089</v>
      </c>
      <c r="K191" s="9">
        <f>IF(Table42[[#This Row],[Rok]]&lt;9,Table42[[#This Row],[Odsetki normalne]]*50%,Table42[[#This Row],[Odsetki normalne]])</f>
        <v>392.31320579607808</v>
      </c>
      <c r="O191" s="2"/>
      <c r="P191" s="2"/>
      <c r="Q191" s="2"/>
      <c r="R191" s="2"/>
    </row>
    <row r="192" spans="2:18" x14ac:dyDescent="0.25">
      <c r="B192" s="6">
        <f t="shared" si="8"/>
        <v>15</v>
      </c>
      <c r="C192" s="7">
        <f t="shared" si="9"/>
        <v>172</v>
      </c>
      <c r="D192" s="8">
        <v>5.4800000000000001E-2</v>
      </c>
      <c r="E192" s="9">
        <f>IF(I191&gt;0.001,IPMT(Table42[[#This Row],[Oprocentowanie]]/12,1,$C$9-Table42[[#This Row],[Miesiąc]]+1,-I191),0)</f>
        <v>387.54418999198543</v>
      </c>
      <c r="F192" s="9">
        <f>IF(I191&gt;0.001,PPMT(Table42[[#This Row],[Oprocentowanie]]/12,1,$C$9-Table42[[#This Row],[Miesiąc]]+1,-I191),0)</f>
        <v>1049.0790458973802</v>
      </c>
      <c r="G192" s="9">
        <f t="shared" si="7"/>
        <v>1436.6232358893656</v>
      </c>
      <c r="H192" s="9"/>
      <c r="I192" s="9">
        <f>IF(I191-F192&gt;0.001,I191-F192-Table42[[#This Row],[Ile nadpłacamy przy tej racie?]],0)</f>
        <v>83814.612193223511</v>
      </c>
      <c r="K192" s="9">
        <f>IF(Table42[[#This Row],[Rok]]&lt;9,Table42[[#This Row],[Odsetki normalne]]*50%,Table42[[#This Row],[Odsetki normalne]])</f>
        <v>387.54418999198543</v>
      </c>
      <c r="O192" s="2"/>
      <c r="P192" s="2"/>
      <c r="Q192" s="2"/>
      <c r="R192" s="2"/>
    </row>
    <row r="193" spans="2:18" x14ac:dyDescent="0.25">
      <c r="B193" s="6">
        <f t="shared" si="8"/>
        <v>15</v>
      </c>
      <c r="C193" s="7">
        <f t="shared" si="9"/>
        <v>173</v>
      </c>
      <c r="D193" s="8">
        <v>5.4800000000000001E-2</v>
      </c>
      <c r="E193" s="9">
        <f>IF(I192&gt;0.001,IPMT(Table42[[#This Row],[Oprocentowanie]]/12,1,$C$9-Table42[[#This Row],[Miesiąc]]+1,-I192),0)</f>
        <v>382.75339568238735</v>
      </c>
      <c r="F193" s="9">
        <f>IF(I192&gt;0.001,PPMT(Table42[[#This Row],[Oprocentowanie]]/12,1,$C$9-Table42[[#This Row],[Miesiąc]]+1,-I192),0)</f>
        <v>1053.8698402069786</v>
      </c>
      <c r="G193" s="9">
        <f t="shared" si="7"/>
        <v>1436.6232358893658</v>
      </c>
      <c r="H193" s="9"/>
      <c r="I193" s="9">
        <f>IF(I192-F193&gt;0.001,I192-F193-Table42[[#This Row],[Ile nadpłacamy przy tej racie?]],0)</f>
        <v>82760.74235301654</v>
      </c>
      <c r="K193" s="9">
        <f>IF(Table42[[#This Row],[Rok]]&lt;9,Table42[[#This Row],[Odsetki normalne]]*50%,Table42[[#This Row],[Odsetki normalne]])</f>
        <v>382.75339568238735</v>
      </c>
      <c r="O193" s="2"/>
      <c r="P193" s="2"/>
      <c r="Q193" s="2"/>
      <c r="R193" s="2"/>
    </row>
    <row r="194" spans="2:18" x14ac:dyDescent="0.25">
      <c r="B194" s="6">
        <f t="shared" si="8"/>
        <v>15</v>
      </c>
      <c r="C194" s="7">
        <f t="shared" si="9"/>
        <v>174</v>
      </c>
      <c r="D194" s="8">
        <v>5.4800000000000001E-2</v>
      </c>
      <c r="E194" s="9">
        <f>IF(I193&gt;0.001,IPMT(Table42[[#This Row],[Oprocentowanie]]/12,1,$C$9-Table42[[#This Row],[Miesiąc]]+1,-I193),0)</f>
        <v>377.94072341210887</v>
      </c>
      <c r="F194" s="9">
        <f>IF(I193&gt;0.001,PPMT(Table42[[#This Row],[Oprocentowanie]]/12,1,$C$9-Table42[[#This Row],[Miesiąc]]+1,-I193),0)</f>
        <v>1058.682512477257</v>
      </c>
      <c r="G194" s="9">
        <f t="shared" si="7"/>
        <v>1436.6232358893658</v>
      </c>
      <c r="H194" s="9"/>
      <c r="I194" s="9">
        <f>IF(I193-F194&gt;0.001,I193-F194-Table42[[#This Row],[Ile nadpłacamy przy tej racie?]],0)</f>
        <v>81702.059840539281</v>
      </c>
      <c r="K194" s="9">
        <f>IF(Table42[[#This Row],[Rok]]&lt;9,Table42[[#This Row],[Odsetki normalne]]*50%,Table42[[#This Row],[Odsetki normalne]])</f>
        <v>377.94072341210887</v>
      </c>
      <c r="O194" s="2"/>
      <c r="P194" s="2"/>
      <c r="Q194" s="2"/>
      <c r="R194" s="2"/>
    </row>
    <row r="195" spans="2:18" x14ac:dyDescent="0.25">
      <c r="B195" s="6">
        <f t="shared" si="8"/>
        <v>15</v>
      </c>
      <c r="C195" s="7">
        <f t="shared" si="9"/>
        <v>175</v>
      </c>
      <c r="D195" s="8">
        <v>5.4800000000000001E-2</v>
      </c>
      <c r="E195" s="9">
        <f>IF(I194&gt;0.001,IPMT(Table42[[#This Row],[Oprocentowanie]]/12,1,$C$9-Table42[[#This Row],[Miesiąc]]+1,-I194),0)</f>
        <v>373.10607327179605</v>
      </c>
      <c r="F195" s="9">
        <f>IF(I194&gt;0.001,PPMT(Table42[[#This Row],[Oprocentowanie]]/12,1,$C$9-Table42[[#This Row],[Miesiąc]]+1,-I194),0)</f>
        <v>1063.51716261757</v>
      </c>
      <c r="G195" s="9">
        <f t="shared" si="7"/>
        <v>1436.623235889366</v>
      </c>
      <c r="H195" s="9"/>
      <c r="I195" s="9">
        <f>IF(I194-F195&gt;0.001,I194-F195-Table42[[#This Row],[Ile nadpłacamy przy tej racie?]],0)</f>
        <v>80638.542677921709</v>
      </c>
      <c r="K195" s="9">
        <f>IF(Table42[[#This Row],[Rok]]&lt;9,Table42[[#This Row],[Odsetki normalne]]*50%,Table42[[#This Row],[Odsetki normalne]])</f>
        <v>373.10607327179605</v>
      </c>
      <c r="O195" s="2"/>
      <c r="P195" s="2"/>
      <c r="Q195" s="2"/>
      <c r="R195" s="2"/>
    </row>
    <row r="196" spans="2:18" x14ac:dyDescent="0.25">
      <c r="B196" s="6">
        <f t="shared" si="8"/>
        <v>15</v>
      </c>
      <c r="C196" s="7">
        <f t="shared" si="9"/>
        <v>176</v>
      </c>
      <c r="D196" s="8">
        <v>5.4800000000000001E-2</v>
      </c>
      <c r="E196" s="9">
        <f>IF(I195&gt;0.001,IPMT(Table42[[#This Row],[Oprocentowanie]]/12,1,$C$9-Table42[[#This Row],[Miesiąc]]+1,-I195),0)</f>
        <v>368.24934489584246</v>
      </c>
      <c r="F196" s="9">
        <f>IF(I195&gt;0.001,PPMT(Table42[[#This Row],[Oprocentowanie]]/12,1,$C$9-Table42[[#This Row],[Miesiąc]]+1,-I195),0)</f>
        <v>1068.3738909935232</v>
      </c>
      <c r="G196" s="9">
        <f t="shared" si="7"/>
        <v>1436.6232358893658</v>
      </c>
      <c r="H196" s="9"/>
      <c r="I196" s="9">
        <f>IF(I195-F196&gt;0.001,I195-F196-Table42[[#This Row],[Ile nadpłacamy przy tej racie?]],0)</f>
        <v>79570.168786928189</v>
      </c>
      <c r="K196" s="9">
        <f>IF(Table42[[#This Row],[Rok]]&lt;9,Table42[[#This Row],[Odsetki normalne]]*50%,Table42[[#This Row],[Odsetki normalne]])</f>
        <v>368.24934489584246</v>
      </c>
      <c r="O196" s="2"/>
      <c r="P196" s="2"/>
      <c r="Q196" s="2"/>
      <c r="R196" s="2"/>
    </row>
    <row r="197" spans="2:18" x14ac:dyDescent="0.25">
      <c r="B197" s="6">
        <f t="shared" si="8"/>
        <v>15</v>
      </c>
      <c r="C197" s="7">
        <f t="shared" si="9"/>
        <v>177</v>
      </c>
      <c r="D197" s="8">
        <v>5.4800000000000001E-2</v>
      </c>
      <c r="E197" s="9">
        <f>IF(I196&gt;0.001,IPMT(Table42[[#This Row],[Oprocentowanie]]/12,1,$C$9-Table42[[#This Row],[Miesiąc]]+1,-I196),0)</f>
        <v>363.37043746030542</v>
      </c>
      <c r="F197" s="9">
        <f>IF(I196&gt;0.001,PPMT(Table42[[#This Row],[Oprocentowanie]]/12,1,$C$9-Table42[[#This Row],[Miesiąc]]+1,-I196),0)</f>
        <v>1073.2527984290605</v>
      </c>
      <c r="G197" s="9">
        <f t="shared" si="7"/>
        <v>1436.6232358893658</v>
      </c>
      <c r="H197" s="9"/>
      <c r="I197" s="9">
        <f>IF(I196-F197&gt;0.001,I196-F197-Table42[[#This Row],[Ile nadpłacamy przy tej racie?]],0)</f>
        <v>78496.915988499124</v>
      </c>
      <c r="K197" s="9">
        <f>IF(Table42[[#This Row],[Rok]]&lt;9,Table42[[#This Row],[Odsetki normalne]]*50%,Table42[[#This Row],[Odsetki normalne]])</f>
        <v>363.37043746030542</v>
      </c>
      <c r="O197" s="2"/>
      <c r="P197" s="2"/>
      <c r="Q197" s="2"/>
      <c r="R197" s="2"/>
    </row>
    <row r="198" spans="2:18" x14ac:dyDescent="0.25">
      <c r="B198" s="6">
        <f t="shared" si="8"/>
        <v>15</v>
      </c>
      <c r="C198" s="7">
        <f t="shared" si="9"/>
        <v>178</v>
      </c>
      <c r="D198" s="8">
        <v>5.4800000000000001E-2</v>
      </c>
      <c r="E198" s="9">
        <f>IF(I197&gt;0.001,IPMT(Table42[[#This Row],[Oprocentowanie]]/12,1,$C$9-Table42[[#This Row],[Miesiąc]]+1,-I197),0)</f>
        <v>358.46924968081265</v>
      </c>
      <c r="F198" s="9">
        <f>IF(I197&gt;0.001,PPMT(Table42[[#This Row],[Oprocentowanie]]/12,1,$C$9-Table42[[#This Row],[Miesiąc]]+1,-I197),0)</f>
        <v>1078.1539862085533</v>
      </c>
      <c r="G198" s="9">
        <f t="shared" si="7"/>
        <v>1436.623235889366</v>
      </c>
      <c r="H198" s="9"/>
      <c r="I198" s="9">
        <f>IF(I197-F198&gt;0.001,I197-F198-Table42[[#This Row],[Ile nadpłacamy przy tej racie?]],0)</f>
        <v>77418.762002290576</v>
      </c>
      <c r="K198" s="9">
        <f>IF(Table42[[#This Row],[Rok]]&lt;9,Table42[[#This Row],[Odsetki normalne]]*50%,Table42[[#This Row],[Odsetki normalne]])</f>
        <v>358.46924968081265</v>
      </c>
      <c r="O198" s="2"/>
      <c r="P198" s="2"/>
      <c r="Q198" s="2"/>
      <c r="R198" s="2"/>
    </row>
    <row r="199" spans="2:18" x14ac:dyDescent="0.25">
      <c r="B199" s="6">
        <f t="shared" si="8"/>
        <v>15</v>
      </c>
      <c r="C199" s="7">
        <f t="shared" si="9"/>
        <v>179</v>
      </c>
      <c r="D199" s="8">
        <v>5.4800000000000001E-2</v>
      </c>
      <c r="E199" s="9">
        <f>IF(I198&gt;0.001,IPMT(Table42[[#This Row],[Oprocentowanie]]/12,1,$C$9-Table42[[#This Row],[Miesiąc]]+1,-I198),0)</f>
        <v>353.54567981046029</v>
      </c>
      <c r="F199" s="9">
        <f>IF(I198&gt;0.001,PPMT(Table42[[#This Row],[Oprocentowanie]]/12,1,$C$9-Table42[[#This Row],[Miesiąc]]+1,-I198),0)</f>
        <v>1083.0775560789057</v>
      </c>
      <c r="G199" s="9">
        <f t="shared" si="7"/>
        <v>1436.623235889366</v>
      </c>
      <c r="H199" s="9"/>
      <c r="I199" s="9">
        <f>IF(I198-F199&gt;0.001,I198-F199-Table42[[#This Row],[Ile nadpłacamy przy tej racie?]],0)</f>
        <v>76335.684446211671</v>
      </c>
      <c r="K199" s="9">
        <f>IF(Table42[[#This Row],[Rok]]&lt;9,Table42[[#This Row],[Odsetki normalne]]*50%,Table42[[#This Row],[Odsetki normalne]])</f>
        <v>353.54567981046029</v>
      </c>
      <c r="O199" s="2"/>
      <c r="P199" s="2"/>
      <c r="Q199" s="2"/>
      <c r="R199" s="2"/>
    </row>
    <row r="200" spans="2:18" x14ac:dyDescent="0.25">
      <c r="B200" s="6">
        <f t="shared" si="8"/>
        <v>15</v>
      </c>
      <c r="C200" s="7">
        <f t="shared" si="9"/>
        <v>180</v>
      </c>
      <c r="D200" s="8">
        <v>5.4800000000000001E-2</v>
      </c>
      <c r="E200" s="9">
        <f>IF(I199&gt;0.001,IPMT(Table42[[#This Row],[Oprocentowanie]]/12,1,$C$9-Table42[[#This Row],[Miesiąc]]+1,-I199),0)</f>
        <v>348.5996256377</v>
      </c>
      <c r="F200" s="9">
        <f>IF(I199&gt;0.001,PPMT(Table42[[#This Row],[Oprocentowanie]]/12,1,$C$9-Table42[[#This Row],[Miesiąc]]+1,-I199),0)</f>
        <v>1088.0236102516662</v>
      </c>
      <c r="G200" s="9">
        <f t="shared" si="7"/>
        <v>1436.6232358893662</v>
      </c>
      <c r="H200" s="9"/>
      <c r="I200" s="9">
        <f>IF(I199-F200&gt;0.001,I199-F200-Table42[[#This Row],[Ile nadpłacamy przy tej racie?]],0)</f>
        <v>75247.660835960007</v>
      </c>
      <c r="K200" s="9">
        <f>IF(Table42[[#This Row],[Rok]]&lt;9,Table42[[#This Row],[Odsetki normalne]]*50%,Table42[[#This Row],[Odsetki normalne]])</f>
        <v>348.5996256377</v>
      </c>
      <c r="O200" s="2"/>
      <c r="P200" s="2"/>
      <c r="Q200" s="2"/>
      <c r="R200" s="2"/>
    </row>
    <row r="201" spans="2:18" x14ac:dyDescent="0.25">
      <c r="B201" s="1">
        <f t="shared" si="8"/>
        <v>16</v>
      </c>
      <c r="C201" s="4">
        <f t="shared" si="9"/>
        <v>181</v>
      </c>
      <c r="D201" s="5">
        <v>5.4800000000000001E-2</v>
      </c>
      <c r="E201" s="2">
        <f>IF(I200&gt;0.001,IPMT(Table42[[#This Row],[Oprocentowanie]]/12,1,$C$9-Table42[[#This Row],[Miesiąc]]+1,-I200),0)</f>
        <v>343.63098448421738</v>
      </c>
      <c r="F201" s="2">
        <f>IF(I200&gt;0.001,PPMT(Table42[[#This Row],[Oprocentowanie]]/12,1,$C$9-Table42[[#This Row],[Miesiąc]]+1,-I200),0)</f>
        <v>1092.9922514051489</v>
      </c>
      <c r="G201" s="2">
        <f t="shared" si="7"/>
        <v>1436.6232358893662</v>
      </c>
      <c r="H201" s="2"/>
      <c r="I201" s="11">
        <f>IF(I200-F201&gt;0.001,I200-F201-Table42[[#This Row],[Ile nadpłacamy przy tej racie?]],0)</f>
        <v>74154.668584554864</v>
      </c>
      <c r="K201" s="2">
        <f>IF(Table42[[#This Row],[Rok]]&lt;9,Table42[[#This Row],[Odsetki normalne]]*50%,Table42[[#This Row],[Odsetki normalne]])</f>
        <v>343.63098448421738</v>
      </c>
      <c r="O201" s="2"/>
      <c r="P201" s="2"/>
      <c r="Q201" s="2"/>
      <c r="R201" s="2"/>
    </row>
    <row r="202" spans="2:18" x14ac:dyDescent="0.25">
      <c r="B202" s="1">
        <f t="shared" si="8"/>
        <v>16</v>
      </c>
      <c r="C202" s="4">
        <f t="shared" si="9"/>
        <v>182</v>
      </c>
      <c r="D202" s="5">
        <v>5.4800000000000001E-2</v>
      </c>
      <c r="E202" s="2">
        <f>IF(I201&gt;0.001,IPMT(Table42[[#This Row],[Oprocentowanie]]/12,1,$C$9-Table42[[#This Row],[Miesiąc]]+1,-I201),0)</f>
        <v>338.63965320280056</v>
      </c>
      <c r="F202" s="2">
        <f>IF(I201&gt;0.001,PPMT(Table42[[#This Row],[Oprocentowanie]]/12,1,$C$9-Table42[[#This Row],[Miesiąc]]+1,-I201),0)</f>
        <v>1097.9835826865656</v>
      </c>
      <c r="G202" s="2">
        <f t="shared" si="7"/>
        <v>1436.6232358893662</v>
      </c>
      <c r="H202" s="2"/>
      <c r="I202" s="11">
        <f>IF(I201-F202&gt;0.001,I201-F202-Table42[[#This Row],[Ile nadpłacamy przy tej racie?]],0)</f>
        <v>73056.685001868304</v>
      </c>
      <c r="K202" s="2">
        <f>IF(Table42[[#This Row],[Rok]]&lt;9,Table42[[#This Row],[Odsetki normalne]]*50%,Table42[[#This Row],[Odsetki normalne]])</f>
        <v>338.63965320280056</v>
      </c>
      <c r="O202" s="2"/>
      <c r="P202" s="2"/>
      <c r="Q202" s="2"/>
      <c r="R202" s="2"/>
    </row>
    <row r="203" spans="2:18" x14ac:dyDescent="0.25">
      <c r="B203" s="1">
        <f t="shared" si="8"/>
        <v>16</v>
      </c>
      <c r="C203" s="4">
        <f t="shared" si="9"/>
        <v>183</v>
      </c>
      <c r="D203" s="5">
        <v>5.4800000000000001E-2</v>
      </c>
      <c r="E203" s="2">
        <f>IF(I202&gt;0.001,IPMT(Table42[[#This Row],[Oprocentowanie]]/12,1,$C$9-Table42[[#This Row],[Miesiąc]]+1,-I202),0)</f>
        <v>333.62552817519861</v>
      </c>
      <c r="F203" s="2">
        <f>IF(I202&gt;0.001,PPMT(Table42[[#This Row],[Oprocentowanie]]/12,1,$C$9-Table42[[#This Row],[Miesiąc]]+1,-I202),0)</f>
        <v>1102.9977077141673</v>
      </c>
      <c r="G203" s="2">
        <f t="shared" si="7"/>
        <v>1436.6232358893658</v>
      </c>
      <c r="H203" s="2"/>
      <c r="I203" s="11">
        <f>IF(I202-F203&gt;0.001,I202-F203-Table42[[#This Row],[Ile nadpłacamy przy tej racie?]],0)</f>
        <v>71953.687294154137</v>
      </c>
      <c r="K203" s="2">
        <f>IF(Table42[[#This Row],[Rok]]&lt;9,Table42[[#This Row],[Odsetki normalne]]*50%,Table42[[#This Row],[Odsetki normalne]])</f>
        <v>333.62552817519861</v>
      </c>
      <c r="O203" s="2"/>
      <c r="P203" s="2"/>
      <c r="Q203" s="2"/>
      <c r="R203" s="2"/>
    </row>
    <row r="204" spans="2:18" x14ac:dyDescent="0.25">
      <c r="B204" s="1">
        <f t="shared" si="8"/>
        <v>16</v>
      </c>
      <c r="C204" s="4">
        <f t="shared" si="9"/>
        <v>184</v>
      </c>
      <c r="D204" s="5">
        <v>5.4800000000000001E-2</v>
      </c>
      <c r="E204" s="2">
        <f>IF(I203&gt;0.001,IPMT(Table42[[#This Row],[Oprocentowanie]]/12,1,$C$9-Table42[[#This Row],[Miesiąc]]+1,-I203),0)</f>
        <v>328.58850530997057</v>
      </c>
      <c r="F204" s="2">
        <f>IF(I203&gt;0.001,PPMT(Table42[[#This Row],[Oprocentowanie]]/12,1,$C$9-Table42[[#This Row],[Miesiąc]]+1,-I203),0)</f>
        <v>1108.0347305793955</v>
      </c>
      <c r="G204" s="2">
        <f t="shared" si="7"/>
        <v>1436.623235889366</v>
      </c>
      <c r="H204" s="2"/>
      <c r="I204" s="11">
        <f>IF(I203-F204&gt;0.001,I203-F204-Table42[[#This Row],[Ile nadpłacamy przy tej racie?]],0)</f>
        <v>70845.652563574738</v>
      </c>
      <c r="K204" s="2">
        <f>IF(Table42[[#This Row],[Rok]]&lt;9,Table42[[#This Row],[Odsetki normalne]]*50%,Table42[[#This Row],[Odsetki normalne]])</f>
        <v>328.58850530997057</v>
      </c>
      <c r="O204" s="2"/>
      <c r="P204" s="2"/>
      <c r="Q204" s="2"/>
      <c r="R204" s="2"/>
    </row>
    <row r="205" spans="2:18" x14ac:dyDescent="0.25">
      <c r="B205" s="1">
        <f t="shared" si="8"/>
        <v>16</v>
      </c>
      <c r="C205" s="4">
        <f t="shared" si="9"/>
        <v>185</v>
      </c>
      <c r="D205" s="5">
        <v>5.4800000000000001E-2</v>
      </c>
      <c r="E205" s="2">
        <f>IF(I204&gt;0.001,IPMT(Table42[[#This Row],[Oprocentowanie]]/12,1,$C$9-Table42[[#This Row],[Miesiąc]]+1,-I204),0)</f>
        <v>323.52848004032467</v>
      </c>
      <c r="F205" s="2">
        <f>IF(I204&gt;0.001,PPMT(Table42[[#This Row],[Oprocentowanie]]/12,1,$C$9-Table42[[#This Row],[Miesiąc]]+1,-I204),0)</f>
        <v>1113.0947558490413</v>
      </c>
      <c r="G205" s="2">
        <f t="shared" si="7"/>
        <v>1436.623235889366</v>
      </c>
      <c r="H205" s="2"/>
      <c r="I205" s="11">
        <f>IF(I204-F205&gt;0.001,I204-F205-Table42[[#This Row],[Ile nadpłacamy przy tej racie?]],0)</f>
        <v>69732.557807725694</v>
      </c>
      <c r="K205" s="2">
        <f>IF(Table42[[#This Row],[Rok]]&lt;9,Table42[[#This Row],[Odsetki normalne]]*50%,Table42[[#This Row],[Odsetki normalne]])</f>
        <v>323.52848004032467</v>
      </c>
      <c r="O205" s="2"/>
      <c r="P205" s="2"/>
      <c r="Q205" s="2"/>
    </row>
    <row r="206" spans="2:18" x14ac:dyDescent="0.25">
      <c r="B206" s="1">
        <f t="shared" si="8"/>
        <v>16</v>
      </c>
      <c r="C206" s="4">
        <f t="shared" si="9"/>
        <v>186</v>
      </c>
      <c r="D206" s="5">
        <v>5.4800000000000001E-2</v>
      </c>
      <c r="E206" s="2">
        <f>IF(I205&gt;0.001,IPMT(Table42[[#This Row],[Oprocentowanie]]/12,1,$C$9-Table42[[#This Row],[Miesiąc]]+1,-I205),0)</f>
        <v>318.44534732194734</v>
      </c>
      <c r="F206" s="2">
        <f>IF(I205&gt;0.001,PPMT(Table42[[#This Row],[Oprocentowanie]]/12,1,$C$9-Table42[[#This Row],[Miesiąc]]+1,-I205),0)</f>
        <v>1118.1778885674187</v>
      </c>
      <c r="G206" s="2">
        <f t="shared" si="7"/>
        <v>1436.623235889366</v>
      </c>
      <c r="H206" s="2"/>
      <c r="I206" s="11">
        <f>IF(I205-F206&gt;0.001,I205-F206-Table42[[#This Row],[Ile nadpłacamy przy tej racie?]],0)</f>
        <v>68614.37991915828</v>
      </c>
      <c r="K206" s="2">
        <f>IF(Table42[[#This Row],[Rok]]&lt;9,Table42[[#This Row],[Odsetki normalne]]*50%,Table42[[#This Row],[Odsetki normalne]])</f>
        <v>318.44534732194734</v>
      </c>
      <c r="O206" s="2"/>
      <c r="P206" s="2"/>
      <c r="Q206" s="2"/>
    </row>
    <row r="207" spans="2:18" x14ac:dyDescent="0.25">
      <c r="B207" s="1">
        <f t="shared" si="8"/>
        <v>16</v>
      </c>
      <c r="C207" s="4">
        <f t="shared" si="9"/>
        <v>187</v>
      </c>
      <c r="D207" s="5">
        <v>5.4800000000000001E-2</v>
      </c>
      <c r="E207" s="2">
        <f>IF(I206&gt;0.001,IPMT(Table42[[#This Row],[Oprocentowanie]]/12,1,$C$9-Table42[[#This Row],[Miesiąc]]+1,-I206),0)</f>
        <v>313.33900163082285</v>
      </c>
      <c r="F207" s="2">
        <f>IF(I206&gt;0.001,PPMT(Table42[[#This Row],[Oprocentowanie]]/12,1,$C$9-Table42[[#This Row],[Miesiąc]]+1,-I206),0)</f>
        <v>1123.2842342585434</v>
      </c>
      <c r="G207" s="2">
        <f t="shared" si="7"/>
        <v>1436.6232358893662</v>
      </c>
      <c r="H207" s="2"/>
      <c r="I207" s="11">
        <f>IF(I206-F207&gt;0.001,I206-F207-Table42[[#This Row],[Ile nadpłacamy przy tej racie?]],0)</f>
        <v>67491.09568489973</v>
      </c>
      <c r="K207" s="2">
        <f>IF(Table42[[#This Row],[Rok]]&lt;9,Table42[[#This Row],[Odsetki normalne]]*50%,Table42[[#This Row],[Odsetki normalne]])</f>
        <v>313.33900163082285</v>
      </c>
      <c r="O207" s="2"/>
      <c r="P207" s="2"/>
      <c r="Q207" s="2"/>
    </row>
    <row r="208" spans="2:18" x14ac:dyDescent="0.25">
      <c r="B208" s="1">
        <f t="shared" si="8"/>
        <v>16</v>
      </c>
      <c r="C208" s="4">
        <f t="shared" si="9"/>
        <v>188</v>
      </c>
      <c r="D208" s="5">
        <v>5.4800000000000001E-2</v>
      </c>
      <c r="E208" s="2">
        <f>IF(I207&gt;0.001,IPMT(Table42[[#This Row],[Oprocentowanie]]/12,1,$C$9-Table42[[#This Row],[Miesiąc]]+1,-I207),0)</f>
        <v>308.20933696104208</v>
      </c>
      <c r="F208" s="2">
        <f>IF(I207&gt;0.001,PPMT(Table42[[#This Row],[Oprocentowanie]]/12,1,$C$9-Table42[[#This Row],[Miesiąc]]+1,-I207),0)</f>
        <v>1128.413898928324</v>
      </c>
      <c r="G208" s="2">
        <f t="shared" si="7"/>
        <v>1436.623235889366</v>
      </c>
      <c r="H208" s="2"/>
      <c r="I208" s="11">
        <f>IF(I207-F208&gt;0.001,I207-F208-Table42[[#This Row],[Ile nadpłacamy przy tej racie?]],0)</f>
        <v>66362.681785971406</v>
      </c>
      <c r="K208" s="2">
        <f>IF(Table42[[#This Row],[Rok]]&lt;9,Table42[[#This Row],[Odsetki normalne]]*50%,Table42[[#This Row],[Odsetki normalne]])</f>
        <v>308.20933696104208</v>
      </c>
      <c r="O208" s="2"/>
      <c r="P208" s="2"/>
      <c r="Q208" s="2"/>
    </row>
    <row r="209" spans="2:17" x14ac:dyDescent="0.25">
      <c r="B209" s="1">
        <f t="shared" si="8"/>
        <v>16</v>
      </c>
      <c r="C209" s="4">
        <f t="shared" si="9"/>
        <v>189</v>
      </c>
      <c r="D209" s="5">
        <v>5.4800000000000001E-2</v>
      </c>
      <c r="E209" s="2">
        <f>IF(I208&gt;0.001,IPMT(Table42[[#This Row],[Oprocentowanie]]/12,1,$C$9-Table42[[#This Row],[Miesiąc]]+1,-I208),0)</f>
        <v>303.05624682260276</v>
      </c>
      <c r="F209" s="2">
        <f>IF(I208&gt;0.001,PPMT(Table42[[#This Row],[Oprocentowanie]]/12,1,$C$9-Table42[[#This Row],[Miesiąc]]+1,-I208),0)</f>
        <v>1133.5669890667634</v>
      </c>
      <c r="G209" s="2">
        <f t="shared" si="7"/>
        <v>1436.6232358893662</v>
      </c>
      <c r="H209" s="2"/>
      <c r="I209" s="11">
        <f>IF(I208-F209&gt;0.001,I208-F209-Table42[[#This Row],[Ile nadpłacamy przy tej racie?]],0)</f>
        <v>65229.114796904643</v>
      </c>
      <c r="K209" s="2">
        <f>IF(Table42[[#This Row],[Rok]]&lt;9,Table42[[#This Row],[Odsetki normalne]]*50%,Table42[[#This Row],[Odsetki normalne]])</f>
        <v>303.05624682260276</v>
      </c>
      <c r="O209" s="2"/>
      <c r="P209" s="2"/>
      <c r="Q209" s="2"/>
    </row>
    <row r="210" spans="2:17" x14ac:dyDescent="0.25">
      <c r="B210" s="1">
        <f t="shared" si="8"/>
        <v>16</v>
      </c>
      <c r="C210" s="4">
        <f t="shared" si="9"/>
        <v>190</v>
      </c>
      <c r="D210" s="5">
        <v>5.4800000000000001E-2</v>
      </c>
      <c r="E210" s="2">
        <f>IF(I209&gt;0.001,IPMT(Table42[[#This Row],[Oprocentowanie]]/12,1,$C$9-Table42[[#This Row],[Miesiąc]]+1,-I209),0)</f>
        <v>297.87962423919782</v>
      </c>
      <c r="F210" s="2">
        <f>IF(I209&gt;0.001,PPMT(Table42[[#This Row],[Oprocentowanie]]/12,1,$C$9-Table42[[#This Row],[Miesiąc]]+1,-I209),0)</f>
        <v>1138.7436116501681</v>
      </c>
      <c r="G210" s="2">
        <f t="shared" si="7"/>
        <v>1436.6232358893658</v>
      </c>
      <c r="H210" s="2"/>
      <c r="I210" s="11">
        <f>IF(I209-F210&gt;0.001,I209-F210-Table42[[#This Row],[Ile nadpłacamy przy tej racie?]],0)</f>
        <v>64090.371185254473</v>
      </c>
      <c r="K210" s="2">
        <f>IF(Table42[[#This Row],[Rok]]&lt;9,Table42[[#This Row],[Odsetki normalne]]*50%,Table42[[#This Row],[Odsetki normalne]])</f>
        <v>297.87962423919782</v>
      </c>
      <c r="O210" s="2"/>
      <c r="P210" s="2"/>
      <c r="Q210" s="2"/>
    </row>
    <row r="211" spans="2:17" x14ac:dyDescent="0.25">
      <c r="B211" s="1">
        <f t="shared" si="8"/>
        <v>16</v>
      </c>
      <c r="C211" s="4">
        <f t="shared" si="9"/>
        <v>191</v>
      </c>
      <c r="D211" s="5">
        <v>5.4800000000000001E-2</v>
      </c>
      <c r="E211" s="2">
        <f>IF(I210&gt;0.001,IPMT(Table42[[#This Row],[Oprocentowanie]]/12,1,$C$9-Table42[[#This Row],[Miesiąc]]+1,-I210),0)</f>
        <v>292.67936174599544</v>
      </c>
      <c r="F211" s="2">
        <f>IF(I210&gt;0.001,PPMT(Table42[[#This Row],[Oprocentowanie]]/12,1,$C$9-Table42[[#This Row],[Miesiąc]]+1,-I210),0)</f>
        <v>1143.9438741433705</v>
      </c>
      <c r="G211" s="2">
        <f t="shared" si="7"/>
        <v>1436.623235889366</v>
      </c>
      <c r="H211" s="2"/>
      <c r="I211" s="11">
        <f>IF(I210-F211&gt;0.001,I210-F211-Table42[[#This Row],[Ile nadpłacamy przy tej racie?]],0)</f>
        <v>62946.427311111103</v>
      </c>
      <c r="K211" s="2">
        <f>IF(Table42[[#This Row],[Rok]]&lt;9,Table42[[#This Row],[Odsetki normalne]]*50%,Table42[[#This Row],[Odsetki normalne]])</f>
        <v>292.67936174599544</v>
      </c>
      <c r="O211" s="2"/>
      <c r="P211" s="2"/>
      <c r="Q211" s="2"/>
    </row>
    <row r="212" spans="2:17" x14ac:dyDescent="0.25">
      <c r="B212" s="1">
        <f t="shared" si="8"/>
        <v>16</v>
      </c>
      <c r="C212" s="4">
        <f t="shared" si="9"/>
        <v>192</v>
      </c>
      <c r="D212" s="5">
        <v>5.4800000000000001E-2</v>
      </c>
      <c r="E212" s="2">
        <f>IF(I211&gt;0.001,IPMT(Table42[[#This Row],[Oprocentowanie]]/12,1,$C$9-Table42[[#This Row],[Miesiąc]]+1,-I211),0)</f>
        <v>287.4553513874074</v>
      </c>
      <c r="F212" s="2">
        <f>IF(I211&gt;0.001,PPMT(Table42[[#This Row],[Oprocentowanie]]/12,1,$C$9-Table42[[#This Row],[Miesiąc]]+1,-I211),0)</f>
        <v>1149.1678845019587</v>
      </c>
      <c r="G212" s="2">
        <f t="shared" si="7"/>
        <v>1436.6232358893662</v>
      </c>
      <c r="H212" s="2"/>
      <c r="I212" s="11">
        <f>IF(I211-F212&gt;0.001,I211-F212-Table42[[#This Row],[Ile nadpłacamy przy tej racie?]],0)</f>
        <v>61797.259426609147</v>
      </c>
      <c r="K212" s="2">
        <f>IF(Table42[[#This Row],[Rok]]&lt;9,Table42[[#This Row],[Odsetki normalne]]*50%,Table42[[#This Row],[Odsetki normalne]])</f>
        <v>287.4553513874074</v>
      </c>
      <c r="O212" s="2"/>
      <c r="P212" s="2"/>
      <c r="Q212" s="2"/>
    </row>
    <row r="213" spans="2:17" x14ac:dyDescent="0.25">
      <c r="B213" s="6">
        <f t="shared" si="8"/>
        <v>17</v>
      </c>
      <c r="C213" s="7">
        <f t="shared" si="9"/>
        <v>193</v>
      </c>
      <c r="D213" s="8">
        <v>5.4800000000000001E-2</v>
      </c>
      <c r="E213" s="9">
        <f>IF(I212&gt;0.001,IPMT(Table42[[#This Row],[Oprocentowanie]]/12,1,$C$9-Table42[[#This Row],[Miesiąc]]+1,-I212),0)</f>
        <v>282.20748471484848</v>
      </c>
      <c r="F213" s="9">
        <f>IF(I212&gt;0.001,PPMT(Table42[[#This Row],[Oprocentowanie]]/12,1,$C$9-Table42[[#This Row],[Miesiąc]]+1,-I212),0)</f>
        <v>1154.4157511745179</v>
      </c>
      <c r="G213" s="9">
        <f t="shared" ref="G213:G276" si="10">IF(I212&gt;0,E213+F213,0)</f>
        <v>1436.6232358893665</v>
      </c>
      <c r="H213" s="9"/>
      <c r="I213" s="9">
        <f>IF(I212-F213&gt;0.001,I212-F213-Table42[[#This Row],[Ile nadpłacamy przy tej racie?]],0)</f>
        <v>60642.843675434633</v>
      </c>
      <c r="K213" s="9">
        <f>IF(Table42[[#This Row],[Rok]]&lt;9,Table42[[#This Row],[Odsetki normalne]]*50%,Table42[[#This Row],[Odsetki normalne]])</f>
        <v>282.20748471484848</v>
      </c>
      <c r="O213" s="2"/>
      <c r="P213" s="2"/>
      <c r="Q213" s="2"/>
    </row>
    <row r="214" spans="2:17" x14ac:dyDescent="0.25">
      <c r="B214" s="6">
        <f t="shared" ref="B214:B277" si="11">ROUNDUP(C214/12,0)</f>
        <v>17</v>
      </c>
      <c r="C214" s="7">
        <f t="shared" si="9"/>
        <v>194</v>
      </c>
      <c r="D214" s="8">
        <v>5.4800000000000001E-2</v>
      </c>
      <c r="E214" s="9">
        <f>IF(I213&gt;0.001,IPMT(Table42[[#This Row],[Oprocentowanie]]/12,1,$C$9-Table42[[#This Row],[Miesiąc]]+1,-I213),0)</f>
        <v>276.93565278448477</v>
      </c>
      <c r="F214" s="9">
        <f>IF(I213&gt;0.001,PPMT(Table42[[#This Row],[Oprocentowanie]]/12,1,$C$9-Table42[[#This Row],[Miesiąc]]+1,-I213),0)</f>
        <v>1159.6875831048817</v>
      </c>
      <c r="G214" s="9">
        <f t="shared" si="10"/>
        <v>1436.6232358893665</v>
      </c>
      <c r="H214" s="9"/>
      <c r="I214" s="9">
        <f>IF(I213-F214&gt;0.001,I213-F214-Table42[[#This Row],[Ile nadpłacamy przy tej racie?]],0)</f>
        <v>59483.156092329751</v>
      </c>
      <c r="K214" s="9">
        <f>IF(Table42[[#This Row],[Rok]]&lt;9,Table42[[#This Row],[Odsetki normalne]]*50%,Table42[[#This Row],[Odsetki normalne]])</f>
        <v>276.93565278448477</v>
      </c>
      <c r="O214" s="2"/>
      <c r="P214" s="2"/>
      <c r="Q214" s="2"/>
    </row>
    <row r="215" spans="2:17" x14ac:dyDescent="0.25">
      <c r="B215" s="6">
        <f t="shared" si="11"/>
        <v>17</v>
      </c>
      <c r="C215" s="7">
        <f t="shared" ref="C215:C278" si="12">C214+1</f>
        <v>195</v>
      </c>
      <c r="D215" s="8">
        <v>5.4800000000000001E-2</v>
      </c>
      <c r="E215" s="9">
        <f>IF(I214&gt;0.001,IPMT(Table42[[#This Row],[Oprocentowanie]]/12,1,$C$9-Table42[[#This Row],[Miesiąc]]+1,-I214),0)</f>
        <v>271.63974615497256</v>
      </c>
      <c r="F215" s="9">
        <f>IF(I214&gt;0.001,PPMT(Table42[[#This Row],[Oprocentowanie]]/12,1,$C$9-Table42[[#This Row],[Miesiąc]]+1,-I214),0)</f>
        <v>1164.9834897343937</v>
      </c>
      <c r="G215" s="9">
        <f t="shared" si="10"/>
        <v>1436.6232358893662</v>
      </c>
      <c r="H215" s="9"/>
      <c r="I215" s="9">
        <f>IF(I214-F215&gt;0.001,I214-F215-Table42[[#This Row],[Ile nadpłacamy przy tej racie?]],0)</f>
        <v>58318.172602595354</v>
      </c>
      <c r="K215" s="9">
        <f>IF(Table42[[#This Row],[Rok]]&lt;9,Table42[[#This Row],[Odsetki normalne]]*50%,Table42[[#This Row],[Odsetki normalne]])</f>
        <v>271.63974615497256</v>
      </c>
      <c r="O215" s="2"/>
      <c r="P215" s="2"/>
      <c r="Q215" s="2"/>
    </row>
    <row r="216" spans="2:17" x14ac:dyDescent="0.25">
      <c r="B216" s="6">
        <f t="shared" si="11"/>
        <v>17</v>
      </c>
      <c r="C216" s="7">
        <f t="shared" si="12"/>
        <v>196</v>
      </c>
      <c r="D216" s="8">
        <v>5.4800000000000001E-2</v>
      </c>
      <c r="E216" s="9">
        <f>IF(I215&gt;0.001,IPMT(Table42[[#This Row],[Oprocentowanie]]/12,1,$C$9-Table42[[#This Row],[Miesiąc]]+1,-I215),0)</f>
        <v>266.3196548851854</v>
      </c>
      <c r="F216" s="9">
        <f>IF(I215&gt;0.001,PPMT(Table42[[#This Row],[Oprocentowanie]]/12,1,$C$9-Table42[[#This Row],[Miesiąc]]+1,-I215),0)</f>
        <v>1170.3035810041806</v>
      </c>
      <c r="G216" s="9">
        <f t="shared" si="10"/>
        <v>1436.623235889366</v>
      </c>
      <c r="H216" s="9"/>
      <c r="I216" s="9">
        <f>IF(I215-F216&gt;0.001,I215-F216-Table42[[#This Row],[Ile nadpłacamy przy tej racie?]],0)</f>
        <v>57147.86902159117</v>
      </c>
      <c r="K216" s="9">
        <f>IF(Table42[[#This Row],[Rok]]&lt;9,Table42[[#This Row],[Odsetki normalne]]*50%,Table42[[#This Row],[Odsetki normalne]])</f>
        <v>266.3196548851854</v>
      </c>
      <c r="O216" s="2"/>
      <c r="P216" s="2"/>
      <c r="Q216" s="2"/>
    </row>
    <row r="217" spans="2:17" x14ac:dyDescent="0.25">
      <c r="B217" s="6">
        <f t="shared" si="11"/>
        <v>17</v>
      </c>
      <c r="C217" s="7">
        <f t="shared" si="12"/>
        <v>197</v>
      </c>
      <c r="D217" s="8">
        <v>5.4800000000000001E-2</v>
      </c>
      <c r="E217" s="9">
        <f>IF(I216&gt;0.001,IPMT(Table42[[#This Row],[Oprocentowanie]]/12,1,$C$9-Table42[[#This Row],[Miesiąc]]+1,-I216),0)</f>
        <v>260.97526853193301</v>
      </c>
      <c r="F217" s="9">
        <f>IF(I216&gt;0.001,PPMT(Table42[[#This Row],[Oprocentowanie]]/12,1,$C$9-Table42[[#This Row],[Miesiąc]]+1,-I216),0)</f>
        <v>1175.6479673574331</v>
      </c>
      <c r="G217" s="9">
        <f t="shared" si="10"/>
        <v>1436.6232358893662</v>
      </c>
      <c r="H217" s="9"/>
      <c r="I217" s="9">
        <f>IF(I216-F217&gt;0.001,I216-F217-Table42[[#This Row],[Ile nadpłacamy przy tej racie?]],0)</f>
        <v>55972.221054233734</v>
      </c>
      <c r="K217" s="9">
        <f>IF(Table42[[#This Row],[Rok]]&lt;9,Table42[[#This Row],[Odsetki normalne]]*50%,Table42[[#This Row],[Odsetki normalne]])</f>
        <v>260.97526853193301</v>
      </c>
      <c r="O217" s="2"/>
      <c r="P217" s="2"/>
      <c r="Q217" s="2"/>
    </row>
    <row r="218" spans="2:17" x14ac:dyDescent="0.25">
      <c r="B218" s="6">
        <f t="shared" si="11"/>
        <v>17</v>
      </c>
      <c r="C218" s="7">
        <f t="shared" si="12"/>
        <v>198</v>
      </c>
      <c r="D218" s="8">
        <v>5.4800000000000001E-2</v>
      </c>
      <c r="E218" s="9">
        <f>IF(I217&gt;0.001,IPMT(Table42[[#This Row],[Oprocentowanie]]/12,1,$C$9-Table42[[#This Row],[Miesiąc]]+1,-I217),0)</f>
        <v>255.60647614766739</v>
      </c>
      <c r="F218" s="9">
        <f>IF(I217&gt;0.001,PPMT(Table42[[#This Row],[Oprocentowanie]]/12,1,$C$9-Table42[[#This Row],[Miesiąc]]+1,-I217),0)</f>
        <v>1181.0167597416987</v>
      </c>
      <c r="G218" s="9">
        <f t="shared" si="10"/>
        <v>1436.623235889366</v>
      </c>
      <c r="H218" s="9"/>
      <c r="I218" s="9">
        <f>IF(I217-F218&gt;0.001,I217-F218-Table42[[#This Row],[Ile nadpłacamy przy tej racie?]],0)</f>
        <v>54791.204294492032</v>
      </c>
      <c r="K218" s="9">
        <f>IF(Table42[[#This Row],[Rok]]&lt;9,Table42[[#This Row],[Odsetki normalne]]*50%,Table42[[#This Row],[Odsetki normalne]])</f>
        <v>255.60647614766739</v>
      </c>
      <c r="O218" s="2"/>
      <c r="P218" s="2"/>
      <c r="Q218" s="2"/>
    </row>
    <row r="219" spans="2:17" x14ac:dyDescent="0.25">
      <c r="B219" s="6">
        <f t="shared" si="11"/>
        <v>17</v>
      </c>
      <c r="C219" s="7">
        <f t="shared" si="12"/>
        <v>199</v>
      </c>
      <c r="D219" s="8">
        <v>5.4800000000000001E-2</v>
      </c>
      <c r="E219" s="9">
        <f>IF(I218&gt;0.001,IPMT(Table42[[#This Row],[Oprocentowanie]]/12,1,$C$9-Table42[[#This Row],[Miesiąc]]+1,-I218),0)</f>
        <v>250.2131662781803</v>
      </c>
      <c r="F219" s="9">
        <f>IF(I218&gt;0.001,PPMT(Table42[[#This Row],[Oprocentowanie]]/12,1,$C$9-Table42[[#This Row],[Miesiąc]]+1,-I218),0)</f>
        <v>1186.4100696111857</v>
      </c>
      <c r="G219" s="9">
        <f t="shared" si="10"/>
        <v>1436.623235889366</v>
      </c>
      <c r="H219" s="9"/>
      <c r="I219" s="9">
        <f>IF(I218-F219&gt;0.001,I218-F219-Table42[[#This Row],[Ile nadpłacamy przy tej racie?]],0)</f>
        <v>53604.794224880847</v>
      </c>
      <c r="K219" s="9">
        <f>IF(Table42[[#This Row],[Rok]]&lt;9,Table42[[#This Row],[Odsetki normalne]]*50%,Table42[[#This Row],[Odsetki normalne]])</f>
        <v>250.2131662781803</v>
      </c>
      <c r="O219" s="2"/>
      <c r="P219" s="2"/>
      <c r="Q219" s="2"/>
    </row>
    <row r="220" spans="2:17" x14ac:dyDescent="0.25">
      <c r="B220" s="6">
        <f t="shared" si="11"/>
        <v>17</v>
      </c>
      <c r="C220" s="7">
        <f t="shared" si="12"/>
        <v>200</v>
      </c>
      <c r="D220" s="8">
        <v>5.4800000000000001E-2</v>
      </c>
      <c r="E220" s="9">
        <f>IF(I219&gt;0.001,IPMT(Table42[[#This Row],[Oprocentowanie]]/12,1,$C$9-Table42[[#This Row],[Miesiąc]]+1,-I219),0)</f>
        <v>244.7952269602892</v>
      </c>
      <c r="F220" s="9">
        <f>IF(I219&gt;0.001,PPMT(Table42[[#This Row],[Oprocentowanie]]/12,1,$C$9-Table42[[#This Row],[Miesiąc]]+1,-I219),0)</f>
        <v>1191.8280089290768</v>
      </c>
      <c r="G220" s="9">
        <f t="shared" si="10"/>
        <v>1436.623235889366</v>
      </c>
      <c r="H220" s="9"/>
      <c r="I220" s="9">
        <f>IF(I219-F220&gt;0.001,I219-F220-Table42[[#This Row],[Ile nadpłacamy przy tej racie?]],0)</f>
        <v>52412.966215951768</v>
      </c>
      <c r="K220" s="9">
        <f>IF(Table42[[#This Row],[Rok]]&lt;9,Table42[[#This Row],[Odsetki normalne]]*50%,Table42[[#This Row],[Odsetki normalne]])</f>
        <v>244.7952269602892</v>
      </c>
      <c r="O220" s="2"/>
      <c r="P220" s="2"/>
      <c r="Q220" s="2"/>
    </row>
    <row r="221" spans="2:17" x14ac:dyDescent="0.25">
      <c r="B221" s="6">
        <f t="shared" si="11"/>
        <v>17</v>
      </c>
      <c r="C221" s="7">
        <f t="shared" si="12"/>
        <v>201</v>
      </c>
      <c r="D221" s="8">
        <v>5.4800000000000001E-2</v>
      </c>
      <c r="E221" s="9">
        <f>IF(I220&gt;0.001,IPMT(Table42[[#This Row],[Oprocentowanie]]/12,1,$C$9-Table42[[#This Row],[Miesiąc]]+1,-I220),0)</f>
        <v>239.35254571951307</v>
      </c>
      <c r="F221" s="9">
        <f>IF(I220&gt;0.001,PPMT(Table42[[#This Row],[Oprocentowanie]]/12,1,$C$9-Table42[[#This Row],[Miesiąc]]+1,-I220),0)</f>
        <v>1197.2706901698527</v>
      </c>
      <c r="G221" s="9">
        <f t="shared" si="10"/>
        <v>1436.6232358893658</v>
      </c>
      <c r="H221" s="9"/>
      <c r="I221" s="9">
        <f>IF(I220-F221&gt;0.001,I220-F221-Table42[[#This Row],[Ile nadpłacamy przy tej racie?]],0)</f>
        <v>51215.695525781914</v>
      </c>
      <c r="K221" s="9">
        <f>IF(Table42[[#This Row],[Rok]]&lt;9,Table42[[#This Row],[Odsetki normalne]]*50%,Table42[[#This Row],[Odsetki normalne]])</f>
        <v>239.35254571951307</v>
      </c>
      <c r="O221" s="2"/>
      <c r="P221" s="2"/>
      <c r="Q221" s="2"/>
    </row>
    <row r="222" spans="2:17" x14ac:dyDescent="0.25">
      <c r="B222" s="6">
        <f t="shared" si="11"/>
        <v>17</v>
      </c>
      <c r="C222" s="7">
        <f t="shared" si="12"/>
        <v>202</v>
      </c>
      <c r="D222" s="8">
        <v>5.4800000000000001E-2</v>
      </c>
      <c r="E222" s="9">
        <f>IF(I221&gt;0.001,IPMT(Table42[[#This Row],[Oprocentowanie]]/12,1,$C$9-Table42[[#This Row],[Miesiąc]]+1,-I221),0)</f>
        <v>233.8850095677374</v>
      </c>
      <c r="F222" s="9">
        <f>IF(I221&gt;0.001,PPMT(Table42[[#This Row],[Oprocentowanie]]/12,1,$C$9-Table42[[#This Row],[Miesiąc]]+1,-I221),0)</f>
        <v>1202.7382263216284</v>
      </c>
      <c r="G222" s="9">
        <f t="shared" si="10"/>
        <v>1436.6232358893658</v>
      </c>
      <c r="H222" s="9"/>
      <c r="I222" s="9">
        <f>IF(I221-F222&gt;0.001,I221-F222-Table42[[#This Row],[Ile nadpłacamy przy tej racie?]],0)</f>
        <v>50012.957299460286</v>
      </c>
      <c r="K222" s="9">
        <f>IF(Table42[[#This Row],[Rok]]&lt;9,Table42[[#This Row],[Odsetki normalne]]*50%,Table42[[#This Row],[Odsetki normalne]])</f>
        <v>233.8850095677374</v>
      </c>
      <c r="O222" s="2"/>
      <c r="P222" s="2"/>
      <c r="Q222" s="2"/>
    </row>
    <row r="223" spans="2:17" x14ac:dyDescent="0.25">
      <c r="B223" s="6">
        <f t="shared" si="11"/>
        <v>17</v>
      </c>
      <c r="C223" s="7">
        <f t="shared" si="12"/>
        <v>203</v>
      </c>
      <c r="D223" s="8">
        <v>5.4800000000000001E-2</v>
      </c>
      <c r="E223" s="9">
        <f>IF(I222&gt;0.001,IPMT(Table42[[#This Row],[Oprocentowanie]]/12,1,$C$9-Table42[[#This Row],[Miesiąc]]+1,-I222),0)</f>
        <v>228.39250500086862</v>
      </c>
      <c r="F223" s="9">
        <f>IF(I222&gt;0.001,PPMT(Table42[[#This Row],[Oprocentowanie]]/12,1,$C$9-Table42[[#This Row],[Miesiąc]]+1,-I222),0)</f>
        <v>1208.230730888497</v>
      </c>
      <c r="G223" s="9">
        <f t="shared" si="10"/>
        <v>1436.6232358893656</v>
      </c>
      <c r="H223" s="9"/>
      <c r="I223" s="9">
        <f>IF(I222-F223&gt;0.001,I222-F223-Table42[[#This Row],[Ile nadpłacamy przy tej racie?]],0)</f>
        <v>48804.726568571787</v>
      </c>
      <c r="K223" s="9">
        <f>IF(Table42[[#This Row],[Rok]]&lt;9,Table42[[#This Row],[Odsetki normalne]]*50%,Table42[[#This Row],[Odsetki normalne]])</f>
        <v>228.39250500086862</v>
      </c>
      <c r="O223" s="2"/>
      <c r="P223" s="2"/>
      <c r="Q223" s="2"/>
    </row>
    <row r="224" spans="2:17" x14ac:dyDescent="0.25">
      <c r="B224" s="6">
        <f t="shared" si="11"/>
        <v>17</v>
      </c>
      <c r="C224" s="7">
        <f t="shared" si="12"/>
        <v>204</v>
      </c>
      <c r="D224" s="8">
        <v>5.4800000000000001E-2</v>
      </c>
      <c r="E224" s="9">
        <f>IF(I223&gt;0.001,IPMT(Table42[[#This Row],[Oprocentowanie]]/12,1,$C$9-Table42[[#This Row],[Miesiąc]]+1,-I223),0)</f>
        <v>222.87491799647782</v>
      </c>
      <c r="F224" s="9">
        <f>IF(I223&gt;0.001,PPMT(Table42[[#This Row],[Oprocentowanie]]/12,1,$C$9-Table42[[#This Row],[Miesiąc]]+1,-I223),0)</f>
        <v>1213.7483178928878</v>
      </c>
      <c r="G224" s="9">
        <f t="shared" si="10"/>
        <v>1436.6232358893656</v>
      </c>
      <c r="H224" s="9"/>
      <c r="I224" s="9">
        <f>IF(I223-F224&gt;0.001,I223-F224-Table42[[#This Row],[Ile nadpłacamy przy tej racie?]],0)</f>
        <v>47590.978250678898</v>
      </c>
      <c r="K224" s="9">
        <f>IF(Table42[[#This Row],[Rok]]&lt;9,Table42[[#This Row],[Odsetki normalne]]*50%,Table42[[#This Row],[Odsetki normalne]])</f>
        <v>222.87491799647782</v>
      </c>
      <c r="O224" s="2"/>
      <c r="P224" s="2"/>
      <c r="Q224" s="2"/>
    </row>
    <row r="225" spans="2:17" x14ac:dyDescent="0.25">
      <c r="B225" s="1">
        <f t="shared" si="11"/>
        <v>18</v>
      </c>
      <c r="C225" s="4">
        <f t="shared" si="12"/>
        <v>205</v>
      </c>
      <c r="D225" s="5">
        <v>5.4800000000000001E-2</v>
      </c>
      <c r="E225" s="2">
        <f>IF(I224&gt;0.001,IPMT(Table42[[#This Row],[Oprocentowanie]]/12,1,$C$9-Table42[[#This Row],[Miesiąc]]+1,-I224),0)</f>
        <v>217.33213401143365</v>
      </c>
      <c r="F225" s="2">
        <f>IF(I224&gt;0.001,PPMT(Table42[[#This Row],[Oprocentowanie]]/12,1,$C$9-Table42[[#This Row],[Miesiąc]]+1,-I224),0)</f>
        <v>1219.2911018779321</v>
      </c>
      <c r="G225" s="2">
        <f t="shared" si="10"/>
        <v>1436.6232358893658</v>
      </c>
      <c r="H225" s="2"/>
      <c r="I225" s="11">
        <f>IF(I224-F225&gt;0.001,I224-F225-Table42[[#This Row],[Ile nadpłacamy przy tej racie?]],0)</f>
        <v>46371.687148800964</v>
      </c>
      <c r="K225" s="2">
        <f>IF(Table42[[#This Row],[Rok]]&lt;9,Table42[[#This Row],[Odsetki normalne]]*50%,Table42[[#This Row],[Odsetki normalne]])</f>
        <v>217.33213401143365</v>
      </c>
      <c r="O225" s="2"/>
      <c r="P225" s="2"/>
      <c r="Q225" s="2"/>
    </row>
    <row r="226" spans="2:17" x14ac:dyDescent="0.25">
      <c r="B226" s="1">
        <f t="shared" si="11"/>
        <v>18</v>
      </c>
      <c r="C226" s="4">
        <f t="shared" si="12"/>
        <v>206</v>
      </c>
      <c r="D226" s="5">
        <v>5.4800000000000001E-2</v>
      </c>
      <c r="E226" s="2">
        <f>IF(I225&gt;0.001,IPMT(Table42[[#This Row],[Oprocentowanie]]/12,1,$C$9-Table42[[#This Row],[Miesiąc]]+1,-I225),0)</f>
        <v>211.76403797952437</v>
      </c>
      <c r="F226" s="2">
        <f>IF(I225&gt;0.001,PPMT(Table42[[#This Row],[Oprocentowanie]]/12,1,$C$9-Table42[[#This Row],[Miesiąc]]+1,-I225),0)</f>
        <v>1224.8591979098414</v>
      </c>
      <c r="G226" s="2">
        <f t="shared" si="10"/>
        <v>1436.6232358893658</v>
      </c>
      <c r="H226" s="2"/>
      <c r="I226" s="11">
        <f>IF(I225-F226&gt;0.001,I225-F226-Table42[[#This Row],[Ile nadpłacamy przy tej racie?]],0)</f>
        <v>45146.827950891122</v>
      </c>
      <c r="K226" s="2">
        <f>IF(Table42[[#This Row],[Rok]]&lt;9,Table42[[#This Row],[Odsetki normalne]]*50%,Table42[[#This Row],[Odsetki normalne]])</f>
        <v>211.76403797952437</v>
      </c>
      <c r="O226" s="2"/>
      <c r="P226" s="2"/>
      <c r="Q226" s="2"/>
    </row>
    <row r="227" spans="2:17" x14ac:dyDescent="0.25">
      <c r="B227" s="1">
        <f t="shared" si="11"/>
        <v>18</v>
      </c>
      <c r="C227" s="4">
        <f t="shared" si="12"/>
        <v>207</v>
      </c>
      <c r="D227" s="5">
        <v>5.4800000000000001E-2</v>
      </c>
      <c r="E227" s="2">
        <f>IF(I226&gt;0.001,IPMT(Table42[[#This Row],[Oprocentowanie]]/12,1,$C$9-Table42[[#This Row],[Miesiąc]]+1,-I226),0)</f>
        <v>206.17051430906946</v>
      </c>
      <c r="F227" s="2">
        <f>IF(I226&gt;0.001,PPMT(Table42[[#This Row],[Oprocentowanie]]/12,1,$C$9-Table42[[#This Row],[Miesiąc]]+1,-I226),0)</f>
        <v>1230.4527215802964</v>
      </c>
      <c r="G227" s="2">
        <f t="shared" si="10"/>
        <v>1436.6232358893658</v>
      </c>
      <c r="H227" s="2"/>
      <c r="I227" s="11">
        <f>IF(I226-F227&gt;0.001,I226-F227-Table42[[#This Row],[Ile nadpłacamy przy tej racie?]],0)</f>
        <v>43916.375229310826</v>
      </c>
      <c r="K227" s="2">
        <f>IF(Table42[[#This Row],[Rok]]&lt;9,Table42[[#This Row],[Odsetki normalne]]*50%,Table42[[#This Row],[Odsetki normalne]])</f>
        <v>206.17051430906946</v>
      </c>
      <c r="O227" s="2"/>
      <c r="P227" s="2"/>
      <c r="Q227" s="2"/>
    </row>
    <row r="228" spans="2:17" x14ac:dyDescent="0.25">
      <c r="B228" s="1">
        <f t="shared" si="11"/>
        <v>18</v>
      </c>
      <c r="C228" s="4">
        <f t="shared" si="12"/>
        <v>208</v>
      </c>
      <c r="D228" s="5">
        <v>5.4800000000000001E-2</v>
      </c>
      <c r="E228" s="2">
        <f>IF(I227&gt;0.001,IPMT(Table42[[#This Row],[Oprocentowanie]]/12,1,$C$9-Table42[[#This Row],[Miesiąc]]+1,-I227),0)</f>
        <v>200.55144688051948</v>
      </c>
      <c r="F228" s="2">
        <f>IF(I227&gt;0.001,PPMT(Table42[[#This Row],[Oprocentowanie]]/12,1,$C$9-Table42[[#This Row],[Miesiąc]]+1,-I227),0)</f>
        <v>1236.0717890088465</v>
      </c>
      <c r="G228" s="2">
        <f t="shared" si="10"/>
        <v>1436.623235889366</v>
      </c>
      <c r="H228" s="2"/>
      <c r="I228" s="11">
        <f>IF(I227-F228&gt;0.001,I227-F228-Table42[[#This Row],[Ile nadpłacamy przy tej racie?]],0)</f>
        <v>42680.303440301977</v>
      </c>
      <c r="K228" s="2">
        <f>IF(Table42[[#This Row],[Rok]]&lt;9,Table42[[#This Row],[Odsetki normalne]]*50%,Table42[[#This Row],[Odsetki normalne]])</f>
        <v>200.55144688051948</v>
      </c>
      <c r="O228" s="2"/>
      <c r="P228" s="2"/>
      <c r="Q228" s="2"/>
    </row>
    <row r="229" spans="2:17" x14ac:dyDescent="0.25">
      <c r="B229" s="1">
        <f t="shared" si="11"/>
        <v>18</v>
      </c>
      <c r="C229" s="4">
        <f t="shared" si="12"/>
        <v>209</v>
      </c>
      <c r="D229" s="5">
        <v>5.4800000000000001E-2</v>
      </c>
      <c r="E229" s="2">
        <f>IF(I228&gt;0.001,IPMT(Table42[[#This Row],[Oprocentowanie]]/12,1,$C$9-Table42[[#This Row],[Miesiąc]]+1,-I228),0)</f>
        <v>194.9067190440457</v>
      </c>
      <c r="F229" s="2">
        <f>IF(I228&gt;0.001,PPMT(Table42[[#This Row],[Oprocentowanie]]/12,1,$C$9-Table42[[#This Row],[Miesiąc]]+1,-I228),0)</f>
        <v>1241.71651684532</v>
      </c>
      <c r="G229" s="2">
        <f t="shared" si="10"/>
        <v>1436.6232358893658</v>
      </c>
      <c r="H229" s="2"/>
      <c r="I229" s="11">
        <f>IF(I228-F229&gt;0.001,I228-F229-Table42[[#This Row],[Ile nadpłacamy przy tej racie?]],0)</f>
        <v>41438.586923456656</v>
      </c>
      <c r="K229" s="2">
        <f>IF(Table42[[#This Row],[Rok]]&lt;9,Table42[[#This Row],[Odsetki normalne]]*50%,Table42[[#This Row],[Odsetki normalne]])</f>
        <v>194.9067190440457</v>
      </c>
      <c r="O229" s="2"/>
      <c r="P229" s="2"/>
      <c r="Q229" s="2"/>
    </row>
    <row r="230" spans="2:17" x14ac:dyDescent="0.25">
      <c r="B230" s="1">
        <f t="shared" si="11"/>
        <v>18</v>
      </c>
      <c r="C230" s="4">
        <f t="shared" si="12"/>
        <v>210</v>
      </c>
      <c r="D230" s="5">
        <v>5.4800000000000001E-2</v>
      </c>
      <c r="E230" s="2">
        <f>IF(I229&gt;0.001,IPMT(Table42[[#This Row],[Oprocentowanie]]/12,1,$C$9-Table42[[#This Row],[Miesiąc]]+1,-I229),0)</f>
        <v>189.23621361711872</v>
      </c>
      <c r="F230" s="2">
        <f>IF(I229&gt;0.001,PPMT(Table42[[#This Row],[Oprocentowanie]]/12,1,$C$9-Table42[[#This Row],[Miesiąc]]+1,-I229),0)</f>
        <v>1247.3870222722467</v>
      </c>
      <c r="G230" s="2">
        <f t="shared" si="10"/>
        <v>1436.6232358893653</v>
      </c>
      <c r="H230" s="2"/>
      <c r="I230" s="11">
        <f>IF(I229-F230&gt;0.001,I229-F230-Table42[[#This Row],[Ile nadpłacamy przy tej racie?]],0)</f>
        <v>40191.199901184409</v>
      </c>
      <c r="K230" s="2">
        <f>IF(Table42[[#This Row],[Rok]]&lt;9,Table42[[#This Row],[Odsetki normalne]]*50%,Table42[[#This Row],[Odsetki normalne]])</f>
        <v>189.23621361711872</v>
      </c>
      <c r="O230" s="2"/>
      <c r="P230" s="2"/>
      <c r="Q230" s="2"/>
    </row>
    <row r="231" spans="2:17" x14ac:dyDescent="0.25">
      <c r="B231" s="1">
        <f t="shared" si="11"/>
        <v>18</v>
      </c>
      <c r="C231" s="4">
        <f t="shared" si="12"/>
        <v>211</v>
      </c>
      <c r="D231" s="5">
        <v>5.4800000000000001E-2</v>
      </c>
      <c r="E231" s="2">
        <f>IF(I230&gt;0.001,IPMT(Table42[[#This Row],[Oprocentowanie]]/12,1,$C$9-Table42[[#This Row],[Miesiąc]]+1,-I230),0)</f>
        <v>183.53981288207547</v>
      </c>
      <c r="F231" s="2">
        <f>IF(I230&gt;0.001,PPMT(Table42[[#This Row],[Oprocentowanie]]/12,1,$C$9-Table42[[#This Row],[Miesiąc]]+1,-I230),0)</f>
        <v>1253.0834230072901</v>
      </c>
      <c r="G231" s="2">
        <f t="shared" si="10"/>
        <v>1436.6232358893656</v>
      </c>
      <c r="H231" s="2"/>
      <c r="I231" s="11">
        <f>IF(I230-F231&gt;0.001,I230-F231-Table42[[#This Row],[Ile nadpłacamy przy tej racie?]],0)</f>
        <v>38938.116478177122</v>
      </c>
      <c r="K231" s="2">
        <f>IF(Table42[[#This Row],[Rok]]&lt;9,Table42[[#This Row],[Odsetki normalne]]*50%,Table42[[#This Row],[Odsetki normalne]])</f>
        <v>183.53981288207547</v>
      </c>
      <c r="O231" s="2"/>
      <c r="P231" s="2"/>
      <c r="Q231" s="2"/>
    </row>
    <row r="232" spans="2:17" x14ac:dyDescent="0.25">
      <c r="B232" s="1">
        <f t="shared" si="11"/>
        <v>18</v>
      </c>
      <c r="C232" s="4">
        <f t="shared" si="12"/>
        <v>212</v>
      </c>
      <c r="D232" s="5">
        <v>5.4800000000000001E-2</v>
      </c>
      <c r="E232" s="2">
        <f>IF(I231&gt;0.001,IPMT(Table42[[#This Row],[Oprocentowanie]]/12,1,$C$9-Table42[[#This Row],[Miesiąc]]+1,-I231),0)</f>
        <v>177.81739858367553</v>
      </c>
      <c r="F232" s="2">
        <f>IF(I231&gt;0.001,PPMT(Table42[[#This Row],[Oprocentowanie]]/12,1,$C$9-Table42[[#This Row],[Miesiąc]]+1,-I231),0)</f>
        <v>1258.8058373056904</v>
      </c>
      <c r="G232" s="2">
        <f t="shared" si="10"/>
        <v>1436.6232358893658</v>
      </c>
      <c r="H232" s="2"/>
      <c r="I232" s="11">
        <f>IF(I231-F232&gt;0.001,I231-F232-Table42[[#This Row],[Ile nadpłacamy przy tej racie?]],0)</f>
        <v>37679.31064087143</v>
      </c>
      <c r="K232" s="2">
        <f>IF(Table42[[#This Row],[Rok]]&lt;9,Table42[[#This Row],[Odsetki normalne]]*50%,Table42[[#This Row],[Odsetki normalne]])</f>
        <v>177.81739858367553</v>
      </c>
      <c r="O232" s="2"/>
      <c r="P232" s="2"/>
      <c r="Q232" s="2"/>
    </row>
    <row r="233" spans="2:17" x14ac:dyDescent="0.25">
      <c r="B233" s="1">
        <f t="shared" si="11"/>
        <v>18</v>
      </c>
      <c r="C233" s="4">
        <f t="shared" si="12"/>
        <v>213</v>
      </c>
      <c r="D233" s="5">
        <v>5.4800000000000001E-2</v>
      </c>
      <c r="E233" s="2">
        <f>IF(I232&gt;0.001,IPMT(Table42[[#This Row],[Oprocentowanie]]/12,1,$C$9-Table42[[#This Row],[Miesiąc]]+1,-I232),0)</f>
        <v>172.0688519266462</v>
      </c>
      <c r="F233" s="2">
        <f>IF(I232&gt;0.001,PPMT(Table42[[#This Row],[Oprocentowanie]]/12,1,$C$9-Table42[[#This Row],[Miesiąc]]+1,-I232),0)</f>
        <v>1264.5543839627192</v>
      </c>
      <c r="G233" s="2">
        <f t="shared" si="10"/>
        <v>1436.6232358893653</v>
      </c>
      <c r="H233" s="2"/>
      <c r="I233" s="11">
        <f>IF(I232-F233&gt;0.001,I232-F233-Table42[[#This Row],[Ile nadpłacamy przy tej racie?]],0)</f>
        <v>36414.756256908709</v>
      </c>
      <c r="K233" s="2">
        <f>IF(Table42[[#This Row],[Rok]]&lt;9,Table42[[#This Row],[Odsetki normalne]]*50%,Table42[[#This Row],[Odsetki normalne]])</f>
        <v>172.0688519266462</v>
      </c>
      <c r="O233" s="2"/>
      <c r="P233" s="2"/>
      <c r="Q233" s="2"/>
    </row>
    <row r="234" spans="2:17" x14ac:dyDescent="0.25">
      <c r="B234" s="1">
        <f t="shared" si="11"/>
        <v>18</v>
      </c>
      <c r="C234" s="4">
        <f t="shared" si="12"/>
        <v>214</v>
      </c>
      <c r="D234" s="5">
        <v>5.4800000000000001E-2</v>
      </c>
      <c r="E234" s="2">
        <f>IF(I233&gt;0.001,IPMT(Table42[[#This Row],[Oprocentowanie]]/12,1,$C$9-Table42[[#This Row],[Miesiąc]]+1,-I233),0)</f>
        <v>166.29405357321644</v>
      </c>
      <c r="F234" s="2">
        <f>IF(I233&gt;0.001,PPMT(Table42[[#This Row],[Oprocentowanie]]/12,1,$C$9-Table42[[#This Row],[Miesiąc]]+1,-I233),0)</f>
        <v>1270.3291823161492</v>
      </c>
      <c r="G234" s="2">
        <f t="shared" si="10"/>
        <v>1436.6232358893656</v>
      </c>
      <c r="H234" s="2"/>
      <c r="I234" s="11">
        <f>IF(I233-F234&gt;0.001,I233-F234-Table42[[#This Row],[Ile nadpłacamy przy tej racie?]],0)</f>
        <v>35144.427074592561</v>
      </c>
      <c r="K234" s="2">
        <f>IF(Table42[[#This Row],[Rok]]&lt;9,Table42[[#This Row],[Odsetki normalne]]*50%,Table42[[#This Row],[Odsetki normalne]])</f>
        <v>166.29405357321644</v>
      </c>
      <c r="O234" s="2"/>
      <c r="P234" s="2"/>
      <c r="Q234" s="2"/>
    </row>
    <row r="235" spans="2:17" x14ac:dyDescent="0.25">
      <c r="B235" s="1">
        <f t="shared" si="11"/>
        <v>18</v>
      </c>
      <c r="C235" s="4">
        <f t="shared" si="12"/>
        <v>215</v>
      </c>
      <c r="D235" s="5">
        <v>5.4800000000000001E-2</v>
      </c>
      <c r="E235" s="2">
        <f>IF(I234&gt;0.001,IPMT(Table42[[#This Row],[Oprocentowanie]]/12,1,$C$9-Table42[[#This Row],[Miesiąc]]+1,-I234),0)</f>
        <v>160.49288364063938</v>
      </c>
      <c r="F235" s="2">
        <f>IF(I234&gt;0.001,PPMT(Table42[[#This Row],[Oprocentowanie]]/12,1,$C$9-Table42[[#This Row],[Miesiąc]]+1,-I234),0)</f>
        <v>1276.1303522487262</v>
      </c>
      <c r="G235" s="2">
        <f t="shared" si="10"/>
        <v>1436.6232358893656</v>
      </c>
      <c r="H235" s="2"/>
      <c r="I235" s="11">
        <f>IF(I234-F235&gt;0.001,I234-F235-Table42[[#This Row],[Ile nadpłacamy przy tej racie?]],0)</f>
        <v>33868.296722343832</v>
      </c>
      <c r="K235" s="2">
        <f>IF(Table42[[#This Row],[Rok]]&lt;9,Table42[[#This Row],[Odsetki normalne]]*50%,Table42[[#This Row],[Odsetki normalne]])</f>
        <v>160.49288364063938</v>
      </c>
      <c r="O235" s="2"/>
      <c r="P235" s="2"/>
      <c r="Q235" s="2"/>
    </row>
    <row r="236" spans="2:17" x14ac:dyDescent="0.25">
      <c r="B236" s="1">
        <f t="shared" si="11"/>
        <v>18</v>
      </c>
      <c r="C236" s="4">
        <f t="shared" si="12"/>
        <v>216</v>
      </c>
      <c r="D236" s="5">
        <v>5.4800000000000001E-2</v>
      </c>
      <c r="E236" s="2">
        <f>IF(I235&gt;0.001,IPMT(Table42[[#This Row],[Oprocentowanie]]/12,1,$C$9-Table42[[#This Row],[Miesiąc]]+1,-I235),0)</f>
        <v>154.6652216987035</v>
      </c>
      <c r="F236" s="2">
        <f>IF(I235&gt;0.001,PPMT(Table42[[#This Row],[Oprocentowanie]]/12,1,$C$9-Table42[[#This Row],[Miesiąc]]+1,-I235),0)</f>
        <v>1281.9580141906622</v>
      </c>
      <c r="G236" s="2">
        <f t="shared" si="10"/>
        <v>1436.6232358893658</v>
      </c>
      <c r="H236" s="2"/>
      <c r="I236" s="11">
        <f>IF(I235-F236&gt;0.001,I235-F236-Table42[[#This Row],[Ile nadpłacamy przy tej racie?]],0)</f>
        <v>32586.338708153169</v>
      </c>
      <c r="K236" s="2">
        <f>IF(Table42[[#This Row],[Rok]]&lt;9,Table42[[#This Row],[Odsetki normalne]]*50%,Table42[[#This Row],[Odsetki normalne]])</f>
        <v>154.6652216987035</v>
      </c>
      <c r="O236" s="2"/>
      <c r="P236" s="2"/>
      <c r="Q236" s="2"/>
    </row>
    <row r="237" spans="2:17" x14ac:dyDescent="0.25">
      <c r="B237" s="6">
        <f t="shared" si="11"/>
        <v>19</v>
      </c>
      <c r="C237" s="7">
        <f t="shared" si="12"/>
        <v>217</v>
      </c>
      <c r="D237" s="8">
        <v>5.4800000000000001E-2</v>
      </c>
      <c r="E237" s="9">
        <f>IF(I236&gt;0.001,IPMT(Table42[[#This Row],[Oprocentowanie]]/12,1,$C$9-Table42[[#This Row],[Miesiąc]]+1,-I236),0)</f>
        <v>148.81094676723282</v>
      </c>
      <c r="F237" s="9">
        <f>IF(I236&gt;0.001,PPMT(Table42[[#This Row],[Oprocentowanie]]/12,1,$C$9-Table42[[#This Row],[Miesiąc]]+1,-I236),0)</f>
        <v>1287.8122891221326</v>
      </c>
      <c r="G237" s="9">
        <f t="shared" si="10"/>
        <v>1436.6232358893653</v>
      </c>
      <c r="H237" s="9"/>
      <c r="I237" s="9">
        <f>IF(I236-F237&gt;0.001,I236-F237-Table42[[#This Row],[Ile nadpłacamy przy tej racie?]],0)</f>
        <v>31298.526419031037</v>
      </c>
      <c r="K237" s="9">
        <f>IF(Table42[[#This Row],[Rok]]&lt;9,Table42[[#This Row],[Odsetki normalne]]*50%,Table42[[#This Row],[Odsetki normalne]])</f>
        <v>148.81094676723282</v>
      </c>
      <c r="O237" s="2"/>
      <c r="P237" s="2"/>
      <c r="Q237" s="2"/>
    </row>
    <row r="238" spans="2:17" x14ac:dyDescent="0.25">
      <c r="B238" s="6">
        <f t="shared" si="11"/>
        <v>19</v>
      </c>
      <c r="C238" s="7">
        <f t="shared" si="12"/>
        <v>218</v>
      </c>
      <c r="D238" s="8">
        <v>5.4800000000000001E-2</v>
      </c>
      <c r="E238" s="9">
        <f>IF(I237&gt;0.001,IPMT(Table42[[#This Row],[Oprocentowanie]]/12,1,$C$9-Table42[[#This Row],[Miesiąc]]+1,-I237),0)</f>
        <v>142.9299373135751</v>
      </c>
      <c r="F238" s="9">
        <f>IF(I237&gt;0.001,PPMT(Table42[[#This Row],[Oprocentowanie]]/12,1,$C$9-Table42[[#This Row],[Miesiąc]]+1,-I237),0)</f>
        <v>1293.6932985757905</v>
      </c>
      <c r="G238" s="9">
        <f t="shared" si="10"/>
        <v>1436.6232358893656</v>
      </c>
      <c r="H238" s="9"/>
      <c r="I238" s="9">
        <f>IF(I237-F238&gt;0.001,I237-F238-Table42[[#This Row],[Ile nadpłacamy przy tej racie?]],0)</f>
        <v>30004.833120455245</v>
      </c>
      <c r="K238" s="9">
        <f>IF(Table42[[#This Row],[Rok]]&lt;9,Table42[[#This Row],[Odsetki normalne]]*50%,Table42[[#This Row],[Odsetki normalne]])</f>
        <v>142.9299373135751</v>
      </c>
      <c r="O238" s="2"/>
      <c r="P238" s="2"/>
      <c r="Q238" s="2"/>
    </row>
    <row r="239" spans="2:17" x14ac:dyDescent="0.25">
      <c r="B239" s="6">
        <f t="shared" si="11"/>
        <v>19</v>
      </c>
      <c r="C239" s="7">
        <f t="shared" si="12"/>
        <v>219</v>
      </c>
      <c r="D239" s="8">
        <v>5.4800000000000001E-2</v>
      </c>
      <c r="E239" s="9">
        <f>IF(I238&gt;0.001,IPMT(Table42[[#This Row],[Oprocentowanie]]/12,1,$C$9-Table42[[#This Row],[Miesiąc]]+1,-I238),0)</f>
        <v>137.02207125007897</v>
      </c>
      <c r="F239" s="9">
        <f>IF(I238&gt;0.001,PPMT(Table42[[#This Row],[Oprocentowanie]]/12,1,$C$9-Table42[[#This Row],[Miesiąc]]+1,-I238),0)</f>
        <v>1299.6011646392865</v>
      </c>
      <c r="G239" s="9">
        <f t="shared" si="10"/>
        <v>1436.6232358893653</v>
      </c>
      <c r="H239" s="9"/>
      <c r="I239" s="9">
        <f>IF(I238-F239&gt;0.001,I238-F239-Table42[[#This Row],[Ile nadpłacamy przy tej racie?]],0)</f>
        <v>28705.231955815958</v>
      </c>
      <c r="K239" s="9">
        <f>IF(Table42[[#This Row],[Rok]]&lt;9,Table42[[#This Row],[Odsetki normalne]]*50%,Table42[[#This Row],[Odsetki normalne]])</f>
        <v>137.02207125007897</v>
      </c>
      <c r="O239" s="2"/>
      <c r="P239" s="2"/>
      <c r="Q239" s="2"/>
    </row>
    <row r="240" spans="2:17" x14ac:dyDescent="0.25">
      <c r="B240" s="6">
        <f t="shared" si="11"/>
        <v>19</v>
      </c>
      <c r="C240" s="7">
        <f t="shared" si="12"/>
        <v>220</v>
      </c>
      <c r="D240" s="8">
        <v>5.4800000000000001E-2</v>
      </c>
      <c r="E240" s="9">
        <f>IF(I239&gt;0.001,IPMT(Table42[[#This Row],[Oprocentowanie]]/12,1,$C$9-Table42[[#This Row],[Miesiąc]]+1,-I239),0)</f>
        <v>131.08722593155954</v>
      </c>
      <c r="F240" s="9">
        <f>IF(I239&gt;0.001,PPMT(Table42[[#This Row],[Oprocentowanie]]/12,1,$C$9-Table42[[#This Row],[Miesiąc]]+1,-I239),0)</f>
        <v>1305.5360099578054</v>
      </c>
      <c r="G240" s="9">
        <f t="shared" si="10"/>
        <v>1436.6232358893649</v>
      </c>
      <c r="H240" s="9"/>
      <c r="I240" s="9">
        <f>IF(I239-F240&gt;0.001,I239-F240-Table42[[#This Row],[Ile nadpłacamy przy tej racie?]],0)</f>
        <v>27399.695945858151</v>
      </c>
      <c r="K240" s="9">
        <f>IF(Table42[[#This Row],[Rok]]&lt;9,Table42[[#This Row],[Odsetki normalne]]*50%,Table42[[#This Row],[Odsetki normalne]])</f>
        <v>131.08722593155954</v>
      </c>
      <c r="O240" s="2"/>
      <c r="P240" s="2"/>
      <c r="Q240" s="2"/>
    </row>
    <row r="241" spans="2:17" x14ac:dyDescent="0.25">
      <c r="B241" s="6">
        <f t="shared" si="11"/>
        <v>19</v>
      </c>
      <c r="C241" s="7">
        <f t="shared" si="12"/>
        <v>221</v>
      </c>
      <c r="D241" s="8">
        <v>5.4800000000000001E-2</v>
      </c>
      <c r="E241" s="9">
        <f>IF(I240&gt;0.001,IPMT(Table42[[#This Row],[Oprocentowanie]]/12,1,$C$9-Table42[[#This Row],[Miesiąc]]+1,-I240),0)</f>
        <v>125.12527815275223</v>
      </c>
      <c r="F241" s="9">
        <f>IF(I240&gt;0.001,PPMT(Table42[[#This Row],[Oprocentowanie]]/12,1,$C$9-Table42[[#This Row],[Miesiąc]]+1,-I240),0)</f>
        <v>1311.4979577366132</v>
      </c>
      <c r="G241" s="9">
        <f t="shared" si="10"/>
        <v>1436.6232358893653</v>
      </c>
      <c r="H241" s="9"/>
      <c r="I241" s="9">
        <f>IF(I240-F241&gt;0.001,I240-F241-Table42[[#This Row],[Ile nadpłacamy przy tej racie?]],0)</f>
        <v>26088.197988121537</v>
      </c>
      <c r="K241" s="9">
        <f>IF(Table42[[#This Row],[Rok]]&lt;9,Table42[[#This Row],[Odsetki normalne]]*50%,Table42[[#This Row],[Odsetki normalne]])</f>
        <v>125.12527815275223</v>
      </c>
      <c r="O241" s="2"/>
      <c r="P241" s="2"/>
      <c r="Q241" s="2"/>
    </row>
    <row r="242" spans="2:17" x14ac:dyDescent="0.25">
      <c r="B242" s="6">
        <f t="shared" si="11"/>
        <v>19</v>
      </c>
      <c r="C242" s="7">
        <f t="shared" si="12"/>
        <v>222</v>
      </c>
      <c r="D242" s="8">
        <v>5.4800000000000001E-2</v>
      </c>
      <c r="E242" s="9">
        <f>IF(I241&gt;0.001,IPMT(Table42[[#This Row],[Oprocentowanie]]/12,1,$C$9-Table42[[#This Row],[Miesiąc]]+1,-I241),0)</f>
        <v>119.13610414575503</v>
      </c>
      <c r="F242" s="9">
        <f>IF(I241&gt;0.001,PPMT(Table42[[#This Row],[Oprocentowanie]]/12,1,$C$9-Table42[[#This Row],[Miesiąc]]+1,-I241),0)</f>
        <v>1317.48713174361</v>
      </c>
      <c r="G242" s="9">
        <f t="shared" si="10"/>
        <v>1436.6232358893651</v>
      </c>
      <c r="H242" s="9"/>
      <c r="I242" s="9">
        <f>IF(I241-F242&gt;0.001,I241-F242-Table42[[#This Row],[Ile nadpłacamy przy tej racie?]],0)</f>
        <v>24770.710856377926</v>
      </c>
      <c r="K242" s="9">
        <f>IF(Table42[[#This Row],[Rok]]&lt;9,Table42[[#This Row],[Odsetki normalne]]*50%,Table42[[#This Row],[Odsetki normalne]])</f>
        <v>119.13610414575503</v>
      </c>
      <c r="O242" s="2"/>
      <c r="P242" s="2"/>
      <c r="Q242" s="2"/>
    </row>
    <row r="243" spans="2:17" x14ac:dyDescent="0.25">
      <c r="B243" s="6">
        <f t="shared" si="11"/>
        <v>19</v>
      </c>
      <c r="C243" s="7">
        <f t="shared" si="12"/>
        <v>223</v>
      </c>
      <c r="D243" s="8">
        <v>5.4800000000000001E-2</v>
      </c>
      <c r="E243" s="9">
        <f>IF(I242&gt;0.001,IPMT(Table42[[#This Row],[Oprocentowanie]]/12,1,$C$9-Table42[[#This Row],[Miesiąc]]+1,-I242),0)</f>
        <v>113.11957957745922</v>
      </c>
      <c r="F243" s="9">
        <f>IF(I242&gt;0.001,PPMT(Table42[[#This Row],[Oprocentowanie]]/12,1,$C$9-Table42[[#This Row],[Miesiąc]]+1,-I242),0)</f>
        <v>1323.5036563119063</v>
      </c>
      <c r="G243" s="9">
        <f t="shared" si="10"/>
        <v>1436.6232358893656</v>
      </c>
      <c r="H243" s="9"/>
      <c r="I243" s="9">
        <f>IF(I242-F243&gt;0.001,I242-F243-Table42[[#This Row],[Ile nadpłacamy przy tej racie?]],0)</f>
        <v>23447.207200066019</v>
      </c>
      <c r="K243" s="9">
        <f>IF(Table42[[#This Row],[Rok]]&lt;9,Table42[[#This Row],[Odsetki normalne]]*50%,Table42[[#This Row],[Odsetki normalne]])</f>
        <v>113.11957957745922</v>
      </c>
      <c r="O243" s="2"/>
      <c r="P243" s="2"/>
      <c r="Q243" s="2"/>
    </row>
    <row r="244" spans="2:17" x14ac:dyDescent="0.25">
      <c r="B244" s="6">
        <f t="shared" si="11"/>
        <v>19</v>
      </c>
      <c r="C244" s="7">
        <f t="shared" si="12"/>
        <v>224</v>
      </c>
      <c r="D244" s="8">
        <v>5.4800000000000001E-2</v>
      </c>
      <c r="E244" s="9">
        <f>IF(I243&gt;0.001,IPMT(Table42[[#This Row],[Oprocentowanie]]/12,1,$C$9-Table42[[#This Row],[Miesiąc]]+1,-I243),0)</f>
        <v>107.07557954696816</v>
      </c>
      <c r="F244" s="9">
        <f>IF(I243&gt;0.001,PPMT(Table42[[#This Row],[Oprocentowanie]]/12,1,$C$9-Table42[[#This Row],[Miesiąc]]+1,-I243),0)</f>
        <v>1329.5476563423972</v>
      </c>
      <c r="G244" s="9">
        <f t="shared" si="10"/>
        <v>1436.6232358893653</v>
      </c>
      <c r="H244" s="9"/>
      <c r="I244" s="9">
        <f>IF(I243-F244&gt;0.001,I243-F244-Table42[[#This Row],[Ile nadpłacamy przy tej racie?]],0)</f>
        <v>22117.659543723621</v>
      </c>
      <c r="K244" s="9">
        <f>IF(Table42[[#This Row],[Rok]]&lt;9,Table42[[#This Row],[Odsetki normalne]]*50%,Table42[[#This Row],[Odsetki normalne]])</f>
        <v>107.07557954696816</v>
      </c>
      <c r="O244" s="2"/>
      <c r="P244" s="2"/>
      <c r="Q244" s="2"/>
    </row>
    <row r="245" spans="2:17" x14ac:dyDescent="0.25">
      <c r="B245" s="6">
        <f t="shared" si="11"/>
        <v>19</v>
      </c>
      <c r="C245" s="7">
        <f t="shared" si="12"/>
        <v>225</v>
      </c>
      <c r="D245" s="8">
        <v>5.4800000000000001E-2</v>
      </c>
      <c r="E245" s="9">
        <f>IF(I244&gt;0.001,IPMT(Table42[[#This Row],[Oprocentowanie]]/12,1,$C$9-Table42[[#This Row],[Miesiąc]]+1,-I244),0)</f>
        <v>101.00397858300454</v>
      </c>
      <c r="F245" s="9">
        <f>IF(I244&gt;0.001,PPMT(Table42[[#This Row],[Oprocentowanie]]/12,1,$C$9-Table42[[#This Row],[Miesiąc]]+1,-I244),0)</f>
        <v>1335.6192573063606</v>
      </c>
      <c r="G245" s="9">
        <f t="shared" si="10"/>
        <v>1436.6232358893651</v>
      </c>
      <c r="H245" s="9"/>
      <c r="I245" s="9">
        <f>IF(I244-F245&gt;0.001,I244-F245-Table42[[#This Row],[Ile nadpłacamy przy tej racie?]],0)</f>
        <v>20782.040286417261</v>
      </c>
      <c r="K245" s="9">
        <f>IF(Table42[[#This Row],[Rok]]&lt;9,Table42[[#This Row],[Odsetki normalne]]*50%,Table42[[#This Row],[Odsetki normalne]])</f>
        <v>101.00397858300454</v>
      </c>
      <c r="O245" s="2"/>
      <c r="P245" s="2"/>
      <c r="Q245" s="2"/>
    </row>
    <row r="246" spans="2:17" x14ac:dyDescent="0.25">
      <c r="B246" s="6">
        <f t="shared" si="11"/>
        <v>19</v>
      </c>
      <c r="C246" s="7">
        <f t="shared" si="12"/>
        <v>226</v>
      </c>
      <c r="D246" s="8">
        <v>5.4800000000000001E-2</v>
      </c>
      <c r="E246" s="9">
        <f>IF(I245&gt;0.001,IPMT(Table42[[#This Row],[Oprocentowanie]]/12,1,$C$9-Table42[[#This Row],[Miesiąc]]+1,-I245),0)</f>
        <v>94.904650641305494</v>
      </c>
      <c r="F246" s="9">
        <f>IF(I245&gt;0.001,PPMT(Table42[[#This Row],[Oprocentowanie]]/12,1,$C$9-Table42[[#This Row],[Miesiąc]]+1,-I245),0)</f>
        <v>1341.7185852480598</v>
      </c>
      <c r="G246" s="9">
        <f t="shared" si="10"/>
        <v>1436.6232358893653</v>
      </c>
      <c r="H246" s="9"/>
      <c r="I246" s="9">
        <f>IF(I245-F246&gt;0.001,I245-F246-Table42[[#This Row],[Ile nadpłacamy przy tej racie?]],0)</f>
        <v>19440.321701169203</v>
      </c>
      <c r="K246" s="9">
        <f>IF(Table42[[#This Row],[Rok]]&lt;9,Table42[[#This Row],[Odsetki normalne]]*50%,Table42[[#This Row],[Odsetki normalne]])</f>
        <v>94.904650641305494</v>
      </c>
      <c r="O246" s="2"/>
      <c r="P246" s="2"/>
      <c r="Q246" s="2"/>
    </row>
    <row r="247" spans="2:17" x14ac:dyDescent="0.25">
      <c r="B247" s="6">
        <f t="shared" si="11"/>
        <v>19</v>
      </c>
      <c r="C247" s="7">
        <f t="shared" si="12"/>
        <v>227</v>
      </c>
      <c r="D247" s="8">
        <v>5.4800000000000001E-2</v>
      </c>
      <c r="E247" s="9">
        <f>IF(I246&gt;0.001,IPMT(Table42[[#This Row],[Oprocentowanie]]/12,1,$C$9-Table42[[#This Row],[Miesiąc]]+1,-I246),0)</f>
        <v>88.777469102006023</v>
      </c>
      <c r="F247" s="9">
        <f>IF(I246&gt;0.001,PPMT(Table42[[#This Row],[Oprocentowanie]]/12,1,$C$9-Table42[[#This Row],[Miesiąc]]+1,-I246),0)</f>
        <v>1347.845766787359</v>
      </c>
      <c r="G247" s="9">
        <f t="shared" si="10"/>
        <v>1436.6232358893651</v>
      </c>
      <c r="H247" s="9"/>
      <c r="I247" s="9">
        <f>IF(I246-F247&gt;0.001,I246-F247-Table42[[#This Row],[Ile nadpłacamy przy tej racie?]],0)</f>
        <v>18092.475934381844</v>
      </c>
      <c r="K247" s="9">
        <f>IF(Table42[[#This Row],[Rok]]&lt;9,Table42[[#This Row],[Odsetki normalne]]*50%,Table42[[#This Row],[Odsetki normalne]])</f>
        <v>88.777469102006023</v>
      </c>
      <c r="O247" s="2"/>
      <c r="P247" s="2"/>
      <c r="Q247" s="2"/>
    </row>
    <row r="248" spans="2:17" x14ac:dyDescent="0.25">
      <c r="B248" s="6">
        <f t="shared" si="11"/>
        <v>19</v>
      </c>
      <c r="C248" s="7">
        <f t="shared" si="12"/>
        <v>228</v>
      </c>
      <c r="D248" s="8">
        <v>5.4800000000000001E-2</v>
      </c>
      <c r="E248" s="9">
        <f>IF(I247&gt;0.001,IPMT(Table42[[#This Row],[Oprocentowanie]]/12,1,$C$9-Table42[[#This Row],[Miesiąc]]+1,-I247),0)</f>
        <v>82.622306767010429</v>
      </c>
      <c r="F248" s="9">
        <f>IF(I247&gt;0.001,PPMT(Table42[[#This Row],[Oprocentowanie]]/12,1,$C$9-Table42[[#This Row],[Miesiąc]]+1,-I247),0)</f>
        <v>1354.000929122355</v>
      </c>
      <c r="G248" s="9">
        <f t="shared" si="10"/>
        <v>1436.6232358893656</v>
      </c>
      <c r="H248" s="9"/>
      <c r="I248" s="9">
        <f>IF(I247-F248&gt;0.001,I247-F248-Table42[[#This Row],[Ile nadpłacamy przy tej racie?]],0)</f>
        <v>16738.47500525949</v>
      </c>
      <c r="K248" s="9">
        <f>IF(Table42[[#This Row],[Rok]]&lt;9,Table42[[#This Row],[Odsetki normalne]]*50%,Table42[[#This Row],[Odsetki normalne]])</f>
        <v>82.622306767010429</v>
      </c>
      <c r="O248" s="2"/>
      <c r="P248" s="2"/>
      <c r="Q248" s="2"/>
    </row>
    <row r="249" spans="2:17" x14ac:dyDescent="0.25">
      <c r="B249" s="1">
        <f t="shared" si="11"/>
        <v>20</v>
      </c>
      <c r="C249" s="4">
        <f t="shared" si="12"/>
        <v>229</v>
      </c>
      <c r="D249" s="5">
        <v>5.4800000000000001E-2</v>
      </c>
      <c r="E249" s="2">
        <f>IF(I248&gt;0.001,IPMT(Table42[[#This Row],[Oprocentowanie]]/12,1,$C$9-Table42[[#This Row],[Miesiąc]]+1,-I248),0)</f>
        <v>76.439035857351669</v>
      </c>
      <c r="F249" s="2">
        <f>IF(I248&gt;0.001,PPMT(Table42[[#This Row],[Oprocentowanie]]/12,1,$C$9-Table42[[#This Row],[Miesiąc]]+1,-I248),0)</f>
        <v>1360.1842000320139</v>
      </c>
      <c r="G249" s="2">
        <f t="shared" si="10"/>
        <v>1436.6232358893656</v>
      </c>
      <c r="H249" s="2"/>
      <c r="I249" s="11">
        <f>IF(I248-F249&gt;0.001,I248-F249-Table42[[#This Row],[Ile nadpłacamy przy tej racie?]],0)</f>
        <v>15378.290805227476</v>
      </c>
      <c r="K249" s="2">
        <f>IF(Table42[[#This Row],[Rok]]&lt;9,Table42[[#This Row],[Odsetki normalne]]*50%,Table42[[#This Row],[Odsetki normalne]])</f>
        <v>76.439035857351669</v>
      </c>
      <c r="O249" s="2"/>
      <c r="P249" s="2"/>
      <c r="Q249" s="2"/>
    </row>
    <row r="250" spans="2:17" x14ac:dyDescent="0.25">
      <c r="B250" s="1">
        <f t="shared" si="11"/>
        <v>20</v>
      </c>
      <c r="C250" s="4">
        <f t="shared" si="12"/>
        <v>230</v>
      </c>
      <c r="D250" s="5">
        <v>5.4800000000000001E-2</v>
      </c>
      <c r="E250" s="2">
        <f>IF(I249&gt;0.001,IPMT(Table42[[#This Row],[Oprocentowanie]]/12,1,$C$9-Table42[[#This Row],[Miesiąc]]+1,-I249),0)</f>
        <v>70.227528010538805</v>
      </c>
      <c r="F250" s="2">
        <f>IF(I249&gt;0.001,PPMT(Table42[[#This Row],[Oprocentowanie]]/12,1,$C$9-Table42[[#This Row],[Miesiąc]]+1,-I249),0)</f>
        <v>1366.3957078788267</v>
      </c>
      <c r="G250" s="2">
        <f t="shared" si="10"/>
        <v>1436.6232358893656</v>
      </c>
      <c r="H250" s="2"/>
      <c r="I250" s="11">
        <f>IF(I249-F250&gt;0.001,I249-F250-Table42[[#This Row],[Ile nadpłacamy przy tej racie?]],0)</f>
        <v>14011.89509734865</v>
      </c>
      <c r="K250" s="2">
        <f>IF(Table42[[#This Row],[Rok]]&lt;9,Table42[[#This Row],[Odsetki normalne]]*50%,Table42[[#This Row],[Odsetki normalne]])</f>
        <v>70.227528010538805</v>
      </c>
      <c r="O250" s="2"/>
      <c r="P250" s="2"/>
      <c r="Q250" s="2"/>
    </row>
    <row r="251" spans="2:17" x14ac:dyDescent="0.25">
      <c r="B251" s="1">
        <f t="shared" si="11"/>
        <v>20</v>
      </c>
      <c r="C251" s="4">
        <f t="shared" si="12"/>
        <v>231</v>
      </c>
      <c r="D251" s="5">
        <v>5.4800000000000001E-2</v>
      </c>
      <c r="E251" s="2">
        <f>IF(I250&gt;0.001,IPMT(Table42[[#This Row],[Oprocentowanie]]/12,1,$C$9-Table42[[#This Row],[Miesiąc]]+1,-I250),0)</f>
        <v>63.987654277892169</v>
      </c>
      <c r="F251" s="2">
        <f>IF(I250&gt;0.001,PPMT(Table42[[#This Row],[Oprocentowanie]]/12,1,$C$9-Table42[[#This Row],[Miesiąc]]+1,-I250),0)</f>
        <v>1372.6355816114731</v>
      </c>
      <c r="G251" s="2">
        <f t="shared" si="10"/>
        <v>1436.6232358893653</v>
      </c>
      <c r="H251" s="2"/>
      <c r="I251" s="11">
        <f>IF(I250-F251&gt;0.001,I250-F251-Table42[[#This Row],[Ile nadpłacamy przy tej racie?]],0)</f>
        <v>12639.259515737176</v>
      </c>
      <c r="K251" s="2">
        <f>IF(Table42[[#This Row],[Rok]]&lt;9,Table42[[#This Row],[Odsetki normalne]]*50%,Table42[[#This Row],[Odsetki normalne]])</f>
        <v>63.987654277892169</v>
      </c>
      <c r="O251" s="2"/>
      <c r="P251" s="2"/>
      <c r="Q251" s="2"/>
    </row>
    <row r="252" spans="2:17" x14ac:dyDescent="0.25">
      <c r="B252" s="1">
        <f t="shared" si="11"/>
        <v>20</v>
      </c>
      <c r="C252" s="4">
        <f t="shared" si="12"/>
        <v>232</v>
      </c>
      <c r="D252" s="5">
        <v>5.4800000000000001E-2</v>
      </c>
      <c r="E252" s="2">
        <f>IF(I251&gt;0.001,IPMT(Table42[[#This Row],[Oprocentowanie]]/12,1,$C$9-Table42[[#This Row],[Miesiąc]]+1,-I251),0)</f>
        <v>57.719285121866442</v>
      </c>
      <c r="F252" s="2">
        <f>IF(I251&gt;0.001,PPMT(Table42[[#This Row],[Oprocentowanie]]/12,1,$C$9-Table42[[#This Row],[Miesiąc]]+1,-I251),0)</f>
        <v>1378.9039507674991</v>
      </c>
      <c r="G252" s="2">
        <f t="shared" si="10"/>
        <v>1436.6232358893656</v>
      </c>
      <c r="H252" s="2"/>
      <c r="I252" s="11">
        <f>IF(I251-F252&gt;0.001,I251-F252-Table42[[#This Row],[Ile nadpłacamy przy tej racie?]],0)</f>
        <v>11260.355564969677</v>
      </c>
      <c r="K252" s="2">
        <f>IF(Table42[[#This Row],[Rok]]&lt;9,Table42[[#This Row],[Odsetki normalne]]*50%,Table42[[#This Row],[Odsetki normalne]])</f>
        <v>57.719285121866442</v>
      </c>
      <c r="O252" s="2"/>
      <c r="P252" s="2"/>
      <c r="Q252" s="2"/>
    </row>
    <row r="253" spans="2:17" x14ac:dyDescent="0.25">
      <c r="B253" s="1">
        <f t="shared" si="11"/>
        <v>20</v>
      </c>
      <c r="C253" s="4">
        <f t="shared" si="12"/>
        <v>233</v>
      </c>
      <c r="D253" s="5">
        <v>5.4800000000000001E-2</v>
      </c>
      <c r="E253" s="2">
        <f>IF(I252&gt;0.001,IPMT(Table42[[#This Row],[Oprocentowanie]]/12,1,$C$9-Table42[[#This Row],[Miesiąc]]+1,-I252),0)</f>
        <v>51.42229041336153</v>
      </c>
      <c r="F253" s="2">
        <f>IF(I252&gt;0.001,PPMT(Table42[[#This Row],[Oprocentowanie]]/12,1,$C$9-Table42[[#This Row],[Miesiąc]]+1,-I252),0)</f>
        <v>1385.2009454760039</v>
      </c>
      <c r="G253" s="2">
        <f t="shared" si="10"/>
        <v>1436.6232358893653</v>
      </c>
      <c r="H253" s="2"/>
      <c r="I253" s="11">
        <f>IF(I252-F253&gt;0.001,I252-F253-Table42[[#This Row],[Ile nadpłacamy przy tej racie?]],0)</f>
        <v>9875.1546194936727</v>
      </c>
      <c r="K253" s="2">
        <f>IF(Table42[[#This Row],[Rok]]&lt;9,Table42[[#This Row],[Odsetki normalne]]*50%,Table42[[#This Row],[Odsetki normalne]])</f>
        <v>51.42229041336153</v>
      </c>
      <c r="O253" s="2"/>
      <c r="P253" s="2"/>
      <c r="Q253" s="2"/>
    </row>
    <row r="254" spans="2:17" x14ac:dyDescent="0.25">
      <c r="B254" s="1">
        <f t="shared" si="11"/>
        <v>20</v>
      </c>
      <c r="C254" s="4">
        <f t="shared" si="12"/>
        <v>234</v>
      </c>
      <c r="D254" s="5">
        <v>5.4800000000000001E-2</v>
      </c>
      <c r="E254" s="2">
        <f>IF(I253&gt;0.001,IPMT(Table42[[#This Row],[Oprocentowanie]]/12,1,$C$9-Table42[[#This Row],[Miesiąc]]+1,-I253),0)</f>
        <v>45.096539429021107</v>
      </c>
      <c r="F254" s="2">
        <f>IF(I253&gt;0.001,PPMT(Table42[[#This Row],[Oprocentowanie]]/12,1,$C$9-Table42[[#This Row],[Miesiąc]]+1,-I253),0)</f>
        <v>1391.5266964603438</v>
      </c>
      <c r="G254" s="2">
        <f t="shared" si="10"/>
        <v>1436.6232358893649</v>
      </c>
      <c r="H254" s="2"/>
      <c r="I254" s="11">
        <f>IF(I253-F254&gt;0.001,I253-F254-Table42[[#This Row],[Ile nadpłacamy przy tej racie?]],0)</f>
        <v>8483.6279230333294</v>
      </c>
      <c r="K254" s="2">
        <f>IF(Table42[[#This Row],[Rok]]&lt;9,Table42[[#This Row],[Odsetki normalne]]*50%,Table42[[#This Row],[Odsetki normalne]])</f>
        <v>45.096539429021107</v>
      </c>
      <c r="O254" s="2"/>
      <c r="P254" s="2"/>
      <c r="Q254" s="2"/>
    </row>
    <row r="255" spans="2:17" x14ac:dyDescent="0.25">
      <c r="B255" s="1">
        <f t="shared" si="11"/>
        <v>20</v>
      </c>
      <c r="C255" s="4">
        <f t="shared" si="12"/>
        <v>235</v>
      </c>
      <c r="D255" s="5">
        <v>5.4800000000000001E-2</v>
      </c>
      <c r="E255" s="2">
        <f>IF(I254&gt;0.001,IPMT(Table42[[#This Row],[Oprocentowanie]]/12,1,$C$9-Table42[[#This Row],[Miesiąc]]+1,-I254),0)</f>
        <v>38.741900848518874</v>
      </c>
      <c r="F255" s="2">
        <f>IF(I254&gt;0.001,PPMT(Table42[[#This Row],[Oprocentowanie]]/12,1,$C$9-Table42[[#This Row],[Miesiąc]]+1,-I254),0)</f>
        <v>1397.8813350408466</v>
      </c>
      <c r="G255" s="2">
        <f t="shared" si="10"/>
        <v>1436.6232358893656</v>
      </c>
      <c r="H255" s="2"/>
      <c r="I255" s="11">
        <f>IF(I254-F255&gt;0.001,I254-F255-Table42[[#This Row],[Ile nadpłacamy przy tej racie?]],0)</f>
        <v>7085.746587992483</v>
      </c>
      <c r="K255" s="2">
        <f>IF(Table42[[#This Row],[Rok]]&lt;9,Table42[[#This Row],[Odsetki normalne]]*50%,Table42[[#This Row],[Odsetki normalne]])</f>
        <v>38.741900848518874</v>
      </c>
      <c r="O255" s="2"/>
      <c r="P255" s="2"/>
      <c r="Q255" s="2"/>
    </row>
    <row r="256" spans="2:17" x14ac:dyDescent="0.25">
      <c r="B256" s="1">
        <f t="shared" si="11"/>
        <v>20</v>
      </c>
      <c r="C256" s="4">
        <f t="shared" si="12"/>
        <v>236</v>
      </c>
      <c r="D256" s="5">
        <v>5.4800000000000001E-2</v>
      </c>
      <c r="E256" s="2">
        <f>IF(I255&gt;0.001,IPMT(Table42[[#This Row],[Oprocentowanie]]/12,1,$C$9-Table42[[#This Row],[Miesiąc]]+1,-I255),0)</f>
        <v>32.358242751832336</v>
      </c>
      <c r="F256" s="2">
        <f>IF(I255&gt;0.001,PPMT(Table42[[#This Row],[Oprocentowanie]]/12,1,$C$9-Table42[[#This Row],[Miesiąc]]+1,-I255),0)</f>
        <v>1404.2649931375331</v>
      </c>
      <c r="G256" s="2">
        <f t="shared" si="10"/>
        <v>1436.6232358893653</v>
      </c>
      <c r="H256" s="2"/>
      <c r="I256" s="11">
        <f>IF(I255-F256&gt;0.001,I255-F256-Table42[[#This Row],[Ile nadpłacamy przy tej racie?]],0)</f>
        <v>5681.4815948549494</v>
      </c>
      <c r="K256" s="2">
        <f>IF(Table42[[#This Row],[Rok]]&lt;9,Table42[[#This Row],[Odsetki normalne]]*50%,Table42[[#This Row],[Odsetki normalne]])</f>
        <v>32.358242751832336</v>
      </c>
      <c r="O256" s="2"/>
      <c r="P256" s="2"/>
      <c r="Q256" s="2"/>
    </row>
    <row r="257" spans="2:17" x14ac:dyDescent="0.25">
      <c r="B257" s="1">
        <f t="shared" si="11"/>
        <v>20</v>
      </c>
      <c r="C257" s="4">
        <f t="shared" si="12"/>
        <v>237</v>
      </c>
      <c r="D257" s="5">
        <v>5.4800000000000001E-2</v>
      </c>
      <c r="E257" s="2">
        <f>IF(I256&gt;0.001,IPMT(Table42[[#This Row],[Oprocentowanie]]/12,1,$C$9-Table42[[#This Row],[Miesiąc]]+1,-I256),0)</f>
        <v>25.94543261650427</v>
      </c>
      <c r="F257" s="2">
        <f>IF(I256&gt;0.001,PPMT(Table42[[#This Row],[Oprocentowanie]]/12,1,$C$9-Table42[[#This Row],[Miesiąc]]+1,-I256),0)</f>
        <v>1410.677803272861</v>
      </c>
      <c r="G257" s="2">
        <f t="shared" si="10"/>
        <v>1436.6232358893653</v>
      </c>
      <c r="H257" s="2"/>
      <c r="I257" s="11">
        <f>IF(I256-F257&gt;0.001,I256-F257-Table42[[#This Row],[Ile nadpłacamy przy tej racie?]],0)</f>
        <v>4270.8037915820887</v>
      </c>
      <c r="K257" s="2">
        <f>IF(Table42[[#This Row],[Rok]]&lt;9,Table42[[#This Row],[Odsetki normalne]]*50%,Table42[[#This Row],[Odsetki normalne]])</f>
        <v>25.94543261650427</v>
      </c>
      <c r="O257" s="2"/>
      <c r="P257" s="2"/>
      <c r="Q257" s="2"/>
    </row>
    <row r="258" spans="2:17" x14ac:dyDescent="0.25">
      <c r="B258" s="1">
        <f t="shared" si="11"/>
        <v>20</v>
      </c>
      <c r="C258" s="4">
        <f t="shared" si="12"/>
        <v>238</v>
      </c>
      <c r="D258" s="5">
        <v>5.4800000000000001E-2</v>
      </c>
      <c r="E258" s="2">
        <f>IF(I257&gt;0.001,IPMT(Table42[[#This Row],[Oprocentowanie]]/12,1,$C$9-Table42[[#This Row],[Miesiąc]]+1,-I257),0)</f>
        <v>19.503337314891539</v>
      </c>
      <c r="F258" s="2">
        <f>IF(I257&gt;0.001,PPMT(Table42[[#This Row],[Oprocentowanie]]/12,1,$C$9-Table42[[#This Row],[Miesiąc]]+1,-I257),0)</f>
        <v>1417.1198985744743</v>
      </c>
      <c r="G258" s="2">
        <f t="shared" si="10"/>
        <v>1436.6232358893658</v>
      </c>
      <c r="H258" s="2"/>
      <c r="I258" s="11">
        <f>IF(I257-F258&gt;0.001,I257-F258-Table42[[#This Row],[Ile nadpłacamy przy tej racie?]],0)</f>
        <v>2853.6838930076146</v>
      </c>
      <c r="K258" s="2">
        <f>IF(Table42[[#This Row],[Rok]]&lt;9,Table42[[#This Row],[Odsetki normalne]]*50%,Table42[[#This Row],[Odsetki normalne]])</f>
        <v>19.503337314891539</v>
      </c>
      <c r="O258" s="2"/>
      <c r="P258" s="2"/>
      <c r="Q258" s="2"/>
    </row>
    <row r="259" spans="2:17" x14ac:dyDescent="0.25">
      <c r="B259" s="1">
        <f t="shared" si="11"/>
        <v>20</v>
      </c>
      <c r="C259" s="4">
        <f t="shared" si="12"/>
        <v>239</v>
      </c>
      <c r="D259" s="5">
        <v>5.4800000000000001E-2</v>
      </c>
      <c r="E259" s="2">
        <f>IF(I258&gt;0.001,IPMT(Table42[[#This Row],[Oprocentowanie]]/12,1,$C$9-Table42[[#This Row],[Miesiąc]]+1,-I258),0)</f>
        <v>13.03182311140144</v>
      </c>
      <c r="F259" s="2">
        <f>IF(I258&gt;0.001,PPMT(Table42[[#This Row],[Oprocentowanie]]/12,1,$C$9-Table42[[#This Row],[Miesiąc]]+1,-I258),0)</f>
        <v>1423.591412777964</v>
      </c>
      <c r="G259" s="2">
        <f t="shared" si="10"/>
        <v>1436.6232358893656</v>
      </c>
      <c r="H259" s="2"/>
      <c r="I259" s="11">
        <f>IF(I258-F259&gt;0.001,I258-F259-Table42[[#This Row],[Ile nadpłacamy przy tej racie?]],0)</f>
        <v>1430.0924802296506</v>
      </c>
      <c r="K259" s="2">
        <f>IF(Table42[[#This Row],[Rok]]&lt;9,Table42[[#This Row],[Odsetki normalne]]*50%,Table42[[#This Row],[Odsetki normalne]])</f>
        <v>13.03182311140144</v>
      </c>
      <c r="O259" s="2"/>
      <c r="P259" s="2"/>
      <c r="Q259" s="2"/>
    </row>
    <row r="260" spans="2:17" x14ac:dyDescent="0.25">
      <c r="B260" s="1">
        <f t="shared" si="11"/>
        <v>20</v>
      </c>
      <c r="C260" s="4">
        <f t="shared" si="12"/>
        <v>240</v>
      </c>
      <c r="D260" s="5">
        <v>5.4800000000000001E-2</v>
      </c>
      <c r="E260" s="2">
        <f>IF(I259&gt;0.001,IPMT(Table42[[#This Row],[Oprocentowanie]]/12,1,$C$9-Table42[[#This Row],[Miesiąc]]+1,-I259),0)</f>
        <v>6.5307556597154051</v>
      </c>
      <c r="F260" s="2">
        <f>IF(I259&gt;0.001,PPMT(Table42[[#This Row],[Oprocentowanie]]/12,1,$C$9-Table42[[#This Row],[Miesiąc]]+1,-I259),0)</f>
        <v>1430.0924802296506</v>
      </c>
      <c r="G260" s="2">
        <f t="shared" si="10"/>
        <v>1436.623235889366</v>
      </c>
      <c r="H260" s="2"/>
      <c r="I260" s="11">
        <f>IF(I259-F260&gt;0.001,I259-F260-Table42[[#This Row],[Ile nadpłacamy przy tej racie?]],0)</f>
        <v>0</v>
      </c>
      <c r="K260" s="2">
        <f>IF(Table42[[#This Row],[Rok]]&lt;9,Table42[[#This Row],[Odsetki normalne]]*50%,Table42[[#This Row],[Odsetki normalne]])</f>
        <v>6.5307556597154051</v>
      </c>
      <c r="O260" s="2"/>
      <c r="P260" s="2"/>
      <c r="Q260" s="2"/>
    </row>
    <row r="261" spans="2:17" x14ac:dyDescent="0.25">
      <c r="B261" s="6">
        <f t="shared" si="11"/>
        <v>21</v>
      </c>
      <c r="C261" s="7">
        <f t="shared" si="12"/>
        <v>241</v>
      </c>
      <c r="D261" s="8">
        <v>5.4800000000000001E-2</v>
      </c>
      <c r="E261" s="9">
        <f>IF(I260&gt;0.001,IPMT(Table42[[#This Row],[Oprocentowanie]]/12,1,$C$9-Table42[[#This Row],[Miesiąc]]+1,-I260),0)</f>
        <v>0</v>
      </c>
      <c r="F261" s="9">
        <f>IF(I260&gt;0.001,PPMT(Table42[[#This Row],[Oprocentowanie]]/12,1,$C$9-Table42[[#This Row],[Miesiąc]]+1,-I260),0)</f>
        <v>0</v>
      </c>
      <c r="G261" s="9">
        <f t="shared" si="10"/>
        <v>0</v>
      </c>
      <c r="H261" s="9"/>
      <c r="I261" s="9">
        <f>IF(I260-F261&gt;0.001,I260-F261-Table42[[#This Row],[Ile nadpłacamy przy tej racie?]],0)</f>
        <v>0</v>
      </c>
      <c r="K261" s="9">
        <f>IF(Table42[[#This Row],[Rok]]&lt;9,Table42[[#This Row],[Odsetki normalne]]*50%,Table42[[#This Row],[Odsetki normalne]])</f>
        <v>0</v>
      </c>
      <c r="O261" s="2"/>
      <c r="P261" s="2"/>
      <c r="Q261" s="2"/>
    </row>
    <row r="262" spans="2:17" x14ac:dyDescent="0.25">
      <c r="B262" s="6">
        <f t="shared" si="11"/>
        <v>21</v>
      </c>
      <c r="C262" s="7">
        <f t="shared" si="12"/>
        <v>242</v>
      </c>
      <c r="D262" s="8">
        <v>5.4800000000000001E-2</v>
      </c>
      <c r="E262" s="9">
        <f>IF(I261&gt;0.001,IPMT(Table42[[#This Row],[Oprocentowanie]]/12,1,$C$9-Table42[[#This Row],[Miesiąc]]+1,-I261),0)</f>
        <v>0</v>
      </c>
      <c r="F262" s="9">
        <f>IF(I261&gt;0.001,PPMT(Table42[[#This Row],[Oprocentowanie]]/12,1,$C$9-Table42[[#This Row],[Miesiąc]]+1,-I261),0)</f>
        <v>0</v>
      </c>
      <c r="G262" s="9">
        <f t="shared" si="10"/>
        <v>0</v>
      </c>
      <c r="H262" s="9"/>
      <c r="I262" s="9">
        <f>IF(I261-F262&gt;0.001,I261-F262-Table42[[#This Row],[Ile nadpłacamy przy tej racie?]],0)</f>
        <v>0</v>
      </c>
      <c r="K262" s="9">
        <f>IF(Table42[[#This Row],[Rok]]&lt;9,Table42[[#This Row],[Odsetki normalne]]*50%,Table42[[#This Row],[Odsetki normalne]])</f>
        <v>0</v>
      </c>
      <c r="O262" s="2"/>
      <c r="P262" s="2"/>
      <c r="Q262" s="2"/>
    </row>
    <row r="263" spans="2:17" x14ac:dyDescent="0.25">
      <c r="B263" s="6">
        <f t="shared" si="11"/>
        <v>21</v>
      </c>
      <c r="C263" s="7">
        <f t="shared" si="12"/>
        <v>243</v>
      </c>
      <c r="D263" s="8">
        <v>5.4800000000000001E-2</v>
      </c>
      <c r="E263" s="9">
        <f>IF(I262&gt;0.001,IPMT(Table42[[#This Row],[Oprocentowanie]]/12,1,$C$9-Table42[[#This Row],[Miesiąc]]+1,-I262),0)</f>
        <v>0</v>
      </c>
      <c r="F263" s="9">
        <f>IF(I262&gt;0.001,PPMT(Table42[[#This Row],[Oprocentowanie]]/12,1,$C$9-Table42[[#This Row],[Miesiąc]]+1,-I262),0)</f>
        <v>0</v>
      </c>
      <c r="G263" s="9">
        <f t="shared" si="10"/>
        <v>0</v>
      </c>
      <c r="H263" s="9"/>
      <c r="I263" s="9">
        <f>IF(I262-F263&gt;0.001,I262-F263-Table42[[#This Row],[Ile nadpłacamy przy tej racie?]],0)</f>
        <v>0</v>
      </c>
      <c r="K263" s="9">
        <f>IF(Table42[[#This Row],[Rok]]&lt;9,Table42[[#This Row],[Odsetki normalne]]*50%,Table42[[#This Row],[Odsetki normalne]])</f>
        <v>0</v>
      </c>
      <c r="O263" s="2"/>
      <c r="P263" s="2"/>
      <c r="Q263" s="2"/>
    </row>
    <row r="264" spans="2:17" x14ac:dyDescent="0.25">
      <c r="B264" s="6">
        <f t="shared" si="11"/>
        <v>21</v>
      </c>
      <c r="C264" s="7">
        <f t="shared" si="12"/>
        <v>244</v>
      </c>
      <c r="D264" s="8">
        <v>5.4800000000000001E-2</v>
      </c>
      <c r="E264" s="9">
        <f>IF(I263&gt;0.001,IPMT(Table42[[#This Row],[Oprocentowanie]]/12,1,$C$9-Table42[[#This Row],[Miesiąc]]+1,-I263),0)</f>
        <v>0</v>
      </c>
      <c r="F264" s="9">
        <f>IF(I263&gt;0.001,PPMT(Table42[[#This Row],[Oprocentowanie]]/12,1,$C$9-Table42[[#This Row],[Miesiąc]]+1,-I263),0)</f>
        <v>0</v>
      </c>
      <c r="G264" s="9">
        <f t="shared" si="10"/>
        <v>0</v>
      </c>
      <c r="H264" s="9"/>
      <c r="I264" s="9">
        <f>IF(I263-F264&gt;0.001,I263-F264-Table42[[#This Row],[Ile nadpłacamy przy tej racie?]],0)</f>
        <v>0</v>
      </c>
      <c r="K264" s="9">
        <f>IF(Table42[[#This Row],[Rok]]&lt;9,Table42[[#This Row],[Odsetki normalne]]*50%,Table42[[#This Row],[Odsetki normalne]])</f>
        <v>0</v>
      </c>
      <c r="O264" s="2"/>
      <c r="P264" s="2"/>
      <c r="Q264" s="2"/>
    </row>
    <row r="265" spans="2:17" x14ac:dyDescent="0.25">
      <c r="B265" s="6">
        <f t="shared" si="11"/>
        <v>21</v>
      </c>
      <c r="C265" s="7">
        <f t="shared" si="12"/>
        <v>245</v>
      </c>
      <c r="D265" s="8">
        <v>5.4800000000000001E-2</v>
      </c>
      <c r="E265" s="9">
        <f>IF(I264&gt;0.001,IPMT(Table42[[#This Row],[Oprocentowanie]]/12,1,$C$9-Table42[[#This Row],[Miesiąc]]+1,-I264),0)</f>
        <v>0</v>
      </c>
      <c r="F265" s="9">
        <f>IF(I264&gt;0.001,PPMT(Table42[[#This Row],[Oprocentowanie]]/12,1,$C$9-Table42[[#This Row],[Miesiąc]]+1,-I264),0)</f>
        <v>0</v>
      </c>
      <c r="G265" s="9">
        <f t="shared" si="10"/>
        <v>0</v>
      </c>
      <c r="H265" s="9"/>
      <c r="I265" s="9">
        <f>IF(I264-F265&gt;0.001,I264-F265-Table42[[#This Row],[Ile nadpłacamy przy tej racie?]],0)</f>
        <v>0</v>
      </c>
      <c r="K265" s="9">
        <f>IF(Table42[[#This Row],[Rok]]&lt;9,Table42[[#This Row],[Odsetki normalne]]*50%,Table42[[#This Row],[Odsetki normalne]])</f>
        <v>0</v>
      </c>
      <c r="O265" s="2"/>
      <c r="P265" s="2"/>
      <c r="Q265" s="2"/>
    </row>
    <row r="266" spans="2:17" x14ac:dyDescent="0.25">
      <c r="B266" s="6">
        <f t="shared" si="11"/>
        <v>21</v>
      </c>
      <c r="C266" s="7">
        <f t="shared" si="12"/>
        <v>246</v>
      </c>
      <c r="D266" s="8">
        <v>5.4800000000000001E-2</v>
      </c>
      <c r="E266" s="9">
        <f>IF(I265&gt;0.001,IPMT(Table42[[#This Row],[Oprocentowanie]]/12,1,$C$9-Table42[[#This Row],[Miesiąc]]+1,-I265),0)</f>
        <v>0</v>
      </c>
      <c r="F266" s="9">
        <f>IF(I265&gt;0.001,PPMT(Table42[[#This Row],[Oprocentowanie]]/12,1,$C$9-Table42[[#This Row],[Miesiąc]]+1,-I265),0)</f>
        <v>0</v>
      </c>
      <c r="G266" s="9">
        <f t="shared" si="10"/>
        <v>0</v>
      </c>
      <c r="H266" s="9"/>
      <c r="I266" s="9">
        <f>IF(I265-F266&gt;0.001,I265-F266-Table42[[#This Row],[Ile nadpłacamy przy tej racie?]],0)</f>
        <v>0</v>
      </c>
      <c r="K266" s="9">
        <f>IF(Table42[[#This Row],[Rok]]&lt;9,Table42[[#This Row],[Odsetki normalne]]*50%,Table42[[#This Row],[Odsetki normalne]])</f>
        <v>0</v>
      </c>
      <c r="O266" s="2"/>
      <c r="P266" s="2"/>
      <c r="Q266" s="2"/>
    </row>
    <row r="267" spans="2:17" x14ac:dyDescent="0.25">
      <c r="B267" s="6">
        <f t="shared" si="11"/>
        <v>21</v>
      </c>
      <c r="C267" s="7">
        <f t="shared" si="12"/>
        <v>247</v>
      </c>
      <c r="D267" s="8">
        <v>5.4800000000000001E-2</v>
      </c>
      <c r="E267" s="9">
        <f>IF(I266&gt;0.001,IPMT(Table42[[#This Row],[Oprocentowanie]]/12,1,$C$9-Table42[[#This Row],[Miesiąc]]+1,-I266),0)</f>
        <v>0</v>
      </c>
      <c r="F267" s="9">
        <f>IF(I266&gt;0.001,PPMT(Table42[[#This Row],[Oprocentowanie]]/12,1,$C$9-Table42[[#This Row],[Miesiąc]]+1,-I266),0)</f>
        <v>0</v>
      </c>
      <c r="G267" s="9">
        <f t="shared" si="10"/>
        <v>0</v>
      </c>
      <c r="H267" s="9"/>
      <c r="I267" s="9">
        <f>IF(I266-F267&gt;0.001,I266-F267-Table42[[#This Row],[Ile nadpłacamy przy tej racie?]],0)</f>
        <v>0</v>
      </c>
      <c r="K267" s="9">
        <f>IF(Table42[[#This Row],[Rok]]&lt;9,Table42[[#This Row],[Odsetki normalne]]*50%,Table42[[#This Row],[Odsetki normalne]])</f>
        <v>0</v>
      </c>
      <c r="O267" s="2"/>
      <c r="P267" s="2"/>
      <c r="Q267" s="2"/>
    </row>
    <row r="268" spans="2:17" x14ac:dyDescent="0.25">
      <c r="B268" s="6">
        <f t="shared" si="11"/>
        <v>21</v>
      </c>
      <c r="C268" s="7">
        <f t="shared" si="12"/>
        <v>248</v>
      </c>
      <c r="D268" s="8">
        <v>5.4800000000000001E-2</v>
      </c>
      <c r="E268" s="9">
        <f>IF(I267&gt;0.001,IPMT(Table42[[#This Row],[Oprocentowanie]]/12,1,$C$9-Table42[[#This Row],[Miesiąc]]+1,-I267),0)</f>
        <v>0</v>
      </c>
      <c r="F268" s="9">
        <f>IF(I267&gt;0.001,PPMT(Table42[[#This Row],[Oprocentowanie]]/12,1,$C$9-Table42[[#This Row],[Miesiąc]]+1,-I267),0)</f>
        <v>0</v>
      </c>
      <c r="G268" s="9">
        <f t="shared" si="10"/>
        <v>0</v>
      </c>
      <c r="H268" s="9"/>
      <c r="I268" s="9">
        <f>IF(I267-F268&gt;0.001,I267-F268-Table42[[#This Row],[Ile nadpłacamy przy tej racie?]],0)</f>
        <v>0</v>
      </c>
      <c r="K268" s="9">
        <f>IF(Table42[[#This Row],[Rok]]&lt;9,Table42[[#This Row],[Odsetki normalne]]*50%,Table42[[#This Row],[Odsetki normalne]])</f>
        <v>0</v>
      </c>
      <c r="O268" s="2"/>
      <c r="P268" s="2"/>
      <c r="Q268" s="2"/>
    </row>
    <row r="269" spans="2:17" x14ac:dyDescent="0.25">
      <c r="B269" s="6">
        <f t="shared" si="11"/>
        <v>21</v>
      </c>
      <c r="C269" s="7">
        <f t="shared" si="12"/>
        <v>249</v>
      </c>
      <c r="D269" s="8">
        <v>5.4800000000000001E-2</v>
      </c>
      <c r="E269" s="9">
        <f>IF(I268&gt;0.001,IPMT(Table42[[#This Row],[Oprocentowanie]]/12,1,$C$9-Table42[[#This Row],[Miesiąc]]+1,-I268),0)</f>
        <v>0</v>
      </c>
      <c r="F269" s="9">
        <f>IF(I268&gt;0.001,PPMT(Table42[[#This Row],[Oprocentowanie]]/12,1,$C$9-Table42[[#This Row],[Miesiąc]]+1,-I268),0)</f>
        <v>0</v>
      </c>
      <c r="G269" s="9">
        <f t="shared" si="10"/>
        <v>0</v>
      </c>
      <c r="H269" s="9"/>
      <c r="I269" s="9">
        <f>IF(I268-F269&gt;0.001,I268-F269-Table42[[#This Row],[Ile nadpłacamy przy tej racie?]],0)</f>
        <v>0</v>
      </c>
      <c r="K269" s="9">
        <f>IF(Table42[[#This Row],[Rok]]&lt;9,Table42[[#This Row],[Odsetki normalne]]*50%,Table42[[#This Row],[Odsetki normalne]])</f>
        <v>0</v>
      </c>
      <c r="O269" s="2"/>
      <c r="P269" s="2"/>
      <c r="Q269" s="2"/>
    </row>
    <row r="270" spans="2:17" x14ac:dyDescent="0.25">
      <c r="B270" s="6">
        <f t="shared" si="11"/>
        <v>21</v>
      </c>
      <c r="C270" s="7">
        <f t="shared" si="12"/>
        <v>250</v>
      </c>
      <c r="D270" s="8">
        <v>5.4800000000000001E-2</v>
      </c>
      <c r="E270" s="9">
        <f>IF(I269&gt;0.001,IPMT(Table42[[#This Row],[Oprocentowanie]]/12,1,$C$9-Table42[[#This Row],[Miesiąc]]+1,-I269),0)</f>
        <v>0</v>
      </c>
      <c r="F270" s="9">
        <f>IF(I269&gt;0.001,PPMT(Table42[[#This Row],[Oprocentowanie]]/12,1,$C$9-Table42[[#This Row],[Miesiąc]]+1,-I269),0)</f>
        <v>0</v>
      </c>
      <c r="G270" s="9">
        <f t="shared" si="10"/>
        <v>0</v>
      </c>
      <c r="H270" s="9"/>
      <c r="I270" s="9">
        <f>IF(I269-F270&gt;0.001,I269-F270-Table42[[#This Row],[Ile nadpłacamy przy tej racie?]],0)</f>
        <v>0</v>
      </c>
      <c r="K270" s="9">
        <f>IF(Table42[[#This Row],[Rok]]&lt;9,Table42[[#This Row],[Odsetki normalne]]*50%,Table42[[#This Row],[Odsetki normalne]])</f>
        <v>0</v>
      </c>
      <c r="O270" s="2"/>
      <c r="P270" s="2"/>
      <c r="Q270" s="2"/>
    </row>
    <row r="271" spans="2:17" x14ac:dyDescent="0.25">
      <c r="B271" s="6">
        <f t="shared" si="11"/>
        <v>21</v>
      </c>
      <c r="C271" s="7">
        <f t="shared" si="12"/>
        <v>251</v>
      </c>
      <c r="D271" s="8">
        <v>5.4800000000000001E-2</v>
      </c>
      <c r="E271" s="9">
        <f>IF(I270&gt;0.001,IPMT(Table42[[#This Row],[Oprocentowanie]]/12,1,$C$9-Table42[[#This Row],[Miesiąc]]+1,-I270),0)</f>
        <v>0</v>
      </c>
      <c r="F271" s="9">
        <f>IF(I270&gt;0.001,PPMT(Table42[[#This Row],[Oprocentowanie]]/12,1,$C$9-Table42[[#This Row],[Miesiąc]]+1,-I270),0)</f>
        <v>0</v>
      </c>
      <c r="G271" s="9">
        <f t="shared" si="10"/>
        <v>0</v>
      </c>
      <c r="H271" s="9"/>
      <c r="I271" s="9">
        <f>IF(I270-F271&gt;0.001,I270-F271-Table42[[#This Row],[Ile nadpłacamy przy tej racie?]],0)</f>
        <v>0</v>
      </c>
      <c r="K271" s="9">
        <f>IF(Table42[[#This Row],[Rok]]&lt;9,Table42[[#This Row],[Odsetki normalne]]*50%,Table42[[#This Row],[Odsetki normalne]])</f>
        <v>0</v>
      </c>
      <c r="O271" s="2"/>
      <c r="P271" s="2"/>
      <c r="Q271" s="2"/>
    </row>
    <row r="272" spans="2:17" x14ac:dyDescent="0.25">
      <c r="B272" s="6">
        <f t="shared" si="11"/>
        <v>21</v>
      </c>
      <c r="C272" s="7">
        <f t="shared" si="12"/>
        <v>252</v>
      </c>
      <c r="D272" s="8">
        <v>5.4800000000000001E-2</v>
      </c>
      <c r="E272" s="9">
        <f>IF(I271&gt;0.001,IPMT(Table42[[#This Row],[Oprocentowanie]]/12,1,$C$9-Table42[[#This Row],[Miesiąc]]+1,-I271),0)</f>
        <v>0</v>
      </c>
      <c r="F272" s="9">
        <f>IF(I271&gt;0.001,PPMT(Table42[[#This Row],[Oprocentowanie]]/12,1,$C$9-Table42[[#This Row],[Miesiąc]]+1,-I271),0)</f>
        <v>0</v>
      </c>
      <c r="G272" s="9">
        <f t="shared" si="10"/>
        <v>0</v>
      </c>
      <c r="H272" s="9"/>
      <c r="I272" s="9">
        <f>IF(I271-F272&gt;0.001,I271-F272-Table42[[#This Row],[Ile nadpłacamy przy tej racie?]],0)</f>
        <v>0</v>
      </c>
      <c r="K272" s="9">
        <f>IF(Table42[[#This Row],[Rok]]&lt;9,Table42[[#This Row],[Odsetki normalne]]*50%,Table42[[#This Row],[Odsetki normalne]])</f>
        <v>0</v>
      </c>
      <c r="O272" s="2"/>
      <c r="P272" s="2"/>
      <c r="Q272" s="2"/>
    </row>
    <row r="273" spans="2:17" x14ac:dyDescent="0.25">
      <c r="B273" s="1">
        <f t="shared" si="11"/>
        <v>22</v>
      </c>
      <c r="C273" s="4">
        <f t="shared" si="12"/>
        <v>253</v>
      </c>
      <c r="D273" s="5">
        <v>5.4800000000000001E-2</v>
      </c>
      <c r="E273" s="2">
        <f>IF(I272&gt;0.001,IPMT(Table42[[#This Row],[Oprocentowanie]]/12,1,$C$9-Table42[[#This Row],[Miesiąc]]+1,-I272),0)</f>
        <v>0</v>
      </c>
      <c r="F273" s="2">
        <f>IF(I272&gt;0.001,PPMT(Table42[[#This Row],[Oprocentowanie]]/12,1,$C$9-Table42[[#This Row],[Miesiąc]]+1,-I272),0)</f>
        <v>0</v>
      </c>
      <c r="G273" s="2">
        <f t="shared" si="10"/>
        <v>0</v>
      </c>
      <c r="H273" s="2"/>
      <c r="I273" s="11">
        <f>IF(I272-F273&gt;0.001,I272-F273-Table42[[#This Row],[Ile nadpłacamy przy tej racie?]],0)</f>
        <v>0</v>
      </c>
      <c r="K273" s="2">
        <f>IF(Table42[[#This Row],[Rok]]&lt;9,Table42[[#This Row],[Odsetki normalne]]*50%,Table42[[#This Row],[Odsetki normalne]])</f>
        <v>0</v>
      </c>
      <c r="O273" s="2"/>
      <c r="P273" s="2"/>
      <c r="Q273" s="2"/>
    </row>
    <row r="274" spans="2:17" x14ac:dyDescent="0.25">
      <c r="B274" s="1">
        <f t="shared" si="11"/>
        <v>22</v>
      </c>
      <c r="C274" s="4">
        <f t="shared" si="12"/>
        <v>254</v>
      </c>
      <c r="D274" s="5">
        <v>5.4800000000000001E-2</v>
      </c>
      <c r="E274" s="2">
        <f>IF(I273&gt;0.001,IPMT(Table42[[#This Row],[Oprocentowanie]]/12,1,$C$9-Table42[[#This Row],[Miesiąc]]+1,-I273),0)</f>
        <v>0</v>
      </c>
      <c r="F274" s="2">
        <f>IF(I273&gt;0.001,PPMT(Table42[[#This Row],[Oprocentowanie]]/12,1,$C$9-Table42[[#This Row],[Miesiąc]]+1,-I273),0)</f>
        <v>0</v>
      </c>
      <c r="G274" s="2">
        <f t="shared" si="10"/>
        <v>0</v>
      </c>
      <c r="H274" s="2"/>
      <c r="I274" s="11">
        <f>IF(I273-F274&gt;0.001,I273-F274-Table42[[#This Row],[Ile nadpłacamy przy tej racie?]],0)</f>
        <v>0</v>
      </c>
      <c r="K274" s="2">
        <f>IF(Table42[[#This Row],[Rok]]&lt;9,Table42[[#This Row],[Odsetki normalne]]*50%,Table42[[#This Row],[Odsetki normalne]])</f>
        <v>0</v>
      </c>
      <c r="O274" s="2"/>
      <c r="P274" s="2"/>
      <c r="Q274" s="2"/>
    </row>
    <row r="275" spans="2:17" x14ac:dyDescent="0.25">
      <c r="B275" s="1">
        <f t="shared" si="11"/>
        <v>22</v>
      </c>
      <c r="C275" s="4">
        <f t="shared" si="12"/>
        <v>255</v>
      </c>
      <c r="D275" s="5">
        <v>5.4800000000000001E-2</v>
      </c>
      <c r="E275" s="2">
        <f>IF(I274&gt;0.001,IPMT(Table42[[#This Row],[Oprocentowanie]]/12,1,$C$9-Table42[[#This Row],[Miesiąc]]+1,-I274),0)</f>
        <v>0</v>
      </c>
      <c r="F275" s="2">
        <f>IF(I274&gt;0.001,PPMT(Table42[[#This Row],[Oprocentowanie]]/12,1,$C$9-Table42[[#This Row],[Miesiąc]]+1,-I274),0)</f>
        <v>0</v>
      </c>
      <c r="G275" s="2">
        <f t="shared" si="10"/>
        <v>0</v>
      </c>
      <c r="H275" s="2"/>
      <c r="I275" s="11">
        <f>IF(I274-F275&gt;0.001,I274-F275-Table42[[#This Row],[Ile nadpłacamy przy tej racie?]],0)</f>
        <v>0</v>
      </c>
      <c r="K275" s="2">
        <f>IF(Table42[[#This Row],[Rok]]&lt;9,Table42[[#This Row],[Odsetki normalne]]*50%,Table42[[#This Row],[Odsetki normalne]])</f>
        <v>0</v>
      </c>
      <c r="O275" s="2"/>
      <c r="P275" s="2"/>
      <c r="Q275" s="2"/>
    </row>
    <row r="276" spans="2:17" x14ac:dyDescent="0.25">
      <c r="B276" s="1">
        <f t="shared" si="11"/>
        <v>22</v>
      </c>
      <c r="C276" s="4">
        <f t="shared" si="12"/>
        <v>256</v>
      </c>
      <c r="D276" s="5">
        <v>5.4800000000000001E-2</v>
      </c>
      <c r="E276" s="2">
        <f>IF(I275&gt;0.001,IPMT(Table42[[#This Row],[Oprocentowanie]]/12,1,$C$9-Table42[[#This Row],[Miesiąc]]+1,-I275),0)</f>
        <v>0</v>
      </c>
      <c r="F276" s="2">
        <f>IF(I275&gt;0.001,PPMT(Table42[[#This Row],[Oprocentowanie]]/12,1,$C$9-Table42[[#This Row],[Miesiąc]]+1,-I275),0)</f>
        <v>0</v>
      </c>
      <c r="G276" s="2">
        <f t="shared" si="10"/>
        <v>0</v>
      </c>
      <c r="H276" s="2"/>
      <c r="I276" s="11">
        <f>IF(I275-F276&gt;0.001,I275-F276-Table42[[#This Row],[Ile nadpłacamy przy tej racie?]],0)</f>
        <v>0</v>
      </c>
      <c r="K276" s="2">
        <f>IF(Table42[[#This Row],[Rok]]&lt;9,Table42[[#This Row],[Odsetki normalne]]*50%,Table42[[#This Row],[Odsetki normalne]])</f>
        <v>0</v>
      </c>
      <c r="O276" s="2"/>
      <c r="P276" s="2"/>
      <c r="Q276" s="2"/>
    </row>
    <row r="277" spans="2:17" x14ac:dyDescent="0.25">
      <c r="B277" s="1">
        <f t="shared" si="11"/>
        <v>22</v>
      </c>
      <c r="C277" s="4">
        <f t="shared" si="12"/>
        <v>257</v>
      </c>
      <c r="D277" s="5">
        <v>5.4800000000000001E-2</v>
      </c>
      <c r="E277" s="2">
        <f>IF(I276&gt;0.001,IPMT(Table42[[#This Row],[Oprocentowanie]]/12,1,$C$9-Table42[[#This Row],[Miesiąc]]+1,-I276),0)</f>
        <v>0</v>
      </c>
      <c r="F277" s="2">
        <f>IF(I276&gt;0.001,PPMT(Table42[[#This Row],[Oprocentowanie]]/12,1,$C$9-Table42[[#This Row],[Miesiąc]]+1,-I276),0)</f>
        <v>0</v>
      </c>
      <c r="G277" s="2">
        <f t="shared" ref="G277:G340" si="13">IF(I276&gt;0,E277+F277,0)</f>
        <v>0</v>
      </c>
      <c r="H277" s="2"/>
      <c r="I277" s="11">
        <f>IF(I276-F277&gt;0.001,I276-F277-Table42[[#This Row],[Ile nadpłacamy przy tej racie?]],0)</f>
        <v>0</v>
      </c>
      <c r="K277" s="2">
        <f>IF(Table42[[#This Row],[Rok]]&lt;9,Table42[[#This Row],[Odsetki normalne]]*50%,Table42[[#This Row],[Odsetki normalne]])</f>
        <v>0</v>
      </c>
      <c r="O277" s="2"/>
      <c r="P277" s="2"/>
      <c r="Q277" s="2"/>
    </row>
    <row r="278" spans="2:17" x14ac:dyDescent="0.25">
      <c r="B278" s="1">
        <f t="shared" ref="B278:B341" si="14">ROUNDUP(C278/12,0)</f>
        <v>22</v>
      </c>
      <c r="C278" s="4">
        <f t="shared" si="12"/>
        <v>258</v>
      </c>
      <c r="D278" s="5">
        <v>5.4800000000000001E-2</v>
      </c>
      <c r="E278" s="2">
        <f>IF(I277&gt;0.001,IPMT(Table42[[#This Row],[Oprocentowanie]]/12,1,$C$9-Table42[[#This Row],[Miesiąc]]+1,-I277),0)</f>
        <v>0</v>
      </c>
      <c r="F278" s="2">
        <f>IF(I277&gt;0.001,PPMT(Table42[[#This Row],[Oprocentowanie]]/12,1,$C$9-Table42[[#This Row],[Miesiąc]]+1,-I277),0)</f>
        <v>0</v>
      </c>
      <c r="G278" s="2">
        <f t="shared" si="13"/>
        <v>0</v>
      </c>
      <c r="H278" s="2"/>
      <c r="I278" s="11">
        <f>IF(I277-F278&gt;0.001,I277-F278-Table42[[#This Row],[Ile nadpłacamy przy tej racie?]],0)</f>
        <v>0</v>
      </c>
      <c r="K278" s="2">
        <f>IF(Table42[[#This Row],[Rok]]&lt;9,Table42[[#This Row],[Odsetki normalne]]*50%,Table42[[#This Row],[Odsetki normalne]])</f>
        <v>0</v>
      </c>
      <c r="O278" s="2"/>
      <c r="P278" s="2"/>
      <c r="Q278" s="2"/>
    </row>
    <row r="279" spans="2:17" x14ac:dyDescent="0.25">
      <c r="B279" s="1">
        <f t="shared" si="14"/>
        <v>22</v>
      </c>
      <c r="C279" s="4">
        <f t="shared" ref="C279:C342" si="15">C278+1</f>
        <v>259</v>
      </c>
      <c r="D279" s="5">
        <v>5.4800000000000001E-2</v>
      </c>
      <c r="E279" s="2">
        <f>IF(I278&gt;0.001,IPMT(Table42[[#This Row],[Oprocentowanie]]/12,1,$C$9-Table42[[#This Row],[Miesiąc]]+1,-I278),0)</f>
        <v>0</v>
      </c>
      <c r="F279" s="2">
        <f>IF(I278&gt;0.001,PPMT(Table42[[#This Row],[Oprocentowanie]]/12,1,$C$9-Table42[[#This Row],[Miesiąc]]+1,-I278),0)</f>
        <v>0</v>
      </c>
      <c r="G279" s="2">
        <f t="shared" si="13"/>
        <v>0</v>
      </c>
      <c r="H279" s="2"/>
      <c r="I279" s="11">
        <f>IF(I278-F279&gt;0.001,I278-F279-Table42[[#This Row],[Ile nadpłacamy przy tej racie?]],0)</f>
        <v>0</v>
      </c>
      <c r="K279" s="2">
        <f>IF(Table42[[#This Row],[Rok]]&lt;9,Table42[[#This Row],[Odsetki normalne]]*50%,Table42[[#This Row],[Odsetki normalne]])</f>
        <v>0</v>
      </c>
      <c r="O279" s="2"/>
      <c r="P279" s="2"/>
      <c r="Q279" s="2"/>
    </row>
    <row r="280" spans="2:17" x14ac:dyDescent="0.25">
      <c r="B280" s="1">
        <f t="shared" si="14"/>
        <v>22</v>
      </c>
      <c r="C280" s="4">
        <f t="shared" si="15"/>
        <v>260</v>
      </c>
      <c r="D280" s="5">
        <v>5.4800000000000001E-2</v>
      </c>
      <c r="E280" s="2">
        <f>IF(I279&gt;0.001,IPMT(Table42[[#This Row],[Oprocentowanie]]/12,1,$C$9-Table42[[#This Row],[Miesiąc]]+1,-I279),0)</f>
        <v>0</v>
      </c>
      <c r="F280" s="2">
        <f>IF(I279&gt;0.001,PPMT(Table42[[#This Row],[Oprocentowanie]]/12,1,$C$9-Table42[[#This Row],[Miesiąc]]+1,-I279),0)</f>
        <v>0</v>
      </c>
      <c r="G280" s="2">
        <f t="shared" si="13"/>
        <v>0</v>
      </c>
      <c r="H280" s="2"/>
      <c r="I280" s="11">
        <f>IF(I279-F280&gt;0.001,I279-F280-Table42[[#This Row],[Ile nadpłacamy przy tej racie?]],0)</f>
        <v>0</v>
      </c>
      <c r="K280" s="2">
        <f>IF(Table42[[#This Row],[Rok]]&lt;9,Table42[[#This Row],[Odsetki normalne]]*50%,Table42[[#This Row],[Odsetki normalne]])</f>
        <v>0</v>
      </c>
      <c r="O280" s="2"/>
      <c r="P280" s="2"/>
    </row>
    <row r="281" spans="2:17" x14ac:dyDescent="0.25">
      <c r="B281" s="1">
        <f t="shared" si="14"/>
        <v>22</v>
      </c>
      <c r="C281" s="4">
        <f t="shared" si="15"/>
        <v>261</v>
      </c>
      <c r="D281" s="5">
        <v>5.4800000000000001E-2</v>
      </c>
      <c r="E281" s="2">
        <f>IF(I280&gt;0.001,IPMT(Table42[[#This Row],[Oprocentowanie]]/12,1,$C$9-Table42[[#This Row],[Miesiąc]]+1,-I280),0)</f>
        <v>0</v>
      </c>
      <c r="F281" s="2">
        <f>IF(I280&gt;0.001,PPMT(Table42[[#This Row],[Oprocentowanie]]/12,1,$C$9-Table42[[#This Row],[Miesiąc]]+1,-I280),0)</f>
        <v>0</v>
      </c>
      <c r="G281" s="2">
        <f t="shared" si="13"/>
        <v>0</v>
      </c>
      <c r="H281" s="2"/>
      <c r="I281" s="11">
        <f>IF(I280-F281&gt;0.001,I280-F281-Table42[[#This Row],[Ile nadpłacamy przy tej racie?]],0)</f>
        <v>0</v>
      </c>
      <c r="K281" s="2">
        <f>IF(Table42[[#This Row],[Rok]]&lt;9,Table42[[#This Row],[Odsetki normalne]]*50%,Table42[[#This Row],[Odsetki normalne]])</f>
        <v>0</v>
      </c>
      <c r="O281" s="2"/>
      <c r="P281" s="2"/>
    </row>
    <row r="282" spans="2:17" x14ac:dyDescent="0.25">
      <c r="B282" s="1">
        <f t="shared" si="14"/>
        <v>22</v>
      </c>
      <c r="C282" s="4">
        <f t="shared" si="15"/>
        <v>262</v>
      </c>
      <c r="D282" s="5">
        <v>5.4800000000000001E-2</v>
      </c>
      <c r="E282" s="2">
        <f>IF(I281&gt;0.001,IPMT(Table42[[#This Row],[Oprocentowanie]]/12,1,$C$9-Table42[[#This Row],[Miesiąc]]+1,-I281),0)</f>
        <v>0</v>
      </c>
      <c r="F282" s="2">
        <f>IF(I281&gt;0.001,PPMT(Table42[[#This Row],[Oprocentowanie]]/12,1,$C$9-Table42[[#This Row],[Miesiąc]]+1,-I281),0)</f>
        <v>0</v>
      </c>
      <c r="G282" s="2">
        <f t="shared" si="13"/>
        <v>0</v>
      </c>
      <c r="H282" s="2"/>
      <c r="I282" s="11">
        <f>IF(I281-F282&gt;0.001,I281-F282-Table42[[#This Row],[Ile nadpłacamy przy tej racie?]],0)</f>
        <v>0</v>
      </c>
      <c r="K282" s="2">
        <f>IF(Table42[[#This Row],[Rok]]&lt;9,Table42[[#This Row],[Odsetki normalne]]*50%,Table42[[#This Row],[Odsetki normalne]])</f>
        <v>0</v>
      </c>
      <c r="O282" s="2"/>
      <c r="P282" s="2"/>
    </row>
    <row r="283" spans="2:17" x14ac:dyDescent="0.25">
      <c r="B283" s="1">
        <f t="shared" si="14"/>
        <v>22</v>
      </c>
      <c r="C283" s="4">
        <f t="shared" si="15"/>
        <v>263</v>
      </c>
      <c r="D283" s="5">
        <v>5.4800000000000001E-2</v>
      </c>
      <c r="E283" s="2">
        <f>IF(I282&gt;0.001,IPMT(Table42[[#This Row],[Oprocentowanie]]/12,1,$C$9-Table42[[#This Row],[Miesiąc]]+1,-I282),0)</f>
        <v>0</v>
      </c>
      <c r="F283" s="2">
        <f>IF(I282&gt;0.001,PPMT(Table42[[#This Row],[Oprocentowanie]]/12,1,$C$9-Table42[[#This Row],[Miesiąc]]+1,-I282),0)</f>
        <v>0</v>
      </c>
      <c r="G283" s="2">
        <f t="shared" si="13"/>
        <v>0</v>
      </c>
      <c r="H283" s="2"/>
      <c r="I283" s="11">
        <f>IF(I282-F283&gt;0.001,I282-F283-Table42[[#This Row],[Ile nadpłacamy przy tej racie?]],0)</f>
        <v>0</v>
      </c>
      <c r="K283" s="2">
        <f>IF(Table42[[#This Row],[Rok]]&lt;9,Table42[[#This Row],[Odsetki normalne]]*50%,Table42[[#This Row],[Odsetki normalne]])</f>
        <v>0</v>
      </c>
      <c r="O283" s="2"/>
      <c r="P283" s="2"/>
    </row>
    <row r="284" spans="2:17" x14ac:dyDescent="0.25">
      <c r="B284" s="1">
        <f t="shared" si="14"/>
        <v>22</v>
      </c>
      <c r="C284" s="4">
        <f t="shared" si="15"/>
        <v>264</v>
      </c>
      <c r="D284" s="5">
        <v>5.4800000000000001E-2</v>
      </c>
      <c r="E284" s="2">
        <f>IF(I283&gt;0.001,IPMT(Table42[[#This Row],[Oprocentowanie]]/12,1,$C$9-Table42[[#This Row],[Miesiąc]]+1,-I283),0)</f>
        <v>0</v>
      </c>
      <c r="F284" s="2">
        <f>IF(I283&gt;0.001,PPMT(Table42[[#This Row],[Oprocentowanie]]/12,1,$C$9-Table42[[#This Row],[Miesiąc]]+1,-I283),0)</f>
        <v>0</v>
      </c>
      <c r="G284" s="2">
        <f t="shared" si="13"/>
        <v>0</v>
      </c>
      <c r="H284" s="2"/>
      <c r="I284" s="11">
        <f>IF(I283-F284&gt;0.001,I283-F284-Table42[[#This Row],[Ile nadpłacamy przy tej racie?]],0)</f>
        <v>0</v>
      </c>
      <c r="K284" s="2">
        <f>IF(Table42[[#This Row],[Rok]]&lt;9,Table42[[#This Row],[Odsetki normalne]]*50%,Table42[[#This Row],[Odsetki normalne]])</f>
        <v>0</v>
      </c>
      <c r="O284" s="2"/>
      <c r="P284" s="2"/>
    </row>
    <row r="285" spans="2:17" x14ac:dyDescent="0.25">
      <c r="B285" s="6">
        <f t="shared" si="14"/>
        <v>23</v>
      </c>
      <c r="C285" s="7">
        <f t="shared" si="15"/>
        <v>265</v>
      </c>
      <c r="D285" s="8">
        <v>5.4800000000000001E-2</v>
      </c>
      <c r="E285" s="9">
        <f>IF(I284&gt;0.001,IPMT(Table42[[#This Row],[Oprocentowanie]]/12,1,$C$9-Table42[[#This Row],[Miesiąc]]+1,-I284),0)</f>
        <v>0</v>
      </c>
      <c r="F285" s="9">
        <f>IF(I284&gt;0.001,PPMT(Table42[[#This Row],[Oprocentowanie]]/12,1,$C$9-Table42[[#This Row],[Miesiąc]]+1,-I284),0)</f>
        <v>0</v>
      </c>
      <c r="G285" s="9">
        <f t="shared" si="13"/>
        <v>0</v>
      </c>
      <c r="H285" s="9"/>
      <c r="I285" s="9">
        <f>IF(I284-F285&gt;0.001,I284-F285-Table42[[#This Row],[Ile nadpłacamy przy tej racie?]],0)</f>
        <v>0</v>
      </c>
      <c r="K285" s="9">
        <f>IF(Table42[[#This Row],[Rok]]&lt;9,Table42[[#This Row],[Odsetki normalne]]*50%,Table42[[#This Row],[Odsetki normalne]])</f>
        <v>0</v>
      </c>
      <c r="O285" s="2"/>
      <c r="P285" s="2"/>
    </row>
    <row r="286" spans="2:17" x14ac:dyDescent="0.25">
      <c r="B286" s="6">
        <f t="shared" si="14"/>
        <v>23</v>
      </c>
      <c r="C286" s="7">
        <f t="shared" si="15"/>
        <v>266</v>
      </c>
      <c r="D286" s="8">
        <v>5.4800000000000001E-2</v>
      </c>
      <c r="E286" s="9">
        <f>IF(I285&gt;0.001,IPMT(Table42[[#This Row],[Oprocentowanie]]/12,1,$C$9-Table42[[#This Row],[Miesiąc]]+1,-I285),0)</f>
        <v>0</v>
      </c>
      <c r="F286" s="9">
        <f>IF(I285&gt;0.001,PPMT(Table42[[#This Row],[Oprocentowanie]]/12,1,$C$9-Table42[[#This Row],[Miesiąc]]+1,-I285),0)</f>
        <v>0</v>
      </c>
      <c r="G286" s="9">
        <f t="shared" si="13"/>
        <v>0</v>
      </c>
      <c r="H286" s="9"/>
      <c r="I286" s="9">
        <f>IF(I285-F286&gt;0.001,I285-F286-Table42[[#This Row],[Ile nadpłacamy przy tej racie?]],0)</f>
        <v>0</v>
      </c>
      <c r="K286" s="9">
        <f>IF(Table42[[#This Row],[Rok]]&lt;9,Table42[[#This Row],[Odsetki normalne]]*50%,Table42[[#This Row],[Odsetki normalne]])</f>
        <v>0</v>
      </c>
      <c r="P286" s="2"/>
    </row>
    <row r="287" spans="2:17" x14ac:dyDescent="0.25">
      <c r="B287" s="6">
        <f t="shared" si="14"/>
        <v>23</v>
      </c>
      <c r="C287" s="7">
        <f t="shared" si="15"/>
        <v>267</v>
      </c>
      <c r="D287" s="8">
        <v>5.4800000000000001E-2</v>
      </c>
      <c r="E287" s="9">
        <f>IF(I286&gt;0.001,IPMT(Table42[[#This Row],[Oprocentowanie]]/12,1,$C$9-Table42[[#This Row],[Miesiąc]]+1,-I286),0)</f>
        <v>0</v>
      </c>
      <c r="F287" s="9">
        <f>IF(I286&gt;0.001,PPMT(Table42[[#This Row],[Oprocentowanie]]/12,1,$C$9-Table42[[#This Row],[Miesiąc]]+1,-I286),0)</f>
        <v>0</v>
      </c>
      <c r="G287" s="9">
        <f t="shared" si="13"/>
        <v>0</v>
      </c>
      <c r="H287" s="9"/>
      <c r="I287" s="9">
        <f>IF(I286-F287&gt;0.001,I286-F287-Table42[[#This Row],[Ile nadpłacamy przy tej racie?]],0)</f>
        <v>0</v>
      </c>
      <c r="K287" s="9">
        <f>IF(Table42[[#This Row],[Rok]]&lt;9,Table42[[#This Row],[Odsetki normalne]]*50%,Table42[[#This Row],[Odsetki normalne]])</f>
        <v>0</v>
      </c>
      <c r="P287" s="2"/>
    </row>
    <row r="288" spans="2:17" x14ac:dyDescent="0.25">
      <c r="B288" s="6">
        <f t="shared" si="14"/>
        <v>23</v>
      </c>
      <c r="C288" s="7">
        <f t="shared" si="15"/>
        <v>268</v>
      </c>
      <c r="D288" s="8">
        <v>5.4800000000000001E-2</v>
      </c>
      <c r="E288" s="9">
        <f>IF(I287&gt;0.001,IPMT(Table42[[#This Row],[Oprocentowanie]]/12,1,$C$9-Table42[[#This Row],[Miesiąc]]+1,-I287),0)</f>
        <v>0</v>
      </c>
      <c r="F288" s="9">
        <f>IF(I287&gt;0.001,PPMT(Table42[[#This Row],[Oprocentowanie]]/12,1,$C$9-Table42[[#This Row],[Miesiąc]]+1,-I287),0)</f>
        <v>0</v>
      </c>
      <c r="G288" s="9">
        <f t="shared" si="13"/>
        <v>0</v>
      </c>
      <c r="H288" s="9"/>
      <c r="I288" s="9">
        <f>IF(I287-F288&gt;0.001,I287-F288-Table42[[#This Row],[Ile nadpłacamy przy tej racie?]],0)</f>
        <v>0</v>
      </c>
      <c r="K288" s="9">
        <f>IF(Table42[[#This Row],[Rok]]&lt;9,Table42[[#This Row],[Odsetki normalne]]*50%,Table42[[#This Row],[Odsetki normalne]])</f>
        <v>0</v>
      </c>
      <c r="P288" s="2"/>
    </row>
    <row r="289" spans="2:16" x14ac:dyDescent="0.25">
      <c r="B289" s="6">
        <f t="shared" si="14"/>
        <v>23</v>
      </c>
      <c r="C289" s="7">
        <f t="shared" si="15"/>
        <v>269</v>
      </c>
      <c r="D289" s="8">
        <v>5.4800000000000001E-2</v>
      </c>
      <c r="E289" s="9">
        <f>IF(I288&gt;0.001,IPMT(Table42[[#This Row],[Oprocentowanie]]/12,1,$C$9-Table42[[#This Row],[Miesiąc]]+1,-I288),0)</f>
        <v>0</v>
      </c>
      <c r="F289" s="9">
        <f>IF(I288&gt;0.001,PPMT(Table42[[#This Row],[Oprocentowanie]]/12,1,$C$9-Table42[[#This Row],[Miesiąc]]+1,-I288),0)</f>
        <v>0</v>
      </c>
      <c r="G289" s="9">
        <f t="shared" si="13"/>
        <v>0</v>
      </c>
      <c r="H289" s="9"/>
      <c r="I289" s="9">
        <f>IF(I288-F289&gt;0.001,I288-F289-Table42[[#This Row],[Ile nadpłacamy przy tej racie?]],0)</f>
        <v>0</v>
      </c>
      <c r="K289" s="9">
        <f>IF(Table42[[#This Row],[Rok]]&lt;9,Table42[[#This Row],[Odsetki normalne]]*50%,Table42[[#This Row],[Odsetki normalne]])</f>
        <v>0</v>
      </c>
      <c r="P289" s="2"/>
    </row>
    <row r="290" spans="2:16" x14ac:dyDescent="0.25">
      <c r="B290" s="6">
        <f t="shared" si="14"/>
        <v>23</v>
      </c>
      <c r="C290" s="7">
        <f t="shared" si="15"/>
        <v>270</v>
      </c>
      <c r="D290" s="8">
        <v>5.4800000000000001E-2</v>
      </c>
      <c r="E290" s="9">
        <f>IF(I289&gt;0.001,IPMT(Table42[[#This Row],[Oprocentowanie]]/12,1,$C$9-Table42[[#This Row],[Miesiąc]]+1,-I289),0)</f>
        <v>0</v>
      </c>
      <c r="F290" s="9">
        <f>IF(I289&gt;0.001,PPMT(Table42[[#This Row],[Oprocentowanie]]/12,1,$C$9-Table42[[#This Row],[Miesiąc]]+1,-I289),0)</f>
        <v>0</v>
      </c>
      <c r="G290" s="9">
        <f t="shared" si="13"/>
        <v>0</v>
      </c>
      <c r="H290" s="9"/>
      <c r="I290" s="9">
        <f>IF(I289-F290&gt;0.001,I289-F290-Table42[[#This Row],[Ile nadpłacamy przy tej racie?]],0)</f>
        <v>0</v>
      </c>
      <c r="K290" s="9">
        <f>IF(Table42[[#This Row],[Rok]]&lt;9,Table42[[#This Row],[Odsetki normalne]]*50%,Table42[[#This Row],[Odsetki normalne]])</f>
        <v>0</v>
      </c>
      <c r="P290" s="2"/>
    </row>
    <row r="291" spans="2:16" x14ac:dyDescent="0.25">
      <c r="B291" s="6">
        <f t="shared" si="14"/>
        <v>23</v>
      </c>
      <c r="C291" s="7">
        <f t="shared" si="15"/>
        <v>271</v>
      </c>
      <c r="D291" s="8">
        <v>5.4800000000000001E-2</v>
      </c>
      <c r="E291" s="9">
        <f>IF(I290&gt;0.001,IPMT(Table42[[#This Row],[Oprocentowanie]]/12,1,$C$9-Table42[[#This Row],[Miesiąc]]+1,-I290),0)</f>
        <v>0</v>
      </c>
      <c r="F291" s="9">
        <f>IF(I290&gt;0.001,PPMT(Table42[[#This Row],[Oprocentowanie]]/12,1,$C$9-Table42[[#This Row],[Miesiąc]]+1,-I290),0)</f>
        <v>0</v>
      </c>
      <c r="G291" s="9">
        <f t="shared" si="13"/>
        <v>0</v>
      </c>
      <c r="H291" s="9"/>
      <c r="I291" s="9">
        <f>IF(I290-F291&gt;0.001,I290-F291-Table42[[#This Row],[Ile nadpłacamy przy tej racie?]],0)</f>
        <v>0</v>
      </c>
      <c r="K291" s="9">
        <f>IF(Table42[[#This Row],[Rok]]&lt;9,Table42[[#This Row],[Odsetki normalne]]*50%,Table42[[#This Row],[Odsetki normalne]])</f>
        <v>0</v>
      </c>
      <c r="P291" s="2"/>
    </row>
    <row r="292" spans="2:16" x14ac:dyDescent="0.25">
      <c r="B292" s="6">
        <f t="shared" si="14"/>
        <v>23</v>
      </c>
      <c r="C292" s="7">
        <f t="shared" si="15"/>
        <v>272</v>
      </c>
      <c r="D292" s="8">
        <v>5.4800000000000001E-2</v>
      </c>
      <c r="E292" s="9">
        <f>IF(I291&gt;0.001,IPMT(Table42[[#This Row],[Oprocentowanie]]/12,1,$C$9-Table42[[#This Row],[Miesiąc]]+1,-I291),0)</f>
        <v>0</v>
      </c>
      <c r="F292" s="9">
        <f>IF(I291&gt;0.001,PPMT(Table42[[#This Row],[Oprocentowanie]]/12,1,$C$9-Table42[[#This Row],[Miesiąc]]+1,-I291),0)</f>
        <v>0</v>
      </c>
      <c r="G292" s="9">
        <f t="shared" si="13"/>
        <v>0</v>
      </c>
      <c r="H292" s="9"/>
      <c r="I292" s="9">
        <f>IF(I291-F292&gt;0.001,I291-F292-Table42[[#This Row],[Ile nadpłacamy przy tej racie?]],0)</f>
        <v>0</v>
      </c>
      <c r="K292" s="9">
        <f>IF(Table42[[#This Row],[Rok]]&lt;9,Table42[[#This Row],[Odsetki normalne]]*50%,Table42[[#This Row],[Odsetki normalne]])</f>
        <v>0</v>
      </c>
    </row>
    <row r="293" spans="2:16" x14ac:dyDescent="0.25">
      <c r="B293" s="6">
        <f t="shared" si="14"/>
        <v>23</v>
      </c>
      <c r="C293" s="7">
        <f t="shared" si="15"/>
        <v>273</v>
      </c>
      <c r="D293" s="8">
        <v>5.4800000000000001E-2</v>
      </c>
      <c r="E293" s="9">
        <f>IF(I292&gt;0.001,IPMT(Table42[[#This Row],[Oprocentowanie]]/12,1,$C$9-Table42[[#This Row],[Miesiąc]]+1,-I292),0)</f>
        <v>0</v>
      </c>
      <c r="F293" s="9">
        <f>IF(I292&gt;0.001,PPMT(Table42[[#This Row],[Oprocentowanie]]/12,1,$C$9-Table42[[#This Row],[Miesiąc]]+1,-I292),0)</f>
        <v>0</v>
      </c>
      <c r="G293" s="9">
        <f t="shared" si="13"/>
        <v>0</v>
      </c>
      <c r="H293" s="9"/>
      <c r="I293" s="9">
        <f>IF(I292-F293&gt;0.001,I292-F293-Table42[[#This Row],[Ile nadpłacamy przy tej racie?]],0)</f>
        <v>0</v>
      </c>
      <c r="K293" s="9">
        <f>IF(Table42[[#This Row],[Rok]]&lt;9,Table42[[#This Row],[Odsetki normalne]]*50%,Table42[[#This Row],[Odsetki normalne]])</f>
        <v>0</v>
      </c>
    </row>
    <row r="294" spans="2:16" x14ac:dyDescent="0.25">
      <c r="B294" s="6">
        <f t="shared" si="14"/>
        <v>23</v>
      </c>
      <c r="C294" s="7">
        <f t="shared" si="15"/>
        <v>274</v>
      </c>
      <c r="D294" s="8">
        <v>5.4800000000000001E-2</v>
      </c>
      <c r="E294" s="9">
        <f>IF(I293&gt;0.001,IPMT(Table42[[#This Row],[Oprocentowanie]]/12,1,$C$9-Table42[[#This Row],[Miesiąc]]+1,-I293),0)</f>
        <v>0</v>
      </c>
      <c r="F294" s="9">
        <f>IF(I293&gt;0.001,PPMT(Table42[[#This Row],[Oprocentowanie]]/12,1,$C$9-Table42[[#This Row],[Miesiąc]]+1,-I293),0)</f>
        <v>0</v>
      </c>
      <c r="G294" s="9">
        <f t="shared" si="13"/>
        <v>0</v>
      </c>
      <c r="H294" s="9"/>
      <c r="I294" s="9">
        <f>IF(I293-F294&gt;0.001,I293-F294-Table42[[#This Row],[Ile nadpłacamy przy tej racie?]],0)</f>
        <v>0</v>
      </c>
      <c r="K294" s="9">
        <f>IF(Table42[[#This Row],[Rok]]&lt;9,Table42[[#This Row],[Odsetki normalne]]*50%,Table42[[#This Row],[Odsetki normalne]])</f>
        <v>0</v>
      </c>
    </row>
    <row r="295" spans="2:16" x14ac:dyDescent="0.25">
      <c r="B295" s="6">
        <f t="shared" si="14"/>
        <v>23</v>
      </c>
      <c r="C295" s="7">
        <f t="shared" si="15"/>
        <v>275</v>
      </c>
      <c r="D295" s="8">
        <v>5.4800000000000001E-2</v>
      </c>
      <c r="E295" s="9">
        <f>IF(I294&gt;0.001,IPMT(Table42[[#This Row],[Oprocentowanie]]/12,1,$C$9-Table42[[#This Row],[Miesiąc]]+1,-I294),0)</f>
        <v>0</v>
      </c>
      <c r="F295" s="9">
        <f>IF(I294&gt;0.001,PPMT(Table42[[#This Row],[Oprocentowanie]]/12,1,$C$9-Table42[[#This Row],[Miesiąc]]+1,-I294),0)</f>
        <v>0</v>
      </c>
      <c r="G295" s="9">
        <f t="shared" si="13"/>
        <v>0</v>
      </c>
      <c r="H295" s="9"/>
      <c r="I295" s="9">
        <f>IF(I294-F295&gt;0.001,I294-F295-Table42[[#This Row],[Ile nadpłacamy przy tej racie?]],0)</f>
        <v>0</v>
      </c>
      <c r="K295" s="9">
        <f>IF(Table42[[#This Row],[Rok]]&lt;9,Table42[[#This Row],[Odsetki normalne]]*50%,Table42[[#This Row],[Odsetki normalne]])</f>
        <v>0</v>
      </c>
    </row>
    <row r="296" spans="2:16" x14ac:dyDescent="0.25">
      <c r="B296" s="6">
        <f t="shared" si="14"/>
        <v>23</v>
      </c>
      <c r="C296" s="7">
        <f t="shared" si="15"/>
        <v>276</v>
      </c>
      <c r="D296" s="8">
        <v>5.4800000000000001E-2</v>
      </c>
      <c r="E296" s="9">
        <f>IF(I295&gt;0.001,IPMT(Table42[[#This Row],[Oprocentowanie]]/12,1,$C$9-Table42[[#This Row],[Miesiąc]]+1,-I295),0)</f>
        <v>0</v>
      </c>
      <c r="F296" s="9">
        <f>IF(I295&gt;0.001,PPMT(Table42[[#This Row],[Oprocentowanie]]/12,1,$C$9-Table42[[#This Row],[Miesiąc]]+1,-I295),0)</f>
        <v>0</v>
      </c>
      <c r="G296" s="9">
        <f t="shared" si="13"/>
        <v>0</v>
      </c>
      <c r="H296" s="9"/>
      <c r="I296" s="9">
        <f>IF(I295-F296&gt;0.001,I295-F296-Table42[[#This Row],[Ile nadpłacamy przy tej racie?]],0)</f>
        <v>0</v>
      </c>
      <c r="K296" s="9">
        <f>IF(Table42[[#This Row],[Rok]]&lt;9,Table42[[#This Row],[Odsetki normalne]]*50%,Table42[[#This Row],[Odsetki normalne]])</f>
        <v>0</v>
      </c>
    </row>
    <row r="297" spans="2:16" x14ac:dyDescent="0.25">
      <c r="B297" s="1">
        <f t="shared" si="14"/>
        <v>24</v>
      </c>
      <c r="C297" s="4">
        <f t="shared" si="15"/>
        <v>277</v>
      </c>
      <c r="D297" s="5">
        <v>5.4800000000000001E-2</v>
      </c>
      <c r="E297" s="2">
        <f>IF(I296&gt;0.001,IPMT(Table42[[#This Row],[Oprocentowanie]]/12,1,$C$9-Table42[[#This Row],[Miesiąc]]+1,-I296),0)</f>
        <v>0</v>
      </c>
      <c r="F297" s="2">
        <f>IF(I296&gt;0.001,PPMT(Table42[[#This Row],[Oprocentowanie]]/12,1,$C$9-Table42[[#This Row],[Miesiąc]]+1,-I296),0)</f>
        <v>0</v>
      </c>
      <c r="G297" s="2">
        <f t="shared" si="13"/>
        <v>0</v>
      </c>
      <c r="H297" s="2"/>
      <c r="I297" s="11">
        <f>IF(I296-F297&gt;0.001,I296-F297-Table42[[#This Row],[Ile nadpłacamy przy tej racie?]],0)</f>
        <v>0</v>
      </c>
      <c r="K297" s="2">
        <f>IF(Table42[[#This Row],[Rok]]&lt;9,Table42[[#This Row],[Odsetki normalne]]*50%,Table42[[#This Row],[Odsetki normalne]])</f>
        <v>0</v>
      </c>
    </row>
    <row r="298" spans="2:16" x14ac:dyDescent="0.25">
      <c r="B298" s="1">
        <f t="shared" si="14"/>
        <v>24</v>
      </c>
      <c r="C298" s="4">
        <f t="shared" si="15"/>
        <v>278</v>
      </c>
      <c r="D298" s="5">
        <v>5.4800000000000001E-2</v>
      </c>
      <c r="E298" s="2">
        <f>IF(I297&gt;0.001,IPMT(Table42[[#This Row],[Oprocentowanie]]/12,1,$C$9-Table42[[#This Row],[Miesiąc]]+1,-I297),0)</f>
        <v>0</v>
      </c>
      <c r="F298" s="2">
        <f>IF(I297&gt;0.001,PPMT(Table42[[#This Row],[Oprocentowanie]]/12,1,$C$9-Table42[[#This Row],[Miesiąc]]+1,-I297),0)</f>
        <v>0</v>
      </c>
      <c r="G298" s="2">
        <f t="shared" si="13"/>
        <v>0</v>
      </c>
      <c r="H298" s="2"/>
      <c r="I298" s="11">
        <f>IF(I297-F298&gt;0.001,I297-F298-Table42[[#This Row],[Ile nadpłacamy przy tej racie?]],0)</f>
        <v>0</v>
      </c>
      <c r="K298" s="2">
        <f>IF(Table42[[#This Row],[Rok]]&lt;9,Table42[[#This Row],[Odsetki normalne]]*50%,Table42[[#This Row],[Odsetki normalne]])</f>
        <v>0</v>
      </c>
    </row>
    <row r="299" spans="2:16" x14ac:dyDescent="0.25">
      <c r="B299" s="1">
        <f t="shared" si="14"/>
        <v>24</v>
      </c>
      <c r="C299" s="4">
        <f t="shared" si="15"/>
        <v>279</v>
      </c>
      <c r="D299" s="5">
        <v>5.4800000000000001E-2</v>
      </c>
      <c r="E299" s="2">
        <f>IF(I298&gt;0.001,IPMT(Table42[[#This Row],[Oprocentowanie]]/12,1,$C$9-Table42[[#This Row],[Miesiąc]]+1,-I298),0)</f>
        <v>0</v>
      </c>
      <c r="F299" s="2">
        <f>IF(I298&gt;0.001,PPMT(Table42[[#This Row],[Oprocentowanie]]/12,1,$C$9-Table42[[#This Row],[Miesiąc]]+1,-I298),0)</f>
        <v>0</v>
      </c>
      <c r="G299" s="2">
        <f t="shared" si="13"/>
        <v>0</v>
      </c>
      <c r="H299" s="2"/>
      <c r="I299" s="11">
        <f>IF(I298-F299&gt;0.001,I298-F299-Table42[[#This Row],[Ile nadpłacamy przy tej racie?]],0)</f>
        <v>0</v>
      </c>
      <c r="K299" s="2">
        <f>IF(Table42[[#This Row],[Rok]]&lt;9,Table42[[#This Row],[Odsetki normalne]]*50%,Table42[[#This Row],[Odsetki normalne]])</f>
        <v>0</v>
      </c>
    </row>
    <row r="300" spans="2:16" x14ac:dyDescent="0.25">
      <c r="B300" s="1">
        <f t="shared" si="14"/>
        <v>24</v>
      </c>
      <c r="C300" s="4">
        <f t="shared" si="15"/>
        <v>280</v>
      </c>
      <c r="D300" s="5">
        <v>5.4800000000000001E-2</v>
      </c>
      <c r="E300" s="2">
        <f>IF(I299&gt;0.001,IPMT(Table42[[#This Row],[Oprocentowanie]]/12,1,$C$9-Table42[[#This Row],[Miesiąc]]+1,-I299),0)</f>
        <v>0</v>
      </c>
      <c r="F300" s="2">
        <f>IF(I299&gt;0.001,PPMT(Table42[[#This Row],[Oprocentowanie]]/12,1,$C$9-Table42[[#This Row],[Miesiąc]]+1,-I299),0)</f>
        <v>0</v>
      </c>
      <c r="G300" s="2">
        <f t="shared" si="13"/>
        <v>0</v>
      </c>
      <c r="H300" s="2"/>
      <c r="I300" s="11">
        <f>IF(I299-F300&gt;0.001,I299-F300-Table42[[#This Row],[Ile nadpłacamy przy tej racie?]],0)</f>
        <v>0</v>
      </c>
      <c r="K300" s="2">
        <f>IF(Table42[[#This Row],[Rok]]&lt;9,Table42[[#This Row],[Odsetki normalne]]*50%,Table42[[#This Row],[Odsetki normalne]])</f>
        <v>0</v>
      </c>
    </row>
    <row r="301" spans="2:16" x14ac:dyDescent="0.25">
      <c r="B301" s="1">
        <f t="shared" si="14"/>
        <v>24</v>
      </c>
      <c r="C301" s="4">
        <f t="shared" si="15"/>
        <v>281</v>
      </c>
      <c r="D301" s="5">
        <v>5.4800000000000001E-2</v>
      </c>
      <c r="E301" s="2">
        <f>IF(I300&gt;0.001,IPMT(Table42[[#This Row],[Oprocentowanie]]/12,1,$C$9-Table42[[#This Row],[Miesiąc]]+1,-I300),0)</f>
        <v>0</v>
      </c>
      <c r="F301" s="2">
        <f>IF(I300&gt;0.001,PPMT(Table42[[#This Row],[Oprocentowanie]]/12,1,$C$9-Table42[[#This Row],[Miesiąc]]+1,-I300),0)</f>
        <v>0</v>
      </c>
      <c r="G301" s="2">
        <f t="shared" si="13"/>
        <v>0</v>
      </c>
      <c r="H301" s="2"/>
      <c r="I301" s="11">
        <f>IF(I300-F301&gt;0.001,I300-F301-Table42[[#This Row],[Ile nadpłacamy przy tej racie?]],0)</f>
        <v>0</v>
      </c>
      <c r="K301" s="2">
        <f>IF(Table42[[#This Row],[Rok]]&lt;9,Table42[[#This Row],[Odsetki normalne]]*50%,Table42[[#This Row],[Odsetki normalne]])</f>
        <v>0</v>
      </c>
    </row>
    <row r="302" spans="2:16" x14ac:dyDescent="0.25">
      <c r="B302" s="1">
        <f t="shared" si="14"/>
        <v>24</v>
      </c>
      <c r="C302" s="4">
        <f t="shared" si="15"/>
        <v>282</v>
      </c>
      <c r="D302" s="5">
        <v>5.4800000000000001E-2</v>
      </c>
      <c r="E302" s="2">
        <f>IF(I301&gt;0.001,IPMT(Table42[[#This Row],[Oprocentowanie]]/12,1,$C$9-Table42[[#This Row],[Miesiąc]]+1,-I301),0)</f>
        <v>0</v>
      </c>
      <c r="F302" s="2">
        <f>IF(I301&gt;0.001,PPMT(Table42[[#This Row],[Oprocentowanie]]/12,1,$C$9-Table42[[#This Row],[Miesiąc]]+1,-I301),0)</f>
        <v>0</v>
      </c>
      <c r="G302" s="2">
        <f t="shared" si="13"/>
        <v>0</v>
      </c>
      <c r="H302" s="2"/>
      <c r="I302" s="11">
        <f>IF(I301-F302&gt;0.001,I301-F302-Table42[[#This Row],[Ile nadpłacamy przy tej racie?]],0)</f>
        <v>0</v>
      </c>
      <c r="K302" s="2">
        <f>IF(Table42[[#This Row],[Rok]]&lt;9,Table42[[#This Row],[Odsetki normalne]]*50%,Table42[[#This Row],[Odsetki normalne]])</f>
        <v>0</v>
      </c>
    </row>
    <row r="303" spans="2:16" x14ac:dyDescent="0.25">
      <c r="B303" s="1">
        <f t="shared" si="14"/>
        <v>24</v>
      </c>
      <c r="C303" s="4">
        <f t="shared" si="15"/>
        <v>283</v>
      </c>
      <c r="D303" s="5">
        <v>5.4800000000000001E-2</v>
      </c>
      <c r="E303" s="2">
        <f>IF(I302&gt;0.001,IPMT(Table42[[#This Row],[Oprocentowanie]]/12,1,$C$9-Table42[[#This Row],[Miesiąc]]+1,-I302),0)</f>
        <v>0</v>
      </c>
      <c r="F303" s="2">
        <f>IF(I302&gt;0.001,PPMT(Table42[[#This Row],[Oprocentowanie]]/12,1,$C$9-Table42[[#This Row],[Miesiąc]]+1,-I302),0)</f>
        <v>0</v>
      </c>
      <c r="G303" s="2">
        <f t="shared" si="13"/>
        <v>0</v>
      </c>
      <c r="H303" s="2"/>
      <c r="I303" s="11">
        <f>IF(I302-F303&gt;0.001,I302-F303-Table42[[#This Row],[Ile nadpłacamy przy tej racie?]],0)</f>
        <v>0</v>
      </c>
      <c r="K303" s="2">
        <f>IF(Table42[[#This Row],[Rok]]&lt;9,Table42[[#This Row],[Odsetki normalne]]*50%,Table42[[#This Row],[Odsetki normalne]])</f>
        <v>0</v>
      </c>
    </row>
    <row r="304" spans="2:16" x14ac:dyDescent="0.25">
      <c r="B304" s="1">
        <f t="shared" si="14"/>
        <v>24</v>
      </c>
      <c r="C304" s="4">
        <f t="shared" si="15"/>
        <v>284</v>
      </c>
      <c r="D304" s="5">
        <v>5.4800000000000001E-2</v>
      </c>
      <c r="E304" s="2">
        <f>IF(I303&gt;0.001,IPMT(Table42[[#This Row],[Oprocentowanie]]/12,1,$C$9-Table42[[#This Row],[Miesiąc]]+1,-I303),0)</f>
        <v>0</v>
      </c>
      <c r="F304" s="2">
        <f>IF(I303&gt;0.001,PPMT(Table42[[#This Row],[Oprocentowanie]]/12,1,$C$9-Table42[[#This Row],[Miesiąc]]+1,-I303),0)</f>
        <v>0</v>
      </c>
      <c r="G304" s="2">
        <f t="shared" si="13"/>
        <v>0</v>
      </c>
      <c r="H304" s="2"/>
      <c r="I304" s="11">
        <f>IF(I303-F304&gt;0.001,I303-F304-Table42[[#This Row],[Ile nadpłacamy przy tej racie?]],0)</f>
        <v>0</v>
      </c>
      <c r="K304" s="2">
        <f>IF(Table42[[#This Row],[Rok]]&lt;9,Table42[[#This Row],[Odsetki normalne]]*50%,Table42[[#This Row],[Odsetki normalne]])</f>
        <v>0</v>
      </c>
    </row>
    <row r="305" spans="2:11" x14ac:dyDescent="0.25">
      <c r="B305" s="1">
        <f t="shared" si="14"/>
        <v>24</v>
      </c>
      <c r="C305" s="4">
        <f t="shared" si="15"/>
        <v>285</v>
      </c>
      <c r="D305" s="5">
        <v>5.4800000000000001E-2</v>
      </c>
      <c r="E305" s="2">
        <f>IF(I304&gt;0.001,IPMT(Table42[[#This Row],[Oprocentowanie]]/12,1,$C$9-Table42[[#This Row],[Miesiąc]]+1,-I304),0)</f>
        <v>0</v>
      </c>
      <c r="F305" s="2">
        <f>IF(I304&gt;0.001,PPMT(Table42[[#This Row],[Oprocentowanie]]/12,1,$C$9-Table42[[#This Row],[Miesiąc]]+1,-I304),0)</f>
        <v>0</v>
      </c>
      <c r="G305" s="2">
        <f t="shared" si="13"/>
        <v>0</v>
      </c>
      <c r="H305" s="2"/>
      <c r="I305" s="11">
        <f>IF(I304-F305&gt;0.001,I304-F305-Table42[[#This Row],[Ile nadpłacamy przy tej racie?]],0)</f>
        <v>0</v>
      </c>
      <c r="K305" s="2">
        <f>IF(Table42[[#This Row],[Rok]]&lt;9,Table42[[#This Row],[Odsetki normalne]]*50%,Table42[[#This Row],[Odsetki normalne]])</f>
        <v>0</v>
      </c>
    </row>
    <row r="306" spans="2:11" x14ac:dyDescent="0.25">
      <c r="B306" s="1">
        <f t="shared" si="14"/>
        <v>24</v>
      </c>
      <c r="C306" s="4">
        <f t="shared" si="15"/>
        <v>286</v>
      </c>
      <c r="D306" s="5">
        <v>5.4800000000000001E-2</v>
      </c>
      <c r="E306" s="2">
        <f>IF(I305&gt;0.001,IPMT(Table42[[#This Row],[Oprocentowanie]]/12,1,$C$9-Table42[[#This Row],[Miesiąc]]+1,-I305),0)</f>
        <v>0</v>
      </c>
      <c r="F306" s="2">
        <f>IF(I305&gt;0.001,PPMT(Table42[[#This Row],[Oprocentowanie]]/12,1,$C$9-Table42[[#This Row],[Miesiąc]]+1,-I305),0)</f>
        <v>0</v>
      </c>
      <c r="G306" s="2">
        <f t="shared" si="13"/>
        <v>0</v>
      </c>
      <c r="H306" s="2"/>
      <c r="I306" s="11">
        <f>IF(I305-F306&gt;0.001,I305-F306-Table42[[#This Row],[Ile nadpłacamy przy tej racie?]],0)</f>
        <v>0</v>
      </c>
      <c r="K306" s="2">
        <f>IF(Table42[[#This Row],[Rok]]&lt;9,Table42[[#This Row],[Odsetki normalne]]*50%,Table42[[#This Row],[Odsetki normalne]])</f>
        <v>0</v>
      </c>
    </row>
    <row r="307" spans="2:11" x14ac:dyDescent="0.25">
      <c r="B307" s="1">
        <f t="shared" si="14"/>
        <v>24</v>
      </c>
      <c r="C307" s="4">
        <f t="shared" si="15"/>
        <v>287</v>
      </c>
      <c r="D307" s="5">
        <v>5.4800000000000001E-2</v>
      </c>
      <c r="E307" s="2">
        <f>IF(I306&gt;0.001,IPMT(Table42[[#This Row],[Oprocentowanie]]/12,1,$C$9-Table42[[#This Row],[Miesiąc]]+1,-I306),0)</f>
        <v>0</v>
      </c>
      <c r="F307" s="2">
        <f>IF(I306&gt;0.001,PPMT(Table42[[#This Row],[Oprocentowanie]]/12,1,$C$9-Table42[[#This Row],[Miesiąc]]+1,-I306),0)</f>
        <v>0</v>
      </c>
      <c r="G307" s="2">
        <f t="shared" si="13"/>
        <v>0</v>
      </c>
      <c r="H307" s="2"/>
      <c r="I307" s="11">
        <f>IF(I306-F307&gt;0.001,I306-F307-Table42[[#This Row],[Ile nadpłacamy przy tej racie?]],0)</f>
        <v>0</v>
      </c>
      <c r="K307" s="2">
        <f>IF(Table42[[#This Row],[Rok]]&lt;9,Table42[[#This Row],[Odsetki normalne]]*50%,Table42[[#This Row],[Odsetki normalne]])</f>
        <v>0</v>
      </c>
    </row>
    <row r="308" spans="2:11" x14ac:dyDescent="0.25">
      <c r="B308" s="1">
        <f t="shared" si="14"/>
        <v>24</v>
      </c>
      <c r="C308" s="4">
        <f t="shared" si="15"/>
        <v>288</v>
      </c>
      <c r="D308" s="5">
        <v>5.4800000000000001E-2</v>
      </c>
      <c r="E308" s="2">
        <f>IF(I307&gt;0.001,IPMT(Table42[[#This Row],[Oprocentowanie]]/12,1,$C$9-Table42[[#This Row],[Miesiąc]]+1,-I307),0)</f>
        <v>0</v>
      </c>
      <c r="F308" s="2">
        <f>IF(I307&gt;0.001,PPMT(Table42[[#This Row],[Oprocentowanie]]/12,1,$C$9-Table42[[#This Row],[Miesiąc]]+1,-I307),0)</f>
        <v>0</v>
      </c>
      <c r="G308" s="2">
        <f t="shared" si="13"/>
        <v>0</v>
      </c>
      <c r="H308" s="2"/>
      <c r="I308" s="11">
        <f>IF(I307-F308&gt;0.001,I307-F308-Table42[[#This Row],[Ile nadpłacamy przy tej racie?]],0)</f>
        <v>0</v>
      </c>
      <c r="K308" s="2">
        <f>IF(Table42[[#This Row],[Rok]]&lt;9,Table42[[#This Row],[Odsetki normalne]]*50%,Table42[[#This Row],[Odsetki normalne]])</f>
        <v>0</v>
      </c>
    </row>
    <row r="309" spans="2:11" x14ac:dyDescent="0.25">
      <c r="B309" s="6">
        <f t="shared" si="14"/>
        <v>25</v>
      </c>
      <c r="C309" s="7">
        <f t="shared" si="15"/>
        <v>289</v>
      </c>
      <c r="D309" s="8">
        <v>5.4800000000000001E-2</v>
      </c>
      <c r="E309" s="9">
        <f>IF(I308&gt;0.001,IPMT(Table42[[#This Row],[Oprocentowanie]]/12,1,$C$9-Table42[[#This Row],[Miesiąc]]+1,-I308),0)</f>
        <v>0</v>
      </c>
      <c r="F309" s="9">
        <f>IF(I308&gt;0.001,PPMT(Table42[[#This Row],[Oprocentowanie]]/12,1,$C$9-Table42[[#This Row],[Miesiąc]]+1,-I308),0)</f>
        <v>0</v>
      </c>
      <c r="G309" s="9">
        <f t="shared" si="13"/>
        <v>0</v>
      </c>
      <c r="H309" s="9"/>
      <c r="I309" s="9">
        <f>IF(I308-F309&gt;0.001,I308-F309-Table42[[#This Row],[Ile nadpłacamy przy tej racie?]],0)</f>
        <v>0</v>
      </c>
      <c r="K309" s="9">
        <f>IF(Table42[[#This Row],[Rok]]&lt;9,Table42[[#This Row],[Odsetki normalne]]*50%,Table42[[#This Row],[Odsetki normalne]])</f>
        <v>0</v>
      </c>
    </row>
    <row r="310" spans="2:11" x14ac:dyDescent="0.25">
      <c r="B310" s="6">
        <f t="shared" si="14"/>
        <v>25</v>
      </c>
      <c r="C310" s="7">
        <f t="shared" si="15"/>
        <v>290</v>
      </c>
      <c r="D310" s="8">
        <v>5.4800000000000001E-2</v>
      </c>
      <c r="E310" s="9">
        <f>IF(I309&gt;0.001,IPMT(Table42[[#This Row],[Oprocentowanie]]/12,1,$C$9-Table42[[#This Row],[Miesiąc]]+1,-I309),0)</f>
        <v>0</v>
      </c>
      <c r="F310" s="9">
        <f>IF(I309&gt;0.001,PPMT(Table42[[#This Row],[Oprocentowanie]]/12,1,$C$9-Table42[[#This Row],[Miesiąc]]+1,-I309),0)</f>
        <v>0</v>
      </c>
      <c r="G310" s="9">
        <f t="shared" si="13"/>
        <v>0</v>
      </c>
      <c r="H310" s="9"/>
      <c r="I310" s="9">
        <f>IF(I309-F310&gt;0.001,I309-F310-Table42[[#This Row],[Ile nadpłacamy przy tej racie?]],0)</f>
        <v>0</v>
      </c>
      <c r="K310" s="9">
        <f>IF(Table42[[#This Row],[Rok]]&lt;9,Table42[[#This Row],[Odsetki normalne]]*50%,Table42[[#This Row],[Odsetki normalne]])</f>
        <v>0</v>
      </c>
    </row>
    <row r="311" spans="2:11" x14ac:dyDescent="0.25">
      <c r="B311" s="6">
        <f t="shared" si="14"/>
        <v>25</v>
      </c>
      <c r="C311" s="7">
        <f t="shared" si="15"/>
        <v>291</v>
      </c>
      <c r="D311" s="8">
        <v>5.4800000000000001E-2</v>
      </c>
      <c r="E311" s="9">
        <f>IF(I310&gt;0.001,IPMT(Table42[[#This Row],[Oprocentowanie]]/12,1,$C$9-Table42[[#This Row],[Miesiąc]]+1,-I310),0)</f>
        <v>0</v>
      </c>
      <c r="F311" s="9">
        <f>IF(I310&gt;0.001,PPMT(Table42[[#This Row],[Oprocentowanie]]/12,1,$C$9-Table42[[#This Row],[Miesiąc]]+1,-I310),0)</f>
        <v>0</v>
      </c>
      <c r="G311" s="9">
        <f t="shared" si="13"/>
        <v>0</v>
      </c>
      <c r="H311" s="9"/>
      <c r="I311" s="9">
        <f>IF(I310-F311&gt;0.001,I310-F311-Table42[[#This Row],[Ile nadpłacamy przy tej racie?]],0)</f>
        <v>0</v>
      </c>
      <c r="K311" s="9">
        <f>IF(Table42[[#This Row],[Rok]]&lt;9,Table42[[#This Row],[Odsetki normalne]]*50%,Table42[[#This Row],[Odsetki normalne]])</f>
        <v>0</v>
      </c>
    </row>
    <row r="312" spans="2:11" x14ac:dyDescent="0.25">
      <c r="B312" s="6">
        <f t="shared" si="14"/>
        <v>25</v>
      </c>
      <c r="C312" s="7">
        <f t="shared" si="15"/>
        <v>292</v>
      </c>
      <c r="D312" s="8">
        <v>5.4800000000000001E-2</v>
      </c>
      <c r="E312" s="9">
        <f>IF(I311&gt;0.001,IPMT(Table42[[#This Row],[Oprocentowanie]]/12,1,$C$9-Table42[[#This Row],[Miesiąc]]+1,-I311),0)</f>
        <v>0</v>
      </c>
      <c r="F312" s="9">
        <f>IF(I311&gt;0.001,PPMT(Table42[[#This Row],[Oprocentowanie]]/12,1,$C$9-Table42[[#This Row],[Miesiąc]]+1,-I311),0)</f>
        <v>0</v>
      </c>
      <c r="G312" s="9">
        <f t="shared" si="13"/>
        <v>0</v>
      </c>
      <c r="H312" s="9"/>
      <c r="I312" s="9">
        <f>IF(I311-F312&gt;0.001,I311-F312-Table42[[#This Row],[Ile nadpłacamy przy tej racie?]],0)</f>
        <v>0</v>
      </c>
      <c r="K312" s="9">
        <f>IF(Table42[[#This Row],[Rok]]&lt;9,Table42[[#This Row],[Odsetki normalne]]*50%,Table42[[#This Row],[Odsetki normalne]])</f>
        <v>0</v>
      </c>
    </row>
    <row r="313" spans="2:11" x14ac:dyDescent="0.25">
      <c r="B313" s="6">
        <f t="shared" si="14"/>
        <v>25</v>
      </c>
      <c r="C313" s="7">
        <f t="shared" si="15"/>
        <v>293</v>
      </c>
      <c r="D313" s="8">
        <v>5.4800000000000001E-2</v>
      </c>
      <c r="E313" s="9">
        <f>IF(I312&gt;0.001,IPMT(Table42[[#This Row],[Oprocentowanie]]/12,1,$C$9-Table42[[#This Row],[Miesiąc]]+1,-I312),0)</f>
        <v>0</v>
      </c>
      <c r="F313" s="9">
        <f>IF(I312&gt;0.001,PPMT(Table42[[#This Row],[Oprocentowanie]]/12,1,$C$9-Table42[[#This Row],[Miesiąc]]+1,-I312),0)</f>
        <v>0</v>
      </c>
      <c r="G313" s="9">
        <f t="shared" si="13"/>
        <v>0</v>
      </c>
      <c r="H313" s="9"/>
      <c r="I313" s="9">
        <f>IF(I312-F313&gt;0.001,I312-F313-Table42[[#This Row],[Ile nadpłacamy przy tej racie?]],0)</f>
        <v>0</v>
      </c>
      <c r="K313" s="9">
        <f>IF(Table42[[#This Row],[Rok]]&lt;9,Table42[[#This Row],[Odsetki normalne]]*50%,Table42[[#This Row],[Odsetki normalne]])</f>
        <v>0</v>
      </c>
    </row>
    <row r="314" spans="2:11" x14ac:dyDescent="0.25">
      <c r="B314" s="6">
        <f t="shared" si="14"/>
        <v>25</v>
      </c>
      <c r="C314" s="7">
        <f t="shared" si="15"/>
        <v>294</v>
      </c>
      <c r="D314" s="8">
        <v>5.4800000000000001E-2</v>
      </c>
      <c r="E314" s="9">
        <f>IF(I313&gt;0.001,IPMT(Table42[[#This Row],[Oprocentowanie]]/12,1,$C$9-Table42[[#This Row],[Miesiąc]]+1,-I313),0)</f>
        <v>0</v>
      </c>
      <c r="F314" s="9">
        <f>IF(I313&gt;0.001,PPMT(Table42[[#This Row],[Oprocentowanie]]/12,1,$C$9-Table42[[#This Row],[Miesiąc]]+1,-I313),0)</f>
        <v>0</v>
      </c>
      <c r="G314" s="9">
        <f t="shared" si="13"/>
        <v>0</v>
      </c>
      <c r="H314" s="9"/>
      <c r="I314" s="9">
        <f>IF(I313-F314&gt;0.001,I313-F314-Table42[[#This Row],[Ile nadpłacamy przy tej racie?]],0)</f>
        <v>0</v>
      </c>
      <c r="K314" s="9">
        <f>IF(Table42[[#This Row],[Rok]]&lt;9,Table42[[#This Row],[Odsetki normalne]]*50%,Table42[[#This Row],[Odsetki normalne]])</f>
        <v>0</v>
      </c>
    </row>
    <row r="315" spans="2:11" x14ac:dyDescent="0.25">
      <c r="B315" s="6">
        <f t="shared" si="14"/>
        <v>25</v>
      </c>
      <c r="C315" s="7">
        <f t="shared" si="15"/>
        <v>295</v>
      </c>
      <c r="D315" s="8">
        <v>5.4800000000000001E-2</v>
      </c>
      <c r="E315" s="9">
        <f>IF(I314&gt;0.001,IPMT(Table42[[#This Row],[Oprocentowanie]]/12,1,$C$9-Table42[[#This Row],[Miesiąc]]+1,-I314),0)</f>
        <v>0</v>
      </c>
      <c r="F315" s="9">
        <f>IF(I314&gt;0.001,PPMT(Table42[[#This Row],[Oprocentowanie]]/12,1,$C$9-Table42[[#This Row],[Miesiąc]]+1,-I314),0)</f>
        <v>0</v>
      </c>
      <c r="G315" s="9">
        <f t="shared" si="13"/>
        <v>0</v>
      </c>
      <c r="H315" s="9"/>
      <c r="I315" s="9">
        <f>IF(I314-F315&gt;0.001,I314-F315-Table42[[#This Row],[Ile nadpłacamy przy tej racie?]],0)</f>
        <v>0</v>
      </c>
      <c r="K315" s="9">
        <f>IF(Table42[[#This Row],[Rok]]&lt;9,Table42[[#This Row],[Odsetki normalne]]*50%,Table42[[#This Row],[Odsetki normalne]])</f>
        <v>0</v>
      </c>
    </row>
    <row r="316" spans="2:11" x14ac:dyDescent="0.25">
      <c r="B316" s="6">
        <f t="shared" si="14"/>
        <v>25</v>
      </c>
      <c r="C316" s="7">
        <f t="shared" si="15"/>
        <v>296</v>
      </c>
      <c r="D316" s="8">
        <v>5.4800000000000001E-2</v>
      </c>
      <c r="E316" s="9">
        <f>IF(I315&gt;0.001,IPMT(Table42[[#This Row],[Oprocentowanie]]/12,1,$C$9-Table42[[#This Row],[Miesiąc]]+1,-I315),0)</f>
        <v>0</v>
      </c>
      <c r="F316" s="9">
        <f>IF(I315&gt;0.001,PPMT(Table42[[#This Row],[Oprocentowanie]]/12,1,$C$9-Table42[[#This Row],[Miesiąc]]+1,-I315),0)</f>
        <v>0</v>
      </c>
      <c r="G316" s="9">
        <f t="shared" si="13"/>
        <v>0</v>
      </c>
      <c r="H316" s="9"/>
      <c r="I316" s="9">
        <f>IF(I315-F316&gt;0.001,I315-F316-Table42[[#This Row],[Ile nadpłacamy przy tej racie?]],0)</f>
        <v>0</v>
      </c>
      <c r="K316" s="9">
        <f>IF(Table42[[#This Row],[Rok]]&lt;9,Table42[[#This Row],[Odsetki normalne]]*50%,Table42[[#This Row],[Odsetki normalne]])</f>
        <v>0</v>
      </c>
    </row>
    <row r="317" spans="2:11" x14ac:dyDescent="0.25">
      <c r="B317" s="6">
        <f t="shared" si="14"/>
        <v>25</v>
      </c>
      <c r="C317" s="7">
        <f t="shared" si="15"/>
        <v>297</v>
      </c>
      <c r="D317" s="8">
        <v>5.4800000000000001E-2</v>
      </c>
      <c r="E317" s="9">
        <f>IF(I316&gt;0.001,IPMT(Table42[[#This Row],[Oprocentowanie]]/12,1,$C$9-Table42[[#This Row],[Miesiąc]]+1,-I316),0)</f>
        <v>0</v>
      </c>
      <c r="F317" s="9">
        <f>IF(I316&gt;0.001,PPMT(Table42[[#This Row],[Oprocentowanie]]/12,1,$C$9-Table42[[#This Row],[Miesiąc]]+1,-I316),0)</f>
        <v>0</v>
      </c>
      <c r="G317" s="9">
        <f t="shared" si="13"/>
        <v>0</v>
      </c>
      <c r="H317" s="9"/>
      <c r="I317" s="9">
        <f>IF(I316-F317&gt;0.001,I316-F317-Table42[[#This Row],[Ile nadpłacamy przy tej racie?]],0)</f>
        <v>0</v>
      </c>
      <c r="K317" s="9">
        <f>IF(Table42[[#This Row],[Rok]]&lt;9,Table42[[#This Row],[Odsetki normalne]]*50%,Table42[[#This Row],[Odsetki normalne]])</f>
        <v>0</v>
      </c>
    </row>
    <row r="318" spans="2:11" x14ac:dyDescent="0.25">
      <c r="B318" s="6">
        <f t="shared" si="14"/>
        <v>25</v>
      </c>
      <c r="C318" s="7">
        <f t="shared" si="15"/>
        <v>298</v>
      </c>
      <c r="D318" s="8">
        <v>5.4800000000000001E-2</v>
      </c>
      <c r="E318" s="9">
        <f>IF(I317&gt;0.001,IPMT(Table42[[#This Row],[Oprocentowanie]]/12,1,$C$9-Table42[[#This Row],[Miesiąc]]+1,-I317),0)</f>
        <v>0</v>
      </c>
      <c r="F318" s="9">
        <f>IF(I317&gt;0.001,PPMT(Table42[[#This Row],[Oprocentowanie]]/12,1,$C$9-Table42[[#This Row],[Miesiąc]]+1,-I317),0)</f>
        <v>0</v>
      </c>
      <c r="G318" s="9">
        <f t="shared" si="13"/>
        <v>0</v>
      </c>
      <c r="H318" s="9"/>
      <c r="I318" s="9">
        <f>IF(I317-F318&gt;0.001,I317-F318-Table42[[#This Row],[Ile nadpłacamy przy tej racie?]],0)</f>
        <v>0</v>
      </c>
      <c r="K318" s="9">
        <f>IF(Table42[[#This Row],[Rok]]&lt;9,Table42[[#This Row],[Odsetki normalne]]*50%,Table42[[#This Row],[Odsetki normalne]])</f>
        <v>0</v>
      </c>
    </row>
    <row r="319" spans="2:11" x14ac:dyDescent="0.25">
      <c r="B319" s="6">
        <f t="shared" si="14"/>
        <v>25</v>
      </c>
      <c r="C319" s="7">
        <f t="shared" si="15"/>
        <v>299</v>
      </c>
      <c r="D319" s="8">
        <v>5.4800000000000001E-2</v>
      </c>
      <c r="E319" s="9">
        <f>IF(I318&gt;0.001,IPMT(Table42[[#This Row],[Oprocentowanie]]/12,1,$C$9-Table42[[#This Row],[Miesiąc]]+1,-I318),0)</f>
        <v>0</v>
      </c>
      <c r="F319" s="9">
        <f>IF(I318&gt;0.001,PPMT(Table42[[#This Row],[Oprocentowanie]]/12,1,$C$9-Table42[[#This Row],[Miesiąc]]+1,-I318),0)</f>
        <v>0</v>
      </c>
      <c r="G319" s="9">
        <f t="shared" si="13"/>
        <v>0</v>
      </c>
      <c r="H319" s="9"/>
      <c r="I319" s="9">
        <f>IF(I318-F319&gt;0.001,I318-F319-Table42[[#This Row],[Ile nadpłacamy przy tej racie?]],0)</f>
        <v>0</v>
      </c>
      <c r="K319" s="9">
        <f>IF(Table42[[#This Row],[Rok]]&lt;9,Table42[[#This Row],[Odsetki normalne]]*50%,Table42[[#This Row],[Odsetki normalne]])</f>
        <v>0</v>
      </c>
    </row>
    <row r="320" spans="2:11" x14ac:dyDescent="0.25">
      <c r="B320" s="6">
        <f t="shared" si="14"/>
        <v>25</v>
      </c>
      <c r="C320" s="7">
        <f t="shared" si="15"/>
        <v>300</v>
      </c>
      <c r="D320" s="8">
        <v>5.4800000000000001E-2</v>
      </c>
      <c r="E320" s="9">
        <f>IF(I319&gt;0.001,IPMT(Table42[[#This Row],[Oprocentowanie]]/12,1,$C$9-Table42[[#This Row],[Miesiąc]]+1,-I319),0)</f>
        <v>0</v>
      </c>
      <c r="F320" s="9">
        <f>IF(I319&gt;0.001,PPMT(Table42[[#This Row],[Oprocentowanie]]/12,1,$C$9-Table42[[#This Row],[Miesiąc]]+1,-I319),0)</f>
        <v>0</v>
      </c>
      <c r="G320" s="9">
        <f t="shared" si="13"/>
        <v>0</v>
      </c>
      <c r="H320" s="9"/>
      <c r="I320" s="9">
        <f>IF(I319-F320&gt;0.001,I319-F320-Table42[[#This Row],[Ile nadpłacamy przy tej racie?]],0)</f>
        <v>0</v>
      </c>
      <c r="K320" s="9">
        <f>IF(Table42[[#This Row],[Rok]]&lt;9,Table42[[#This Row],[Odsetki normalne]]*50%,Table42[[#This Row],[Odsetki normalne]])</f>
        <v>0</v>
      </c>
    </row>
    <row r="321" spans="2:11" x14ac:dyDescent="0.25">
      <c r="B321" s="1">
        <f t="shared" si="14"/>
        <v>26</v>
      </c>
      <c r="C321" s="4">
        <f t="shared" si="15"/>
        <v>301</v>
      </c>
      <c r="D321" s="5">
        <v>5.4800000000000001E-2</v>
      </c>
      <c r="E321" s="2">
        <f>IF(I320&gt;0.001,IPMT(Table42[[#This Row],[Oprocentowanie]]/12,1,$C$9-Table42[[#This Row],[Miesiąc]]+1,-I320),0)</f>
        <v>0</v>
      </c>
      <c r="F321" s="2">
        <f>IF(I320&gt;0.001,PPMT(Table42[[#This Row],[Oprocentowanie]]/12,1,$C$9-Table42[[#This Row],[Miesiąc]]+1,-I320),0)</f>
        <v>0</v>
      </c>
      <c r="G321" s="2">
        <f t="shared" si="13"/>
        <v>0</v>
      </c>
      <c r="H321" s="2"/>
      <c r="I321" s="11">
        <f>IF(I320-F321&gt;0.001,I320-F321-Table42[[#This Row],[Ile nadpłacamy przy tej racie?]],0)</f>
        <v>0</v>
      </c>
      <c r="K321" s="2">
        <f>IF(Table42[[#This Row],[Rok]]&lt;9,Table42[[#This Row],[Odsetki normalne]]*50%,Table42[[#This Row],[Odsetki normalne]])</f>
        <v>0</v>
      </c>
    </row>
    <row r="322" spans="2:11" x14ac:dyDescent="0.25">
      <c r="B322" s="1">
        <f t="shared" si="14"/>
        <v>26</v>
      </c>
      <c r="C322" s="4">
        <f t="shared" si="15"/>
        <v>302</v>
      </c>
      <c r="D322" s="5">
        <v>5.4800000000000001E-2</v>
      </c>
      <c r="E322" s="2">
        <f>IF(I321&gt;0.001,IPMT(Table42[[#This Row],[Oprocentowanie]]/12,1,$C$9-Table42[[#This Row],[Miesiąc]]+1,-I321),0)</f>
        <v>0</v>
      </c>
      <c r="F322" s="2">
        <f>IF(I321&gt;0.001,PPMT(Table42[[#This Row],[Oprocentowanie]]/12,1,$C$9-Table42[[#This Row],[Miesiąc]]+1,-I321),0)</f>
        <v>0</v>
      </c>
      <c r="G322" s="2">
        <f t="shared" si="13"/>
        <v>0</v>
      </c>
      <c r="H322" s="2"/>
      <c r="I322" s="11">
        <f>IF(I321-F322&gt;0.001,I321-F322-Table42[[#This Row],[Ile nadpłacamy przy tej racie?]],0)</f>
        <v>0</v>
      </c>
      <c r="K322" s="2">
        <f>IF(Table42[[#This Row],[Rok]]&lt;9,Table42[[#This Row],[Odsetki normalne]]*50%,Table42[[#This Row],[Odsetki normalne]])</f>
        <v>0</v>
      </c>
    </row>
    <row r="323" spans="2:11" x14ac:dyDescent="0.25">
      <c r="B323" s="1">
        <f t="shared" si="14"/>
        <v>26</v>
      </c>
      <c r="C323" s="4">
        <f t="shared" si="15"/>
        <v>303</v>
      </c>
      <c r="D323" s="5">
        <v>5.4800000000000001E-2</v>
      </c>
      <c r="E323" s="2">
        <f>IF(I322&gt;0.001,IPMT(Table42[[#This Row],[Oprocentowanie]]/12,1,$C$9-Table42[[#This Row],[Miesiąc]]+1,-I322),0)</f>
        <v>0</v>
      </c>
      <c r="F323" s="2">
        <f>IF(I322&gt;0.001,PPMT(Table42[[#This Row],[Oprocentowanie]]/12,1,$C$9-Table42[[#This Row],[Miesiąc]]+1,-I322),0)</f>
        <v>0</v>
      </c>
      <c r="G323" s="2">
        <f t="shared" si="13"/>
        <v>0</v>
      </c>
      <c r="H323" s="2"/>
      <c r="I323" s="11">
        <f>IF(I322-F323&gt;0.001,I322-F323-Table42[[#This Row],[Ile nadpłacamy przy tej racie?]],0)</f>
        <v>0</v>
      </c>
      <c r="K323" s="2">
        <f>IF(Table42[[#This Row],[Rok]]&lt;9,Table42[[#This Row],[Odsetki normalne]]*50%,Table42[[#This Row],[Odsetki normalne]])</f>
        <v>0</v>
      </c>
    </row>
    <row r="324" spans="2:11" x14ac:dyDescent="0.25">
      <c r="B324" s="1">
        <f t="shared" si="14"/>
        <v>26</v>
      </c>
      <c r="C324" s="4">
        <f t="shared" si="15"/>
        <v>304</v>
      </c>
      <c r="D324" s="5">
        <v>5.4800000000000001E-2</v>
      </c>
      <c r="E324" s="2">
        <f>IF(I323&gt;0.001,IPMT(Table42[[#This Row],[Oprocentowanie]]/12,1,$C$9-Table42[[#This Row],[Miesiąc]]+1,-I323),0)</f>
        <v>0</v>
      </c>
      <c r="F324" s="2">
        <f>IF(I323&gt;0.001,PPMT(Table42[[#This Row],[Oprocentowanie]]/12,1,$C$9-Table42[[#This Row],[Miesiąc]]+1,-I323),0)</f>
        <v>0</v>
      </c>
      <c r="G324" s="2">
        <f t="shared" si="13"/>
        <v>0</v>
      </c>
      <c r="H324" s="2"/>
      <c r="I324" s="11">
        <f>IF(I323-F324&gt;0.001,I323-F324-Table42[[#This Row],[Ile nadpłacamy przy tej racie?]],0)</f>
        <v>0</v>
      </c>
      <c r="K324" s="2">
        <f>IF(Table42[[#This Row],[Rok]]&lt;9,Table42[[#This Row],[Odsetki normalne]]*50%,Table42[[#This Row],[Odsetki normalne]])</f>
        <v>0</v>
      </c>
    </row>
    <row r="325" spans="2:11" x14ac:dyDescent="0.25">
      <c r="B325" s="1">
        <f t="shared" si="14"/>
        <v>26</v>
      </c>
      <c r="C325" s="4">
        <f t="shared" si="15"/>
        <v>305</v>
      </c>
      <c r="D325" s="5">
        <v>5.4800000000000001E-2</v>
      </c>
      <c r="E325" s="2">
        <f>IF(I324&gt;0.001,IPMT(Table42[[#This Row],[Oprocentowanie]]/12,1,$C$9-Table42[[#This Row],[Miesiąc]]+1,-I324),0)</f>
        <v>0</v>
      </c>
      <c r="F325" s="2">
        <f>IF(I324&gt;0.001,PPMT(Table42[[#This Row],[Oprocentowanie]]/12,1,$C$9-Table42[[#This Row],[Miesiąc]]+1,-I324),0)</f>
        <v>0</v>
      </c>
      <c r="G325" s="2">
        <f t="shared" si="13"/>
        <v>0</v>
      </c>
      <c r="H325" s="2"/>
      <c r="I325" s="11">
        <f>IF(I324-F325&gt;0.001,I324-F325-Table42[[#This Row],[Ile nadpłacamy przy tej racie?]],0)</f>
        <v>0</v>
      </c>
      <c r="K325" s="2">
        <f>IF(Table42[[#This Row],[Rok]]&lt;9,Table42[[#This Row],[Odsetki normalne]]*50%,Table42[[#This Row],[Odsetki normalne]])</f>
        <v>0</v>
      </c>
    </row>
    <row r="326" spans="2:11" x14ac:dyDescent="0.25">
      <c r="B326" s="1">
        <f t="shared" si="14"/>
        <v>26</v>
      </c>
      <c r="C326" s="4">
        <f t="shared" si="15"/>
        <v>306</v>
      </c>
      <c r="D326" s="5">
        <v>5.4800000000000001E-2</v>
      </c>
      <c r="E326" s="2">
        <f>IF(I325&gt;0.001,IPMT(Table42[[#This Row],[Oprocentowanie]]/12,1,$C$9-Table42[[#This Row],[Miesiąc]]+1,-I325),0)</f>
        <v>0</v>
      </c>
      <c r="F326" s="2">
        <f>IF(I325&gt;0.001,PPMT(Table42[[#This Row],[Oprocentowanie]]/12,1,$C$9-Table42[[#This Row],[Miesiąc]]+1,-I325),0)</f>
        <v>0</v>
      </c>
      <c r="G326" s="2">
        <f t="shared" si="13"/>
        <v>0</v>
      </c>
      <c r="H326" s="2"/>
      <c r="I326" s="11">
        <f>IF(I325-F326&gt;0.001,I325-F326-Table42[[#This Row],[Ile nadpłacamy przy tej racie?]],0)</f>
        <v>0</v>
      </c>
      <c r="K326" s="2">
        <f>IF(Table42[[#This Row],[Rok]]&lt;9,Table42[[#This Row],[Odsetki normalne]]*50%,Table42[[#This Row],[Odsetki normalne]])</f>
        <v>0</v>
      </c>
    </row>
    <row r="327" spans="2:11" x14ac:dyDescent="0.25">
      <c r="B327" s="1">
        <f t="shared" si="14"/>
        <v>26</v>
      </c>
      <c r="C327" s="4">
        <f t="shared" si="15"/>
        <v>307</v>
      </c>
      <c r="D327" s="5">
        <v>5.4800000000000001E-2</v>
      </c>
      <c r="E327" s="2">
        <f>IF(I326&gt;0.001,IPMT(Table42[[#This Row],[Oprocentowanie]]/12,1,$C$9-Table42[[#This Row],[Miesiąc]]+1,-I326),0)</f>
        <v>0</v>
      </c>
      <c r="F327" s="2">
        <f>IF(I326&gt;0.001,PPMT(Table42[[#This Row],[Oprocentowanie]]/12,1,$C$9-Table42[[#This Row],[Miesiąc]]+1,-I326),0)</f>
        <v>0</v>
      </c>
      <c r="G327" s="2">
        <f t="shared" si="13"/>
        <v>0</v>
      </c>
      <c r="H327" s="2"/>
      <c r="I327" s="11">
        <f>IF(I326-F327&gt;0.001,I326-F327-Table42[[#This Row],[Ile nadpłacamy przy tej racie?]],0)</f>
        <v>0</v>
      </c>
      <c r="K327" s="2">
        <f>IF(Table42[[#This Row],[Rok]]&lt;9,Table42[[#This Row],[Odsetki normalne]]*50%,Table42[[#This Row],[Odsetki normalne]])</f>
        <v>0</v>
      </c>
    </row>
    <row r="328" spans="2:11" x14ac:dyDescent="0.25">
      <c r="B328" s="1">
        <f t="shared" si="14"/>
        <v>26</v>
      </c>
      <c r="C328" s="4">
        <f t="shared" si="15"/>
        <v>308</v>
      </c>
      <c r="D328" s="5">
        <v>5.4800000000000001E-2</v>
      </c>
      <c r="E328" s="2">
        <f>IF(I327&gt;0.001,IPMT(Table42[[#This Row],[Oprocentowanie]]/12,1,$C$9-Table42[[#This Row],[Miesiąc]]+1,-I327),0)</f>
        <v>0</v>
      </c>
      <c r="F328" s="2">
        <f>IF(I327&gt;0.001,PPMT(Table42[[#This Row],[Oprocentowanie]]/12,1,$C$9-Table42[[#This Row],[Miesiąc]]+1,-I327),0)</f>
        <v>0</v>
      </c>
      <c r="G328" s="2">
        <f t="shared" si="13"/>
        <v>0</v>
      </c>
      <c r="H328" s="2"/>
      <c r="I328" s="11">
        <f>IF(I327-F328&gt;0.001,I327-F328-Table42[[#This Row],[Ile nadpłacamy przy tej racie?]],0)</f>
        <v>0</v>
      </c>
      <c r="K328" s="2">
        <f>IF(Table42[[#This Row],[Rok]]&lt;9,Table42[[#This Row],[Odsetki normalne]]*50%,Table42[[#This Row],[Odsetki normalne]])</f>
        <v>0</v>
      </c>
    </row>
    <row r="329" spans="2:11" x14ac:dyDescent="0.25">
      <c r="B329" s="1">
        <f t="shared" si="14"/>
        <v>26</v>
      </c>
      <c r="C329" s="4">
        <f t="shared" si="15"/>
        <v>309</v>
      </c>
      <c r="D329" s="5">
        <v>5.4800000000000001E-2</v>
      </c>
      <c r="E329" s="2">
        <f>IF(I328&gt;0.001,IPMT(Table42[[#This Row],[Oprocentowanie]]/12,1,$C$9-Table42[[#This Row],[Miesiąc]]+1,-I328),0)</f>
        <v>0</v>
      </c>
      <c r="F329" s="2">
        <f>IF(I328&gt;0.001,PPMT(Table42[[#This Row],[Oprocentowanie]]/12,1,$C$9-Table42[[#This Row],[Miesiąc]]+1,-I328),0)</f>
        <v>0</v>
      </c>
      <c r="G329" s="2">
        <f t="shared" si="13"/>
        <v>0</v>
      </c>
      <c r="H329" s="2"/>
      <c r="I329" s="11">
        <f>IF(I328-F329&gt;0.001,I328-F329-Table42[[#This Row],[Ile nadpłacamy przy tej racie?]],0)</f>
        <v>0</v>
      </c>
      <c r="K329" s="2">
        <f>IF(Table42[[#This Row],[Rok]]&lt;9,Table42[[#This Row],[Odsetki normalne]]*50%,Table42[[#This Row],[Odsetki normalne]])</f>
        <v>0</v>
      </c>
    </row>
    <row r="330" spans="2:11" x14ac:dyDescent="0.25">
      <c r="B330" s="1">
        <f t="shared" si="14"/>
        <v>26</v>
      </c>
      <c r="C330" s="4">
        <f t="shared" si="15"/>
        <v>310</v>
      </c>
      <c r="D330" s="5">
        <v>5.4800000000000001E-2</v>
      </c>
      <c r="E330" s="2">
        <f>IF(I329&gt;0.001,IPMT(Table42[[#This Row],[Oprocentowanie]]/12,1,$C$9-Table42[[#This Row],[Miesiąc]]+1,-I329),0)</f>
        <v>0</v>
      </c>
      <c r="F330" s="2">
        <f>IF(I329&gt;0.001,PPMT(Table42[[#This Row],[Oprocentowanie]]/12,1,$C$9-Table42[[#This Row],[Miesiąc]]+1,-I329),0)</f>
        <v>0</v>
      </c>
      <c r="G330" s="2">
        <f t="shared" si="13"/>
        <v>0</v>
      </c>
      <c r="H330" s="2"/>
      <c r="I330" s="11">
        <f>IF(I329-F330&gt;0.001,I329-F330-Table42[[#This Row],[Ile nadpłacamy przy tej racie?]],0)</f>
        <v>0</v>
      </c>
      <c r="K330" s="2">
        <f>IF(Table42[[#This Row],[Rok]]&lt;9,Table42[[#This Row],[Odsetki normalne]]*50%,Table42[[#This Row],[Odsetki normalne]])</f>
        <v>0</v>
      </c>
    </row>
    <row r="331" spans="2:11" x14ac:dyDescent="0.25">
      <c r="B331" s="1">
        <f t="shared" si="14"/>
        <v>26</v>
      </c>
      <c r="C331" s="4">
        <f t="shared" si="15"/>
        <v>311</v>
      </c>
      <c r="D331" s="5">
        <v>5.4800000000000001E-2</v>
      </c>
      <c r="E331" s="2">
        <f>IF(I330&gt;0.001,IPMT(Table42[[#This Row],[Oprocentowanie]]/12,1,$C$9-Table42[[#This Row],[Miesiąc]]+1,-I330),0)</f>
        <v>0</v>
      </c>
      <c r="F331" s="2">
        <f>IF(I330&gt;0.001,PPMT(Table42[[#This Row],[Oprocentowanie]]/12,1,$C$9-Table42[[#This Row],[Miesiąc]]+1,-I330),0)</f>
        <v>0</v>
      </c>
      <c r="G331" s="2">
        <f t="shared" si="13"/>
        <v>0</v>
      </c>
      <c r="H331" s="2"/>
      <c r="I331" s="11">
        <f>IF(I330-F331&gt;0.001,I330-F331-Table42[[#This Row],[Ile nadpłacamy przy tej racie?]],0)</f>
        <v>0</v>
      </c>
      <c r="K331" s="2">
        <f>IF(Table42[[#This Row],[Rok]]&lt;9,Table42[[#This Row],[Odsetki normalne]]*50%,Table42[[#This Row],[Odsetki normalne]])</f>
        <v>0</v>
      </c>
    </row>
    <row r="332" spans="2:11" x14ac:dyDescent="0.25">
      <c r="B332" s="1">
        <f t="shared" si="14"/>
        <v>26</v>
      </c>
      <c r="C332" s="4">
        <f t="shared" si="15"/>
        <v>312</v>
      </c>
      <c r="D332" s="5">
        <v>5.4800000000000001E-2</v>
      </c>
      <c r="E332" s="2">
        <f>IF(I331&gt;0.001,IPMT(Table42[[#This Row],[Oprocentowanie]]/12,1,$C$9-Table42[[#This Row],[Miesiąc]]+1,-I331),0)</f>
        <v>0</v>
      </c>
      <c r="F332" s="2">
        <f>IF(I331&gt;0.001,PPMT(Table42[[#This Row],[Oprocentowanie]]/12,1,$C$9-Table42[[#This Row],[Miesiąc]]+1,-I331),0)</f>
        <v>0</v>
      </c>
      <c r="G332" s="2">
        <f t="shared" si="13"/>
        <v>0</v>
      </c>
      <c r="H332" s="2"/>
      <c r="I332" s="11">
        <f>IF(I331-F332&gt;0.001,I331-F332-Table42[[#This Row],[Ile nadpłacamy przy tej racie?]],0)</f>
        <v>0</v>
      </c>
      <c r="K332" s="2">
        <f>IF(Table42[[#This Row],[Rok]]&lt;9,Table42[[#This Row],[Odsetki normalne]]*50%,Table42[[#This Row],[Odsetki normalne]])</f>
        <v>0</v>
      </c>
    </row>
    <row r="333" spans="2:11" x14ac:dyDescent="0.25">
      <c r="B333" s="6">
        <f t="shared" si="14"/>
        <v>27</v>
      </c>
      <c r="C333" s="7">
        <f t="shared" si="15"/>
        <v>313</v>
      </c>
      <c r="D333" s="8">
        <v>5.4800000000000001E-2</v>
      </c>
      <c r="E333" s="9">
        <f>IF(I332&gt;0.001,IPMT(Table42[[#This Row],[Oprocentowanie]]/12,1,$C$9-Table42[[#This Row],[Miesiąc]]+1,-I332),0)</f>
        <v>0</v>
      </c>
      <c r="F333" s="9">
        <f>IF(I332&gt;0.001,PPMT(Table42[[#This Row],[Oprocentowanie]]/12,1,$C$9-Table42[[#This Row],[Miesiąc]]+1,-I332),0)</f>
        <v>0</v>
      </c>
      <c r="G333" s="9">
        <f t="shared" si="13"/>
        <v>0</v>
      </c>
      <c r="H333" s="9"/>
      <c r="I333" s="9">
        <f>IF(I332-F333&gt;0.001,I332-F333-Table42[[#This Row],[Ile nadpłacamy przy tej racie?]],0)</f>
        <v>0</v>
      </c>
      <c r="K333" s="9">
        <f>IF(Table42[[#This Row],[Rok]]&lt;9,Table42[[#This Row],[Odsetki normalne]]*50%,Table42[[#This Row],[Odsetki normalne]])</f>
        <v>0</v>
      </c>
    </row>
    <row r="334" spans="2:11" x14ac:dyDescent="0.25">
      <c r="B334" s="6">
        <f t="shared" si="14"/>
        <v>27</v>
      </c>
      <c r="C334" s="7">
        <f t="shared" si="15"/>
        <v>314</v>
      </c>
      <c r="D334" s="8">
        <v>5.4800000000000001E-2</v>
      </c>
      <c r="E334" s="9">
        <f>IF(I333&gt;0.001,IPMT(Table42[[#This Row],[Oprocentowanie]]/12,1,$C$9-Table42[[#This Row],[Miesiąc]]+1,-I333),0)</f>
        <v>0</v>
      </c>
      <c r="F334" s="9">
        <f>IF(I333&gt;0.001,PPMT(Table42[[#This Row],[Oprocentowanie]]/12,1,$C$9-Table42[[#This Row],[Miesiąc]]+1,-I333),0)</f>
        <v>0</v>
      </c>
      <c r="G334" s="9">
        <f t="shared" si="13"/>
        <v>0</v>
      </c>
      <c r="H334" s="9"/>
      <c r="I334" s="9">
        <f>IF(I333-F334&gt;0.001,I333-F334-Table42[[#This Row],[Ile nadpłacamy przy tej racie?]],0)</f>
        <v>0</v>
      </c>
      <c r="K334" s="9">
        <f>IF(Table42[[#This Row],[Rok]]&lt;9,Table42[[#This Row],[Odsetki normalne]]*50%,Table42[[#This Row],[Odsetki normalne]])</f>
        <v>0</v>
      </c>
    </row>
    <row r="335" spans="2:11" x14ac:dyDescent="0.25">
      <c r="B335" s="6">
        <f t="shared" si="14"/>
        <v>27</v>
      </c>
      <c r="C335" s="7">
        <f t="shared" si="15"/>
        <v>315</v>
      </c>
      <c r="D335" s="8">
        <v>5.4800000000000001E-2</v>
      </c>
      <c r="E335" s="9">
        <f>IF(I334&gt;0.001,IPMT(Table42[[#This Row],[Oprocentowanie]]/12,1,$C$9-Table42[[#This Row],[Miesiąc]]+1,-I334),0)</f>
        <v>0</v>
      </c>
      <c r="F335" s="9">
        <f>IF(I334&gt;0.001,PPMT(Table42[[#This Row],[Oprocentowanie]]/12,1,$C$9-Table42[[#This Row],[Miesiąc]]+1,-I334),0)</f>
        <v>0</v>
      </c>
      <c r="G335" s="9">
        <f t="shared" si="13"/>
        <v>0</v>
      </c>
      <c r="H335" s="9"/>
      <c r="I335" s="9">
        <f>IF(I334-F335&gt;0.001,I334-F335-Table42[[#This Row],[Ile nadpłacamy przy tej racie?]],0)</f>
        <v>0</v>
      </c>
      <c r="K335" s="9">
        <f>IF(Table42[[#This Row],[Rok]]&lt;9,Table42[[#This Row],[Odsetki normalne]]*50%,Table42[[#This Row],[Odsetki normalne]])</f>
        <v>0</v>
      </c>
    </row>
    <row r="336" spans="2:11" x14ac:dyDescent="0.25">
      <c r="B336" s="6">
        <f t="shared" si="14"/>
        <v>27</v>
      </c>
      <c r="C336" s="7">
        <f t="shared" si="15"/>
        <v>316</v>
      </c>
      <c r="D336" s="8">
        <v>5.4800000000000001E-2</v>
      </c>
      <c r="E336" s="9">
        <f>IF(I335&gt;0.001,IPMT(Table42[[#This Row],[Oprocentowanie]]/12,1,$C$9-Table42[[#This Row],[Miesiąc]]+1,-I335),0)</f>
        <v>0</v>
      </c>
      <c r="F336" s="9">
        <f>IF(I335&gt;0.001,PPMT(Table42[[#This Row],[Oprocentowanie]]/12,1,$C$9-Table42[[#This Row],[Miesiąc]]+1,-I335),0)</f>
        <v>0</v>
      </c>
      <c r="G336" s="9">
        <f t="shared" si="13"/>
        <v>0</v>
      </c>
      <c r="H336" s="9"/>
      <c r="I336" s="9">
        <f>IF(I335-F336&gt;0.001,I335-F336-Table42[[#This Row],[Ile nadpłacamy przy tej racie?]],0)</f>
        <v>0</v>
      </c>
      <c r="K336" s="9">
        <f>IF(Table42[[#This Row],[Rok]]&lt;9,Table42[[#This Row],[Odsetki normalne]]*50%,Table42[[#This Row],[Odsetki normalne]])</f>
        <v>0</v>
      </c>
    </row>
    <row r="337" spans="2:11" x14ac:dyDescent="0.25">
      <c r="B337" s="6">
        <f t="shared" si="14"/>
        <v>27</v>
      </c>
      <c r="C337" s="7">
        <f t="shared" si="15"/>
        <v>317</v>
      </c>
      <c r="D337" s="8">
        <v>5.4800000000000001E-2</v>
      </c>
      <c r="E337" s="9">
        <f>IF(I336&gt;0.001,IPMT(Table42[[#This Row],[Oprocentowanie]]/12,1,$C$9-Table42[[#This Row],[Miesiąc]]+1,-I336),0)</f>
        <v>0</v>
      </c>
      <c r="F337" s="9">
        <f>IF(I336&gt;0.001,PPMT(Table42[[#This Row],[Oprocentowanie]]/12,1,$C$9-Table42[[#This Row],[Miesiąc]]+1,-I336),0)</f>
        <v>0</v>
      </c>
      <c r="G337" s="9">
        <f t="shared" si="13"/>
        <v>0</v>
      </c>
      <c r="H337" s="9"/>
      <c r="I337" s="9">
        <f>IF(I336-F337&gt;0.001,I336-F337-Table42[[#This Row],[Ile nadpłacamy przy tej racie?]],0)</f>
        <v>0</v>
      </c>
      <c r="K337" s="9">
        <f>IF(Table42[[#This Row],[Rok]]&lt;9,Table42[[#This Row],[Odsetki normalne]]*50%,Table42[[#This Row],[Odsetki normalne]])</f>
        <v>0</v>
      </c>
    </row>
    <row r="338" spans="2:11" x14ac:dyDescent="0.25">
      <c r="B338" s="6">
        <f t="shared" si="14"/>
        <v>27</v>
      </c>
      <c r="C338" s="7">
        <f t="shared" si="15"/>
        <v>318</v>
      </c>
      <c r="D338" s="8">
        <v>5.4800000000000001E-2</v>
      </c>
      <c r="E338" s="9">
        <f>IF(I337&gt;0.001,IPMT(Table42[[#This Row],[Oprocentowanie]]/12,1,$C$9-Table42[[#This Row],[Miesiąc]]+1,-I337),0)</f>
        <v>0</v>
      </c>
      <c r="F338" s="9">
        <f>IF(I337&gt;0.001,PPMT(Table42[[#This Row],[Oprocentowanie]]/12,1,$C$9-Table42[[#This Row],[Miesiąc]]+1,-I337),0)</f>
        <v>0</v>
      </c>
      <c r="G338" s="9">
        <f t="shared" si="13"/>
        <v>0</v>
      </c>
      <c r="H338" s="9"/>
      <c r="I338" s="9">
        <f>IF(I337-F338&gt;0.001,I337-F338-Table42[[#This Row],[Ile nadpłacamy przy tej racie?]],0)</f>
        <v>0</v>
      </c>
      <c r="K338" s="9">
        <f>IF(Table42[[#This Row],[Rok]]&lt;9,Table42[[#This Row],[Odsetki normalne]]*50%,Table42[[#This Row],[Odsetki normalne]])</f>
        <v>0</v>
      </c>
    </row>
    <row r="339" spans="2:11" x14ac:dyDescent="0.25">
      <c r="B339" s="6">
        <f t="shared" si="14"/>
        <v>27</v>
      </c>
      <c r="C339" s="7">
        <f t="shared" si="15"/>
        <v>319</v>
      </c>
      <c r="D339" s="8">
        <v>5.4800000000000001E-2</v>
      </c>
      <c r="E339" s="9">
        <f>IF(I338&gt;0.001,IPMT(Table42[[#This Row],[Oprocentowanie]]/12,1,$C$9-Table42[[#This Row],[Miesiąc]]+1,-I338),0)</f>
        <v>0</v>
      </c>
      <c r="F339" s="9">
        <f>IF(I338&gt;0.001,PPMT(Table42[[#This Row],[Oprocentowanie]]/12,1,$C$9-Table42[[#This Row],[Miesiąc]]+1,-I338),0)</f>
        <v>0</v>
      </c>
      <c r="G339" s="9">
        <f t="shared" si="13"/>
        <v>0</v>
      </c>
      <c r="H339" s="9"/>
      <c r="I339" s="9">
        <f>IF(I338-F339&gt;0.001,I338-F339-Table42[[#This Row],[Ile nadpłacamy przy tej racie?]],0)</f>
        <v>0</v>
      </c>
      <c r="K339" s="9">
        <f>IF(Table42[[#This Row],[Rok]]&lt;9,Table42[[#This Row],[Odsetki normalne]]*50%,Table42[[#This Row],[Odsetki normalne]])</f>
        <v>0</v>
      </c>
    </row>
    <row r="340" spans="2:11" x14ac:dyDescent="0.25">
      <c r="B340" s="6">
        <f t="shared" si="14"/>
        <v>27</v>
      </c>
      <c r="C340" s="7">
        <f t="shared" si="15"/>
        <v>320</v>
      </c>
      <c r="D340" s="8">
        <v>5.4800000000000001E-2</v>
      </c>
      <c r="E340" s="9">
        <f>IF(I339&gt;0.001,IPMT(Table42[[#This Row],[Oprocentowanie]]/12,1,$C$9-Table42[[#This Row],[Miesiąc]]+1,-I339),0)</f>
        <v>0</v>
      </c>
      <c r="F340" s="9">
        <f>IF(I339&gt;0.001,PPMT(Table42[[#This Row],[Oprocentowanie]]/12,1,$C$9-Table42[[#This Row],[Miesiąc]]+1,-I339),0)</f>
        <v>0</v>
      </c>
      <c r="G340" s="9">
        <f t="shared" si="13"/>
        <v>0</v>
      </c>
      <c r="H340" s="9"/>
      <c r="I340" s="9">
        <f>IF(I339-F340&gt;0.001,I339-F340-Table42[[#This Row],[Ile nadpłacamy przy tej racie?]],0)</f>
        <v>0</v>
      </c>
      <c r="K340" s="9">
        <f>IF(Table42[[#This Row],[Rok]]&lt;9,Table42[[#This Row],[Odsetki normalne]]*50%,Table42[[#This Row],[Odsetki normalne]])</f>
        <v>0</v>
      </c>
    </row>
    <row r="341" spans="2:11" x14ac:dyDescent="0.25">
      <c r="B341" s="6">
        <f t="shared" si="14"/>
        <v>27</v>
      </c>
      <c r="C341" s="7">
        <f t="shared" si="15"/>
        <v>321</v>
      </c>
      <c r="D341" s="8">
        <v>5.4800000000000001E-2</v>
      </c>
      <c r="E341" s="9">
        <f>IF(I340&gt;0.001,IPMT(Table42[[#This Row],[Oprocentowanie]]/12,1,$C$9-Table42[[#This Row],[Miesiąc]]+1,-I340),0)</f>
        <v>0</v>
      </c>
      <c r="F341" s="9">
        <f>IF(I340&gt;0.001,PPMT(Table42[[#This Row],[Oprocentowanie]]/12,1,$C$9-Table42[[#This Row],[Miesiąc]]+1,-I340),0)</f>
        <v>0</v>
      </c>
      <c r="G341" s="9">
        <f t="shared" ref="G341:G404" si="16">IF(I340&gt;0,E341+F341,0)</f>
        <v>0</v>
      </c>
      <c r="H341" s="9"/>
      <c r="I341" s="9">
        <f>IF(I340-F341&gt;0.001,I340-F341-Table42[[#This Row],[Ile nadpłacamy przy tej racie?]],0)</f>
        <v>0</v>
      </c>
      <c r="K341" s="9">
        <f>IF(Table42[[#This Row],[Rok]]&lt;9,Table42[[#This Row],[Odsetki normalne]]*50%,Table42[[#This Row],[Odsetki normalne]])</f>
        <v>0</v>
      </c>
    </row>
    <row r="342" spans="2:11" x14ac:dyDescent="0.25">
      <c r="B342" s="6">
        <f t="shared" ref="B342:B405" si="17">ROUNDUP(C342/12,0)</f>
        <v>27</v>
      </c>
      <c r="C342" s="7">
        <f t="shared" si="15"/>
        <v>322</v>
      </c>
      <c r="D342" s="8">
        <v>5.4800000000000001E-2</v>
      </c>
      <c r="E342" s="9">
        <f>IF(I341&gt;0.001,IPMT(Table42[[#This Row],[Oprocentowanie]]/12,1,$C$9-Table42[[#This Row],[Miesiąc]]+1,-I341),0)</f>
        <v>0</v>
      </c>
      <c r="F342" s="9">
        <f>IF(I341&gt;0.001,PPMT(Table42[[#This Row],[Oprocentowanie]]/12,1,$C$9-Table42[[#This Row],[Miesiąc]]+1,-I341),0)</f>
        <v>0</v>
      </c>
      <c r="G342" s="9">
        <f t="shared" si="16"/>
        <v>0</v>
      </c>
      <c r="H342" s="9"/>
      <c r="I342" s="9">
        <f>IF(I341-F342&gt;0.001,I341-F342-Table42[[#This Row],[Ile nadpłacamy przy tej racie?]],0)</f>
        <v>0</v>
      </c>
      <c r="K342" s="9">
        <f>IF(Table42[[#This Row],[Rok]]&lt;9,Table42[[#This Row],[Odsetki normalne]]*50%,Table42[[#This Row],[Odsetki normalne]])</f>
        <v>0</v>
      </c>
    </row>
    <row r="343" spans="2:11" x14ac:dyDescent="0.25">
      <c r="B343" s="6">
        <f t="shared" si="17"/>
        <v>27</v>
      </c>
      <c r="C343" s="7">
        <f t="shared" ref="C343:C406" si="18">C342+1</f>
        <v>323</v>
      </c>
      <c r="D343" s="8">
        <v>5.4800000000000001E-2</v>
      </c>
      <c r="E343" s="9">
        <f>IF(I342&gt;0.001,IPMT(Table42[[#This Row],[Oprocentowanie]]/12,1,$C$9-Table42[[#This Row],[Miesiąc]]+1,-I342),0)</f>
        <v>0</v>
      </c>
      <c r="F343" s="9">
        <f>IF(I342&gt;0.001,PPMT(Table42[[#This Row],[Oprocentowanie]]/12,1,$C$9-Table42[[#This Row],[Miesiąc]]+1,-I342),0)</f>
        <v>0</v>
      </c>
      <c r="G343" s="9">
        <f t="shared" si="16"/>
        <v>0</v>
      </c>
      <c r="H343" s="9"/>
      <c r="I343" s="9">
        <f>IF(I342-F343&gt;0.001,I342-F343-Table42[[#This Row],[Ile nadpłacamy przy tej racie?]],0)</f>
        <v>0</v>
      </c>
      <c r="K343" s="9">
        <f>IF(Table42[[#This Row],[Rok]]&lt;9,Table42[[#This Row],[Odsetki normalne]]*50%,Table42[[#This Row],[Odsetki normalne]])</f>
        <v>0</v>
      </c>
    </row>
    <row r="344" spans="2:11" x14ac:dyDescent="0.25">
      <c r="B344" s="6">
        <f t="shared" si="17"/>
        <v>27</v>
      </c>
      <c r="C344" s="7">
        <f t="shared" si="18"/>
        <v>324</v>
      </c>
      <c r="D344" s="8">
        <v>5.4800000000000001E-2</v>
      </c>
      <c r="E344" s="9">
        <f>IF(I343&gt;0.001,IPMT(Table42[[#This Row],[Oprocentowanie]]/12,1,$C$9-Table42[[#This Row],[Miesiąc]]+1,-I343),0)</f>
        <v>0</v>
      </c>
      <c r="F344" s="9">
        <f>IF(I343&gt;0.001,PPMT(Table42[[#This Row],[Oprocentowanie]]/12,1,$C$9-Table42[[#This Row],[Miesiąc]]+1,-I343),0)</f>
        <v>0</v>
      </c>
      <c r="G344" s="9">
        <f t="shared" si="16"/>
        <v>0</v>
      </c>
      <c r="H344" s="9"/>
      <c r="I344" s="9">
        <f>IF(I343-F344&gt;0.001,I343-F344-Table42[[#This Row],[Ile nadpłacamy przy tej racie?]],0)</f>
        <v>0</v>
      </c>
      <c r="K344" s="9">
        <f>IF(Table42[[#This Row],[Rok]]&lt;9,Table42[[#This Row],[Odsetki normalne]]*50%,Table42[[#This Row],[Odsetki normalne]])</f>
        <v>0</v>
      </c>
    </row>
    <row r="345" spans="2:11" x14ac:dyDescent="0.25">
      <c r="B345" s="1">
        <f t="shared" si="17"/>
        <v>28</v>
      </c>
      <c r="C345" s="4">
        <f t="shared" si="18"/>
        <v>325</v>
      </c>
      <c r="D345" s="5">
        <v>5.4800000000000001E-2</v>
      </c>
      <c r="E345" s="2">
        <f>IF(I344&gt;0.001,IPMT(Table42[[#This Row],[Oprocentowanie]]/12,1,$C$9-Table42[[#This Row],[Miesiąc]]+1,-I344),0)</f>
        <v>0</v>
      </c>
      <c r="F345" s="2">
        <f>IF(I344&gt;0.001,PPMT(Table42[[#This Row],[Oprocentowanie]]/12,1,$C$9-Table42[[#This Row],[Miesiąc]]+1,-I344),0)</f>
        <v>0</v>
      </c>
      <c r="G345" s="2">
        <f t="shared" si="16"/>
        <v>0</v>
      </c>
      <c r="H345" s="2"/>
      <c r="I345" s="11">
        <f>IF(I344-F345&gt;0.001,I344-F345-Table42[[#This Row],[Ile nadpłacamy przy tej racie?]],0)</f>
        <v>0</v>
      </c>
      <c r="K345" s="2">
        <f>IF(Table42[[#This Row],[Rok]]&lt;9,Table42[[#This Row],[Odsetki normalne]]*50%,Table42[[#This Row],[Odsetki normalne]])</f>
        <v>0</v>
      </c>
    </row>
    <row r="346" spans="2:11" x14ac:dyDescent="0.25">
      <c r="B346" s="1">
        <f t="shared" si="17"/>
        <v>28</v>
      </c>
      <c r="C346" s="4">
        <f t="shared" si="18"/>
        <v>326</v>
      </c>
      <c r="D346" s="5">
        <v>5.4800000000000001E-2</v>
      </c>
      <c r="E346" s="2">
        <f>IF(I345&gt;0.001,IPMT(Table42[[#This Row],[Oprocentowanie]]/12,1,$C$9-Table42[[#This Row],[Miesiąc]]+1,-I345),0)</f>
        <v>0</v>
      </c>
      <c r="F346" s="2">
        <f>IF(I345&gt;0.001,PPMT(Table42[[#This Row],[Oprocentowanie]]/12,1,$C$9-Table42[[#This Row],[Miesiąc]]+1,-I345),0)</f>
        <v>0</v>
      </c>
      <c r="G346" s="2">
        <f t="shared" si="16"/>
        <v>0</v>
      </c>
      <c r="H346" s="2"/>
      <c r="I346" s="11">
        <f>IF(I345-F346&gt;0.001,I345-F346-Table42[[#This Row],[Ile nadpłacamy przy tej racie?]],0)</f>
        <v>0</v>
      </c>
      <c r="K346" s="2">
        <f>IF(Table42[[#This Row],[Rok]]&lt;9,Table42[[#This Row],[Odsetki normalne]]*50%,Table42[[#This Row],[Odsetki normalne]])</f>
        <v>0</v>
      </c>
    </row>
    <row r="347" spans="2:11" x14ac:dyDescent="0.25">
      <c r="B347" s="1">
        <f t="shared" si="17"/>
        <v>28</v>
      </c>
      <c r="C347" s="4">
        <f t="shared" si="18"/>
        <v>327</v>
      </c>
      <c r="D347" s="5">
        <v>5.4800000000000001E-2</v>
      </c>
      <c r="E347" s="2">
        <f>IF(I346&gt;0.001,IPMT(Table42[[#This Row],[Oprocentowanie]]/12,1,$C$9-Table42[[#This Row],[Miesiąc]]+1,-I346),0)</f>
        <v>0</v>
      </c>
      <c r="F347" s="2">
        <f>IF(I346&gt;0.001,PPMT(Table42[[#This Row],[Oprocentowanie]]/12,1,$C$9-Table42[[#This Row],[Miesiąc]]+1,-I346),0)</f>
        <v>0</v>
      </c>
      <c r="G347" s="2">
        <f t="shared" si="16"/>
        <v>0</v>
      </c>
      <c r="H347" s="2"/>
      <c r="I347" s="11">
        <f>IF(I346-F347&gt;0.001,I346-F347-Table42[[#This Row],[Ile nadpłacamy przy tej racie?]],0)</f>
        <v>0</v>
      </c>
      <c r="K347" s="2">
        <f>IF(Table42[[#This Row],[Rok]]&lt;9,Table42[[#This Row],[Odsetki normalne]]*50%,Table42[[#This Row],[Odsetki normalne]])</f>
        <v>0</v>
      </c>
    </row>
    <row r="348" spans="2:11" x14ac:dyDescent="0.25">
      <c r="B348" s="1">
        <f t="shared" si="17"/>
        <v>28</v>
      </c>
      <c r="C348" s="4">
        <f t="shared" si="18"/>
        <v>328</v>
      </c>
      <c r="D348" s="5">
        <v>5.4800000000000001E-2</v>
      </c>
      <c r="E348" s="2">
        <f>IF(I347&gt;0.001,IPMT(Table42[[#This Row],[Oprocentowanie]]/12,1,$C$9-Table42[[#This Row],[Miesiąc]]+1,-I347),0)</f>
        <v>0</v>
      </c>
      <c r="F348" s="2">
        <f>IF(I347&gt;0.001,PPMT(Table42[[#This Row],[Oprocentowanie]]/12,1,$C$9-Table42[[#This Row],[Miesiąc]]+1,-I347),0)</f>
        <v>0</v>
      </c>
      <c r="G348" s="2">
        <f t="shared" si="16"/>
        <v>0</v>
      </c>
      <c r="H348" s="2"/>
      <c r="I348" s="11">
        <f>IF(I347-F348&gt;0.001,I347-F348-Table42[[#This Row],[Ile nadpłacamy przy tej racie?]],0)</f>
        <v>0</v>
      </c>
      <c r="K348" s="2">
        <f>IF(Table42[[#This Row],[Rok]]&lt;9,Table42[[#This Row],[Odsetki normalne]]*50%,Table42[[#This Row],[Odsetki normalne]])</f>
        <v>0</v>
      </c>
    </row>
    <row r="349" spans="2:11" x14ac:dyDescent="0.25">
      <c r="B349" s="1">
        <f t="shared" si="17"/>
        <v>28</v>
      </c>
      <c r="C349" s="4">
        <f t="shared" si="18"/>
        <v>329</v>
      </c>
      <c r="D349" s="5">
        <v>5.4800000000000001E-2</v>
      </c>
      <c r="E349" s="2">
        <f>IF(I348&gt;0.001,IPMT(Table42[[#This Row],[Oprocentowanie]]/12,1,$C$9-Table42[[#This Row],[Miesiąc]]+1,-I348),0)</f>
        <v>0</v>
      </c>
      <c r="F349" s="2">
        <f>IF(I348&gt;0.001,PPMT(Table42[[#This Row],[Oprocentowanie]]/12,1,$C$9-Table42[[#This Row],[Miesiąc]]+1,-I348),0)</f>
        <v>0</v>
      </c>
      <c r="G349" s="2">
        <f t="shared" si="16"/>
        <v>0</v>
      </c>
      <c r="H349" s="2"/>
      <c r="I349" s="11">
        <f>IF(I348-F349&gt;0.001,I348-F349-Table42[[#This Row],[Ile nadpłacamy przy tej racie?]],0)</f>
        <v>0</v>
      </c>
      <c r="K349" s="2">
        <f>IF(Table42[[#This Row],[Rok]]&lt;9,Table42[[#This Row],[Odsetki normalne]]*50%,Table42[[#This Row],[Odsetki normalne]])</f>
        <v>0</v>
      </c>
    </row>
    <row r="350" spans="2:11" x14ac:dyDescent="0.25">
      <c r="B350" s="1">
        <f t="shared" si="17"/>
        <v>28</v>
      </c>
      <c r="C350" s="4">
        <f t="shared" si="18"/>
        <v>330</v>
      </c>
      <c r="D350" s="5">
        <v>5.4800000000000001E-2</v>
      </c>
      <c r="E350" s="2">
        <f>IF(I349&gt;0.001,IPMT(Table42[[#This Row],[Oprocentowanie]]/12,1,$C$9-Table42[[#This Row],[Miesiąc]]+1,-I349),0)</f>
        <v>0</v>
      </c>
      <c r="F350" s="2">
        <f>IF(I349&gt;0.001,PPMT(Table42[[#This Row],[Oprocentowanie]]/12,1,$C$9-Table42[[#This Row],[Miesiąc]]+1,-I349),0)</f>
        <v>0</v>
      </c>
      <c r="G350" s="2">
        <f t="shared" si="16"/>
        <v>0</v>
      </c>
      <c r="H350" s="2"/>
      <c r="I350" s="11">
        <f>IF(I349-F350&gt;0.001,I349-F350-Table42[[#This Row],[Ile nadpłacamy przy tej racie?]],0)</f>
        <v>0</v>
      </c>
      <c r="K350" s="2">
        <f>IF(Table42[[#This Row],[Rok]]&lt;9,Table42[[#This Row],[Odsetki normalne]]*50%,Table42[[#This Row],[Odsetki normalne]])</f>
        <v>0</v>
      </c>
    </row>
    <row r="351" spans="2:11" x14ac:dyDescent="0.25">
      <c r="B351" s="1">
        <f t="shared" si="17"/>
        <v>28</v>
      </c>
      <c r="C351" s="4">
        <f t="shared" si="18"/>
        <v>331</v>
      </c>
      <c r="D351" s="5">
        <v>5.4800000000000001E-2</v>
      </c>
      <c r="E351" s="2">
        <f>IF(I350&gt;0.001,IPMT(Table42[[#This Row],[Oprocentowanie]]/12,1,$C$9-Table42[[#This Row],[Miesiąc]]+1,-I350),0)</f>
        <v>0</v>
      </c>
      <c r="F351" s="2">
        <f>IF(I350&gt;0.001,PPMT(Table42[[#This Row],[Oprocentowanie]]/12,1,$C$9-Table42[[#This Row],[Miesiąc]]+1,-I350),0)</f>
        <v>0</v>
      </c>
      <c r="G351" s="2">
        <f t="shared" si="16"/>
        <v>0</v>
      </c>
      <c r="H351" s="2"/>
      <c r="I351" s="11">
        <f>IF(I350-F351&gt;0.001,I350-F351-Table42[[#This Row],[Ile nadpłacamy przy tej racie?]],0)</f>
        <v>0</v>
      </c>
      <c r="K351" s="2">
        <f>IF(Table42[[#This Row],[Rok]]&lt;9,Table42[[#This Row],[Odsetki normalne]]*50%,Table42[[#This Row],[Odsetki normalne]])</f>
        <v>0</v>
      </c>
    </row>
    <row r="352" spans="2:11" x14ac:dyDescent="0.25">
      <c r="B352" s="1">
        <f t="shared" si="17"/>
        <v>28</v>
      </c>
      <c r="C352" s="4">
        <f t="shared" si="18"/>
        <v>332</v>
      </c>
      <c r="D352" s="5">
        <v>5.4800000000000001E-2</v>
      </c>
      <c r="E352" s="2">
        <f>IF(I351&gt;0.001,IPMT(Table42[[#This Row],[Oprocentowanie]]/12,1,$C$9-Table42[[#This Row],[Miesiąc]]+1,-I351),0)</f>
        <v>0</v>
      </c>
      <c r="F352" s="2">
        <f>IF(I351&gt;0.001,PPMT(Table42[[#This Row],[Oprocentowanie]]/12,1,$C$9-Table42[[#This Row],[Miesiąc]]+1,-I351),0)</f>
        <v>0</v>
      </c>
      <c r="G352" s="2">
        <f t="shared" si="16"/>
        <v>0</v>
      </c>
      <c r="H352" s="2"/>
      <c r="I352" s="11">
        <f>IF(I351-F352&gt;0.001,I351-F352-Table42[[#This Row],[Ile nadpłacamy przy tej racie?]],0)</f>
        <v>0</v>
      </c>
      <c r="K352" s="2">
        <f>IF(Table42[[#This Row],[Rok]]&lt;9,Table42[[#This Row],[Odsetki normalne]]*50%,Table42[[#This Row],[Odsetki normalne]])</f>
        <v>0</v>
      </c>
    </row>
    <row r="353" spans="2:11" x14ac:dyDescent="0.25">
      <c r="B353" s="1">
        <f t="shared" si="17"/>
        <v>28</v>
      </c>
      <c r="C353" s="4">
        <f t="shared" si="18"/>
        <v>333</v>
      </c>
      <c r="D353" s="5">
        <v>5.4800000000000001E-2</v>
      </c>
      <c r="E353" s="2">
        <f>IF(I352&gt;0.001,IPMT(Table42[[#This Row],[Oprocentowanie]]/12,1,$C$9-Table42[[#This Row],[Miesiąc]]+1,-I352),0)</f>
        <v>0</v>
      </c>
      <c r="F353" s="2">
        <f>IF(I352&gt;0.001,PPMT(Table42[[#This Row],[Oprocentowanie]]/12,1,$C$9-Table42[[#This Row],[Miesiąc]]+1,-I352),0)</f>
        <v>0</v>
      </c>
      <c r="G353" s="2">
        <f t="shared" si="16"/>
        <v>0</v>
      </c>
      <c r="H353" s="2"/>
      <c r="I353" s="11">
        <f>IF(I352-F353&gt;0.001,I352-F353-Table42[[#This Row],[Ile nadpłacamy przy tej racie?]],0)</f>
        <v>0</v>
      </c>
      <c r="K353" s="2">
        <f>IF(Table42[[#This Row],[Rok]]&lt;9,Table42[[#This Row],[Odsetki normalne]]*50%,Table42[[#This Row],[Odsetki normalne]])</f>
        <v>0</v>
      </c>
    </row>
    <row r="354" spans="2:11" x14ac:dyDescent="0.25">
      <c r="B354" s="1">
        <f t="shared" si="17"/>
        <v>28</v>
      </c>
      <c r="C354" s="4">
        <f t="shared" si="18"/>
        <v>334</v>
      </c>
      <c r="D354" s="5">
        <v>5.4800000000000001E-2</v>
      </c>
      <c r="E354" s="2">
        <f>IF(I353&gt;0.001,IPMT(Table42[[#This Row],[Oprocentowanie]]/12,1,$C$9-Table42[[#This Row],[Miesiąc]]+1,-I353),0)</f>
        <v>0</v>
      </c>
      <c r="F354" s="2">
        <f>IF(I353&gt;0.001,PPMT(Table42[[#This Row],[Oprocentowanie]]/12,1,$C$9-Table42[[#This Row],[Miesiąc]]+1,-I353),0)</f>
        <v>0</v>
      </c>
      <c r="G354" s="2">
        <f t="shared" si="16"/>
        <v>0</v>
      </c>
      <c r="H354" s="2"/>
      <c r="I354" s="11">
        <f>IF(I353-F354&gt;0.001,I353-F354-Table42[[#This Row],[Ile nadpłacamy przy tej racie?]],0)</f>
        <v>0</v>
      </c>
      <c r="K354" s="2">
        <f>IF(Table42[[#This Row],[Rok]]&lt;9,Table42[[#This Row],[Odsetki normalne]]*50%,Table42[[#This Row],[Odsetki normalne]])</f>
        <v>0</v>
      </c>
    </row>
    <row r="355" spans="2:11" x14ac:dyDescent="0.25">
      <c r="B355" s="1">
        <f t="shared" si="17"/>
        <v>28</v>
      </c>
      <c r="C355" s="4">
        <f t="shared" si="18"/>
        <v>335</v>
      </c>
      <c r="D355" s="5">
        <v>5.4800000000000001E-2</v>
      </c>
      <c r="E355" s="2">
        <f>IF(I354&gt;0.001,IPMT(Table42[[#This Row],[Oprocentowanie]]/12,1,$C$9-Table42[[#This Row],[Miesiąc]]+1,-I354),0)</f>
        <v>0</v>
      </c>
      <c r="F355" s="2">
        <f>IF(I354&gt;0.001,PPMT(Table42[[#This Row],[Oprocentowanie]]/12,1,$C$9-Table42[[#This Row],[Miesiąc]]+1,-I354),0)</f>
        <v>0</v>
      </c>
      <c r="G355" s="2">
        <f t="shared" si="16"/>
        <v>0</v>
      </c>
      <c r="H355" s="2"/>
      <c r="I355" s="11">
        <f>IF(I354-F355&gt;0.001,I354-F355-Table42[[#This Row],[Ile nadpłacamy przy tej racie?]],0)</f>
        <v>0</v>
      </c>
      <c r="K355" s="2">
        <f>IF(Table42[[#This Row],[Rok]]&lt;9,Table42[[#This Row],[Odsetki normalne]]*50%,Table42[[#This Row],[Odsetki normalne]])</f>
        <v>0</v>
      </c>
    </row>
    <row r="356" spans="2:11" x14ac:dyDescent="0.25">
      <c r="B356" s="1">
        <f t="shared" si="17"/>
        <v>28</v>
      </c>
      <c r="C356" s="4">
        <f t="shared" si="18"/>
        <v>336</v>
      </c>
      <c r="D356" s="5">
        <v>5.4800000000000001E-2</v>
      </c>
      <c r="E356" s="2">
        <f>IF(I355&gt;0.001,IPMT(Table42[[#This Row],[Oprocentowanie]]/12,1,$C$9-Table42[[#This Row],[Miesiąc]]+1,-I355),0)</f>
        <v>0</v>
      </c>
      <c r="F356" s="2">
        <f>IF(I355&gt;0.001,PPMT(Table42[[#This Row],[Oprocentowanie]]/12,1,$C$9-Table42[[#This Row],[Miesiąc]]+1,-I355),0)</f>
        <v>0</v>
      </c>
      <c r="G356" s="2">
        <f t="shared" si="16"/>
        <v>0</v>
      </c>
      <c r="H356" s="2"/>
      <c r="I356" s="11">
        <f>IF(I355-F356&gt;0.001,I355-F356-Table42[[#This Row],[Ile nadpłacamy przy tej racie?]],0)</f>
        <v>0</v>
      </c>
      <c r="K356" s="2">
        <f>IF(Table42[[#This Row],[Rok]]&lt;9,Table42[[#This Row],[Odsetki normalne]]*50%,Table42[[#This Row],[Odsetki normalne]])</f>
        <v>0</v>
      </c>
    </row>
    <row r="357" spans="2:11" x14ac:dyDescent="0.25">
      <c r="B357" s="6">
        <f t="shared" si="17"/>
        <v>29</v>
      </c>
      <c r="C357" s="7">
        <f t="shared" si="18"/>
        <v>337</v>
      </c>
      <c r="D357" s="8">
        <v>5.4800000000000001E-2</v>
      </c>
      <c r="E357" s="9">
        <f>IF(I356&gt;0.001,IPMT(Table42[[#This Row],[Oprocentowanie]]/12,1,$C$9-Table42[[#This Row],[Miesiąc]]+1,-I356),0)</f>
        <v>0</v>
      </c>
      <c r="F357" s="9">
        <f>IF(I356&gt;0.001,PPMT(Table42[[#This Row],[Oprocentowanie]]/12,1,$C$9-Table42[[#This Row],[Miesiąc]]+1,-I356),0)</f>
        <v>0</v>
      </c>
      <c r="G357" s="9">
        <f t="shared" si="16"/>
        <v>0</v>
      </c>
      <c r="H357" s="9"/>
      <c r="I357" s="9">
        <f>IF(I356-F357&gt;0.001,I356-F357-Table42[[#This Row],[Ile nadpłacamy przy tej racie?]],0)</f>
        <v>0</v>
      </c>
      <c r="K357" s="9">
        <f>IF(Table42[[#This Row],[Rok]]&lt;9,Table42[[#This Row],[Odsetki normalne]]*50%,Table42[[#This Row],[Odsetki normalne]])</f>
        <v>0</v>
      </c>
    </row>
    <row r="358" spans="2:11" x14ac:dyDescent="0.25">
      <c r="B358" s="6">
        <f t="shared" si="17"/>
        <v>29</v>
      </c>
      <c r="C358" s="7">
        <f t="shared" si="18"/>
        <v>338</v>
      </c>
      <c r="D358" s="8">
        <v>5.4800000000000001E-2</v>
      </c>
      <c r="E358" s="9">
        <f>IF(I357&gt;0.001,IPMT(Table42[[#This Row],[Oprocentowanie]]/12,1,$C$9-Table42[[#This Row],[Miesiąc]]+1,-I357),0)</f>
        <v>0</v>
      </c>
      <c r="F358" s="9">
        <f>IF(I357&gt;0.001,PPMT(Table42[[#This Row],[Oprocentowanie]]/12,1,$C$9-Table42[[#This Row],[Miesiąc]]+1,-I357),0)</f>
        <v>0</v>
      </c>
      <c r="G358" s="9">
        <f t="shared" si="16"/>
        <v>0</v>
      </c>
      <c r="H358" s="9"/>
      <c r="I358" s="9">
        <f>IF(I357-F358&gt;0.001,I357-F358-Table42[[#This Row],[Ile nadpłacamy przy tej racie?]],0)</f>
        <v>0</v>
      </c>
      <c r="K358" s="9">
        <f>IF(Table42[[#This Row],[Rok]]&lt;9,Table42[[#This Row],[Odsetki normalne]]*50%,Table42[[#This Row],[Odsetki normalne]])</f>
        <v>0</v>
      </c>
    </row>
    <row r="359" spans="2:11" x14ac:dyDescent="0.25">
      <c r="B359" s="6">
        <f t="shared" si="17"/>
        <v>29</v>
      </c>
      <c r="C359" s="7">
        <f t="shared" si="18"/>
        <v>339</v>
      </c>
      <c r="D359" s="8">
        <v>5.4800000000000001E-2</v>
      </c>
      <c r="E359" s="9">
        <f>IF(I358&gt;0.001,IPMT(Table42[[#This Row],[Oprocentowanie]]/12,1,$C$9-Table42[[#This Row],[Miesiąc]]+1,-I358),0)</f>
        <v>0</v>
      </c>
      <c r="F359" s="9">
        <f>IF(I358&gt;0.001,PPMT(Table42[[#This Row],[Oprocentowanie]]/12,1,$C$9-Table42[[#This Row],[Miesiąc]]+1,-I358),0)</f>
        <v>0</v>
      </c>
      <c r="G359" s="9">
        <f t="shared" si="16"/>
        <v>0</v>
      </c>
      <c r="H359" s="9"/>
      <c r="I359" s="9">
        <f>IF(I358-F359&gt;0.001,I358-F359-Table42[[#This Row],[Ile nadpłacamy przy tej racie?]],0)</f>
        <v>0</v>
      </c>
      <c r="K359" s="9">
        <f>IF(Table42[[#This Row],[Rok]]&lt;9,Table42[[#This Row],[Odsetki normalne]]*50%,Table42[[#This Row],[Odsetki normalne]])</f>
        <v>0</v>
      </c>
    </row>
    <row r="360" spans="2:11" x14ac:dyDescent="0.25">
      <c r="B360" s="6">
        <f t="shared" si="17"/>
        <v>29</v>
      </c>
      <c r="C360" s="7">
        <f t="shared" si="18"/>
        <v>340</v>
      </c>
      <c r="D360" s="8">
        <v>5.4800000000000001E-2</v>
      </c>
      <c r="E360" s="9">
        <f>IF(I359&gt;0.001,IPMT(Table42[[#This Row],[Oprocentowanie]]/12,1,$C$9-Table42[[#This Row],[Miesiąc]]+1,-I359),0)</f>
        <v>0</v>
      </c>
      <c r="F360" s="9">
        <f>IF(I359&gt;0.001,PPMT(Table42[[#This Row],[Oprocentowanie]]/12,1,$C$9-Table42[[#This Row],[Miesiąc]]+1,-I359),0)</f>
        <v>0</v>
      </c>
      <c r="G360" s="9">
        <f t="shared" si="16"/>
        <v>0</v>
      </c>
      <c r="H360" s="9"/>
      <c r="I360" s="9">
        <f>IF(I359-F360&gt;0.001,I359-F360-Table42[[#This Row],[Ile nadpłacamy przy tej racie?]],0)</f>
        <v>0</v>
      </c>
      <c r="K360" s="9">
        <f>IF(Table42[[#This Row],[Rok]]&lt;9,Table42[[#This Row],[Odsetki normalne]]*50%,Table42[[#This Row],[Odsetki normalne]])</f>
        <v>0</v>
      </c>
    </row>
    <row r="361" spans="2:11" x14ac:dyDescent="0.25">
      <c r="B361" s="6">
        <f t="shared" si="17"/>
        <v>29</v>
      </c>
      <c r="C361" s="7">
        <f t="shared" si="18"/>
        <v>341</v>
      </c>
      <c r="D361" s="8">
        <v>5.4800000000000001E-2</v>
      </c>
      <c r="E361" s="9">
        <f>IF(I360&gt;0.001,IPMT(Table42[[#This Row],[Oprocentowanie]]/12,1,$C$9-Table42[[#This Row],[Miesiąc]]+1,-I360),0)</f>
        <v>0</v>
      </c>
      <c r="F361" s="9">
        <f>IF(I360&gt;0.001,PPMT(Table42[[#This Row],[Oprocentowanie]]/12,1,$C$9-Table42[[#This Row],[Miesiąc]]+1,-I360),0)</f>
        <v>0</v>
      </c>
      <c r="G361" s="9">
        <f t="shared" si="16"/>
        <v>0</v>
      </c>
      <c r="H361" s="9"/>
      <c r="I361" s="9">
        <f>IF(I360-F361&gt;0.001,I360-F361-Table42[[#This Row],[Ile nadpłacamy przy tej racie?]],0)</f>
        <v>0</v>
      </c>
      <c r="K361" s="9">
        <f>IF(Table42[[#This Row],[Rok]]&lt;9,Table42[[#This Row],[Odsetki normalne]]*50%,Table42[[#This Row],[Odsetki normalne]])</f>
        <v>0</v>
      </c>
    </row>
    <row r="362" spans="2:11" x14ac:dyDescent="0.25">
      <c r="B362" s="6">
        <f t="shared" si="17"/>
        <v>29</v>
      </c>
      <c r="C362" s="7">
        <f t="shared" si="18"/>
        <v>342</v>
      </c>
      <c r="D362" s="8">
        <v>5.4800000000000001E-2</v>
      </c>
      <c r="E362" s="9">
        <f>IF(I361&gt;0.001,IPMT(Table42[[#This Row],[Oprocentowanie]]/12,1,$C$9-Table42[[#This Row],[Miesiąc]]+1,-I361),0)</f>
        <v>0</v>
      </c>
      <c r="F362" s="9">
        <f>IF(I361&gt;0.001,PPMT(Table42[[#This Row],[Oprocentowanie]]/12,1,$C$9-Table42[[#This Row],[Miesiąc]]+1,-I361),0)</f>
        <v>0</v>
      </c>
      <c r="G362" s="9">
        <f t="shared" si="16"/>
        <v>0</v>
      </c>
      <c r="H362" s="9"/>
      <c r="I362" s="9">
        <f>IF(I361-F362&gt;0.001,I361-F362-Table42[[#This Row],[Ile nadpłacamy przy tej racie?]],0)</f>
        <v>0</v>
      </c>
      <c r="K362" s="9">
        <f>IF(Table42[[#This Row],[Rok]]&lt;9,Table42[[#This Row],[Odsetki normalne]]*50%,Table42[[#This Row],[Odsetki normalne]])</f>
        <v>0</v>
      </c>
    </row>
    <row r="363" spans="2:11" x14ac:dyDescent="0.25">
      <c r="B363" s="6">
        <f t="shared" si="17"/>
        <v>29</v>
      </c>
      <c r="C363" s="7">
        <f t="shared" si="18"/>
        <v>343</v>
      </c>
      <c r="D363" s="8">
        <v>5.4800000000000001E-2</v>
      </c>
      <c r="E363" s="9">
        <f>IF(I362&gt;0.001,IPMT(Table42[[#This Row],[Oprocentowanie]]/12,1,$C$9-Table42[[#This Row],[Miesiąc]]+1,-I362),0)</f>
        <v>0</v>
      </c>
      <c r="F363" s="9">
        <f>IF(I362&gt;0.001,PPMT(Table42[[#This Row],[Oprocentowanie]]/12,1,$C$9-Table42[[#This Row],[Miesiąc]]+1,-I362),0)</f>
        <v>0</v>
      </c>
      <c r="G363" s="9">
        <f t="shared" si="16"/>
        <v>0</v>
      </c>
      <c r="H363" s="9"/>
      <c r="I363" s="9">
        <f>IF(I362-F363&gt;0.001,I362-F363-Table42[[#This Row],[Ile nadpłacamy przy tej racie?]],0)</f>
        <v>0</v>
      </c>
      <c r="K363" s="9">
        <f>IF(Table42[[#This Row],[Rok]]&lt;9,Table42[[#This Row],[Odsetki normalne]]*50%,Table42[[#This Row],[Odsetki normalne]])</f>
        <v>0</v>
      </c>
    </row>
    <row r="364" spans="2:11" x14ac:dyDescent="0.25">
      <c r="B364" s="6">
        <f t="shared" si="17"/>
        <v>29</v>
      </c>
      <c r="C364" s="7">
        <f t="shared" si="18"/>
        <v>344</v>
      </c>
      <c r="D364" s="8">
        <v>5.4800000000000001E-2</v>
      </c>
      <c r="E364" s="9">
        <f>IF(I363&gt;0.001,IPMT(Table42[[#This Row],[Oprocentowanie]]/12,1,$C$9-Table42[[#This Row],[Miesiąc]]+1,-I363),0)</f>
        <v>0</v>
      </c>
      <c r="F364" s="9">
        <f>IF(I363&gt;0.001,PPMT(Table42[[#This Row],[Oprocentowanie]]/12,1,$C$9-Table42[[#This Row],[Miesiąc]]+1,-I363),0)</f>
        <v>0</v>
      </c>
      <c r="G364" s="9">
        <f t="shared" si="16"/>
        <v>0</v>
      </c>
      <c r="H364" s="9"/>
      <c r="I364" s="9">
        <f>IF(I363-F364&gt;0.001,I363-F364-Table42[[#This Row],[Ile nadpłacamy przy tej racie?]],0)</f>
        <v>0</v>
      </c>
      <c r="K364" s="9">
        <f>IF(Table42[[#This Row],[Rok]]&lt;9,Table42[[#This Row],[Odsetki normalne]]*50%,Table42[[#This Row],[Odsetki normalne]])</f>
        <v>0</v>
      </c>
    </row>
    <row r="365" spans="2:11" x14ac:dyDescent="0.25">
      <c r="B365" s="6">
        <f t="shared" si="17"/>
        <v>29</v>
      </c>
      <c r="C365" s="7">
        <f t="shared" si="18"/>
        <v>345</v>
      </c>
      <c r="D365" s="8">
        <v>5.4800000000000001E-2</v>
      </c>
      <c r="E365" s="9">
        <f>IF(I364&gt;0.001,IPMT(Table42[[#This Row],[Oprocentowanie]]/12,1,$C$9-Table42[[#This Row],[Miesiąc]]+1,-I364),0)</f>
        <v>0</v>
      </c>
      <c r="F365" s="9">
        <f>IF(I364&gt;0.001,PPMT(Table42[[#This Row],[Oprocentowanie]]/12,1,$C$9-Table42[[#This Row],[Miesiąc]]+1,-I364),0)</f>
        <v>0</v>
      </c>
      <c r="G365" s="9">
        <f t="shared" si="16"/>
        <v>0</v>
      </c>
      <c r="H365" s="9"/>
      <c r="I365" s="9">
        <f>IF(I364-F365&gt;0.001,I364-F365-Table42[[#This Row],[Ile nadpłacamy przy tej racie?]],0)</f>
        <v>0</v>
      </c>
      <c r="K365" s="9">
        <f>IF(Table42[[#This Row],[Rok]]&lt;9,Table42[[#This Row],[Odsetki normalne]]*50%,Table42[[#This Row],[Odsetki normalne]])</f>
        <v>0</v>
      </c>
    </row>
    <row r="366" spans="2:11" x14ac:dyDescent="0.25">
      <c r="B366" s="6">
        <f t="shared" si="17"/>
        <v>29</v>
      </c>
      <c r="C366" s="7">
        <f t="shared" si="18"/>
        <v>346</v>
      </c>
      <c r="D366" s="8">
        <v>5.4800000000000001E-2</v>
      </c>
      <c r="E366" s="9">
        <f>IF(I365&gt;0.001,IPMT(Table42[[#This Row],[Oprocentowanie]]/12,1,$C$9-Table42[[#This Row],[Miesiąc]]+1,-I365),0)</f>
        <v>0</v>
      </c>
      <c r="F366" s="9">
        <f>IF(I365&gt;0.001,PPMT(Table42[[#This Row],[Oprocentowanie]]/12,1,$C$9-Table42[[#This Row],[Miesiąc]]+1,-I365),0)</f>
        <v>0</v>
      </c>
      <c r="G366" s="9">
        <f t="shared" si="16"/>
        <v>0</v>
      </c>
      <c r="H366" s="9"/>
      <c r="I366" s="9">
        <f>IF(I365-F366&gt;0.001,I365-F366-Table42[[#This Row],[Ile nadpłacamy przy tej racie?]],0)</f>
        <v>0</v>
      </c>
      <c r="K366" s="9">
        <f>IF(Table42[[#This Row],[Rok]]&lt;9,Table42[[#This Row],[Odsetki normalne]]*50%,Table42[[#This Row],[Odsetki normalne]])</f>
        <v>0</v>
      </c>
    </row>
    <row r="367" spans="2:11" x14ac:dyDescent="0.25">
      <c r="B367" s="6">
        <f t="shared" si="17"/>
        <v>29</v>
      </c>
      <c r="C367" s="7">
        <f t="shared" si="18"/>
        <v>347</v>
      </c>
      <c r="D367" s="8">
        <v>5.4800000000000001E-2</v>
      </c>
      <c r="E367" s="9">
        <f>IF(I366&gt;0.001,IPMT(Table42[[#This Row],[Oprocentowanie]]/12,1,$C$9-Table42[[#This Row],[Miesiąc]]+1,-I366),0)</f>
        <v>0</v>
      </c>
      <c r="F367" s="9">
        <f>IF(I366&gt;0.001,PPMT(Table42[[#This Row],[Oprocentowanie]]/12,1,$C$9-Table42[[#This Row],[Miesiąc]]+1,-I366),0)</f>
        <v>0</v>
      </c>
      <c r="G367" s="9">
        <f t="shared" si="16"/>
        <v>0</v>
      </c>
      <c r="H367" s="9"/>
      <c r="I367" s="9">
        <f>IF(I366-F367&gt;0.001,I366-F367-Table42[[#This Row],[Ile nadpłacamy przy tej racie?]],0)</f>
        <v>0</v>
      </c>
      <c r="K367" s="9">
        <f>IF(Table42[[#This Row],[Rok]]&lt;9,Table42[[#This Row],[Odsetki normalne]]*50%,Table42[[#This Row],[Odsetki normalne]])</f>
        <v>0</v>
      </c>
    </row>
    <row r="368" spans="2:11" x14ac:dyDescent="0.25">
      <c r="B368" s="6">
        <f t="shared" si="17"/>
        <v>29</v>
      </c>
      <c r="C368" s="7">
        <f t="shared" si="18"/>
        <v>348</v>
      </c>
      <c r="D368" s="8">
        <v>5.4800000000000001E-2</v>
      </c>
      <c r="E368" s="9">
        <f>IF(I367&gt;0.001,IPMT(Table42[[#This Row],[Oprocentowanie]]/12,1,$C$9-Table42[[#This Row],[Miesiąc]]+1,-I367),0)</f>
        <v>0</v>
      </c>
      <c r="F368" s="9">
        <f>IF(I367&gt;0.001,PPMT(Table42[[#This Row],[Oprocentowanie]]/12,1,$C$9-Table42[[#This Row],[Miesiąc]]+1,-I367),0)</f>
        <v>0</v>
      </c>
      <c r="G368" s="9">
        <f t="shared" si="16"/>
        <v>0</v>
      </c>
      <c r="H368" s="9"/>
      <c r="I368" s="9">
        <f>IF(I367-F368&gt;0.001,I367-F368-Table42[[#This Row],[Ile nadpłacamy przy tej racie?]],0)</f>
        <v>0</v>
      </c>
      <c r="K368" s="9">
        <f>IF(Table42[[#This Row],[Rok]]&lt;9,Table42[[#This Row],[Odsetki normalne]]*50%,Table42[[#This Row],[Odsetki normalne]])</f>
        <v>0</v>
      </c>
    </row>
    <row r="369" spans="2:11" x14ac:dyDescent="0.25">
      <c r="B369" s="1">
        <f t="shared" si="17"/>
        <v>30</v>
      </c>
      <c r="C369" s="4">
        <f t="shared" si="18"/>
        <v>349</v>
      </c>
      <c r="D369" s="5">
        <v>5.4800000000000001E-2</v>
      </c>
      <c r="E369" s="2">
        <f>IF(I368&gt;0.001,IPMT(Table42[[#This Row],[Oprocentowanie]]/12,1,$C$9-Table42[[#This Row],[Miesiąc]]+1,-I368),0)</f>
        <v>0</v>
      </c>
      <c r="F369" s="2">
        <f>IF(I368&gt;0.001,PPMT(Table42[[#This Row],[Oprocentowanie]]/12,1,$C$9-Table42[[#This Row],[Miesiąc]]+1,-I368),0)</f>
        <v>0</v>
      </c>
      <c r="G369" s="2">
        <f t="shared" si="16"/>
        <v>0</v>
      </c>
      <c r="H369" s="2"/>
      <c r="I369" s="11">
        <f>IF(I368-F369&gt;0.001,I368-F369-Table42[[#This Row],[Ile nadpłacamy przy tej racie?]],0)</f>
        <v>0</v>
      </c>
      <c r="K369" s="2">
        <f>IF(Table42[[#This Row],[Rok]]&lt;9,Table42[[#This Row],[Odsetki normalne]]*50%,Table42[[#This Row],[Odsetki normalne]])</f>
        <v>0</v>
      </c>
    </row>
    <row r="370" spans="2:11" x14ac:dyDescent="0.25">
      <c r="B370" s="1">
        <f t="shared" si="17"/>
        <v>30</v>
      </c>
      <c r="C370" s="4">
        <f t="shared" si="18"/>
        <v>350</v>
      </c>
      <c r="D370" s="5">
        <v>5.4800000000000001E-2</v>
      </c>
      <c r="E370" s="2">
        <f>IF(I369&gt;0.001,IPMT(Table42[[#This Row],[Oprocentowanie]]/12,1,$C$9-Table42[[#This Row],[Miesiąc]]+1,-I369),0)</f>
        <v>0</v>
      </c>
      <c r="F370" s="2">
        <f>IF(I369&gt;0.001,PPMT(Table42[[#This Row],[Oprocentowanie]]/12,1,$C$9-Table42[[#This Row],[Miesiąc]]+1,-I369),0)</f>
        <v>0</v>
      </c>
      <c r="G370" s="2">
        <f t="shared" si="16"/>
        <v>0</v>
      </c>
      <c r="H370" s="2"/>
      <c r="I370" s="11">
        <f>IF(I369-F370&gt;0.001,I369-F370-Table42[[#This Row],[Ile nadpłacamy przy tej racie?]],0)</f>
        <v>0</v>
      </c>
      <c r="K370" s="2">
        <f>IF(Table42[[#This Row],[Rok]]&lt;9,Table42[[#This Row],[Odsetki normalne]]*50%,Table42[[#This Row],[Odsetki normalne]])</f>
        <v>0</v>
      </c>
    </row>
    <row r="371" spans="2:11" x14ac:dyDescent="0.25">
      <c r="B371" s="1">
        <f t="shared" si="17"/>
        <v>30</v>
      </c>
      <c r="C371" s="4">
        <f t="shared" si="18"/>
        <v>351</v>
      </c>
      <c r="D371" s="5">
        <v>5.4800000000000001E-2</v>
      </c>
      <c r="E371" s="2">
        <f>IF(I370&gt;0.001,IPMT(Table42[[#This Row],[Oprocentowanie]]/12,1,$C$9-Table42[[#This Row],[Miesiąc]]+1,-I370),0)</f>
        <v>0</v>
      </c>
      <c r="F371" s="2">
        <f>IF(I370&gt;0.001,PPMT(Table42[[#This Row],[Oprocentowanie]]/12,1,$C$9-Table42[[#This Row],[Miesiąc]]+1,-I370),0)</f>
        <v>0</v>
      </c>
      <c r="G371" s="2">
        <f t="shared" si="16"/>
        <v>0</v>
      </c>
      <c r="H371" s="2"/>
      <c r="I371" s="11">
        <f>IF(I370-F371&gt;0.001,I370-F371-Table42[[#This Row],[Ile nadpłacamy przy tej racie?]],0)</f>
        <v>0</v>
      </c>
      <c r="K371" s="2">
        <f>IF(Table42[[#This Row],[Rok]]&lt;9,Table42[[#This Row],[Odsetki normalne]]*50%,Table42[[#This Row],[Odsetki normalne]])</f>
        <v>0</v>
      </c>
    </row>
    <row r="372" spans="2:11" x14ac:dyDescent="0.25">
      <c r="B372" s="1">
        <f t="shared" si="17"/>
        <v>30</v>
      </c>
      <c r="C372" s="4">
        <f t="shared" si="18"/>
        <v>352</v>
      </c>
      <c r="D372" s="5">
        <v>5.4800000000000001E-2</v>
      </c>
      <c r="E372" s="2">
        <f>IF(I371&gt;0.001,IPMT(Table42[[#This Row],[Oprocentowanie]]/12,1,$C$9-Table42[[#This Row],[Miesiąc]]+1,-I371),0)</f>
        <v>0</v>
      </c>
      <c r="F372" s="2">
        <f>IF(I371&gt;0.001,PPMT(Table42[[#This Row],[Oprocentowanie]]/12,1,$C$9-Table42[[#This Row],[Miesiąc]]+1,-I371),0)</f>
        <v>0</v>
      </c>
      <c r="G372" s="2">
        <f t="shared" si="16"/>
        <v>0</v>
      </c>
      <c r="H372" s="2"/>
      <c r="I372" s="11">
        <f>IF(I371-F372&gt;0.001,I371-F372-Table42[[#This Row],[Ile nadpłacamy przy tej racie?]],0)</f>
        <v>0</v>
      </c>
      <c r="K372" s="2">
        <f>IF(Table42[[#This Row],[Rok]]&lt;9,Table42[[#This Row],[Odsetki normalne]]*50%,Table42[[#This Row],[Odsetki normalne]])</f>
        <v>0</v>
      </c>
    </row>
    <row r="373" spans="2:11" x14ac:dyDescent="0.25">
      <c r="B373" s="1">
        <f t="shared" si="17"/>
        <v>30</v>
      </c>
      <c r="C373" s="4">
        <f t="shared" si="18"/>
        <v>353</v>
      </c>
      <c r="D373" s="5">
        <v>5.4800000000000001E-2</v>
      </c>
      <c r="E373" s="2">
        <f>IF(I372&gt;0.001,IPMT(Table42[[#This Row],[Oprocentowanie]]/12,1,$C$9-Table42[[#This Row],[Miesiąc]]+1,-I372),0)</f>
        <v>0</v>
      </c>
      <c r="F373" s="2">
        <f>IF(I372&gt;0.001,PPMT(Table42[[#This Row],[Oprocentowanie]]/12,1,$C$9-Table42[[#This Row],[Miesiąc]]+1,-I372),0)</f>
        <v>0</v>
      </c>
      <c r="G373" s="2">
        <f t="shared" si="16"/>
        <v>0</v>
      </c>
      <c r="H373" s="2"/>
      <c r="I373" s="11">
        <f>IF(I372-F373&gt;0.001,I372-F373-Table42[[#This Row],[Ile nadpłacamy przy tej racie?]],0)</f>
        <v>0</v>
      </c>
      <c r="K373" s="2">
        <f>IF(Table42[[#This Row],[Rok]]&lt;9,Table42[[#This Row],[Odsetki normalne]]*50%,Table42[[#This Row],[Odsetki normalne]])</f>
        <v>0</v>
      </c>
    </row>
    <row r="374" spans="2:11" x14ac:dyDescent="0.25">
      <c r="B374" s="1">
        <f t="shared" si="17"/>
        <v>30</v>
      </c>
      <c r="C374" s="4">
        <f t="shared" si="18"/>
        <v>354</v>
      </c>
      <c r="D374" s="5">
        <v>5.4800000000000001E-2</v>
      </c>
      <c r="E374" s="2">
        <f>IF(I373&gt;0.001,IPMT(Table42[[#This Row],[Oprocentowanie]]/12,1,$C$9-Table42[[#This Row],[Miesiąc]]+1,-I373),0)</f>
        <v>0</v>
      </c>
      <c r="F374" s="2">
        <f>IF(I373&gt;0.001,PPMT(Table42[[#This Row],[Oprocentowanie]]/12,1,$C$9-Table42[[#This Row],[Miesiąc]]+1,-I373),0)</f>
        <v>0</v>
      </c>
      <c r="G374" s="2">
        <f t="shared" si="16"/>
        <v>0</v>
      </c>
      <c r="H374" s="2"/>
      <c r="I374" s="11">
        <f>IF(I373-F374&gt;0.001,I373-F374-Table42[[#This Row],[Ile nadpłacamy przy tej racie?]],0)</f>
        <v>0</v>
      </c>
      <c r="K374" s="2">
        <f>IF(Table42[[#This Row],[Rok]]&lt;9,Table42[[#This Row],[Odsetki normalne]]*50%,Table42[[#This Row],[Odsetki normalne]])</f>
        <v>0</v>
      </c>
    </row>
    <row r="375" spans="2:11" x14ac:dyDescent="0.25">
      <c r="B375" s="1">
        <f t="shared" si="17"/>
        <v>30</v>
      </c>
      <c r="C375" s="4">
        <f t="shared" si="18"/>
        <v>355</v>
      </c>
      <c r="D375" s="5">
        <v>5.4800000000000001E-2</v>
      </c>
      <c r="E375" s="2">
        <f>IF(I374&gt;0.001,IPMT(Table42[[#This Row],[Oprocentowanie]]/12,1,$C$9-Table42[[#This Row],[Miesiąc]]+1,-I374),0)</f>
        <v>0</v>
      </c>
      <c r="F375" s="2">
        <f>IF(I374&gt;0.001,PPMT(Table42[[#This Row],[Oprocentowanie]]/12,1,$C$9-Table42[[#This Row],[Miesiąc]]+1,-I374),0)</f>
        <v>0</v>
      </c>
      <c r="G375" s="2">
        <f t="shared" si="16"/>
        <v>0</v>
      </c>
      <c r="H375" s="2"/>
      <c r="I375" s="11">
        <f>IF(I374-F375&gt;0.001,I374-F375-Table42[[#This Row],[Ile nadpłacamy przy tej racie?]],0)</f>
        <v>0</v>
      </c>
      <c r="K375" s="2">
        <f>IF(Table42[[#This Row],[Rok]]&lt;9,Table42[[#This Row],[Odsetki normalne]]*50%,Table42[[#This Row],[Odsetki normalne]])</f>
        <v>0</v>
      </c>
    </row>
    <row r="376" spans="2:11" x14ac:dyDescent="0.25">
      <c r="B376" s="1">
        <f t="shared" si="17"/>
        <v>30</v>
      </c>
      <c r="C376" s="4">
        <f t="shared" si="18"/>
        <v>356</v>
      </c>
      <c r="D376" s="5">
        <v>5.4800000000000001E-2</v>
      </c>
      <c r="E376" s="2">
        <f>IF(I375&gt;0.001,IPMT(Table42[[#This Row],[Oprocentowanie]]/12,1,$C$9-Table42[[#This Row],[Miesiąc]]+1,-I375),0)</f>
        <v>0</v>
      </c>
      <c r="F376" s="2">
        <f>IF(I375&gt;0.001,PPMT(Table42[[#This Row],[Oprocentowanie]]/12,1,$C$9-Table42[[#This Row],[Miesiąc]]+1,-I375),0)</f>
        <v>0</v>
      </c>
      <c r="G376" s="2">
        <f t="shared" si="16"/>
        <v>0</v>
      </c>
      <c r="H376" s="2"/>
      <c r="I376" s="11">
        <f>IF(I375-F376&gt;0.001,I375-F376-Table42[[#This Row],[Ile nadpłacamy przy tej racie?]],0)</f>
        <v>0</v>
      </c>
      <c r="K376" s="2">
        <f>IF(Table42[[#This Row],[Rok]]&lt;9,Table42[[#This Row],[Odsetki normalne]]*50%,Table42[[#This Row],[Odsetki normalne]])</f>
        <v>0</v>
      </c>
    </row>
    <row r="377" spans="2:11" x14ac:dyDescent="0.25">
      <c r="B377" s="1">
        <f t="shared" si="17"/>
        <v>30</v>
      </c>
      <c r="C377" s="4">
        <f t="shared" si="18"/>
        <v>357</v>
      </c>
      <c r="D377" s="5">
        <v>5.4800000000000001E-2</v>
      </c>
      <c r="E377" s="2">
        <f>IF(I376&gt;0.001,IPMT(Table42[[#This Row],[Oprocentowanie]]/12,1,$C$9-Table42[[#This Row],[Miesiąc]]+1,-I376),0)</f>
        <v>0</v>
      </c>
      <c r="F377" s="2">
        <f>IF(I376&gt;0.001,PPMT(Table42[[#This Row],[Oprocentowanie]]/12,1,$C$9-Table42[[#This Row],[Miesiąc]]+1,-I376),0)</f>
        <v>0</v>
      </c>
      <c r="G377" s="2">
        <f t="shared" si="16"/>
        <v>0</v>
      </c>
      <c r="H377" s="2"/>
      <c r="I377" s="11">
        <f>IF(I376-F377&gt;0.001,I376-F377-Table42[[#This Row],[Ile nadpłacamy przy tej racie?]],0)</f>
        <v>0</v>
      </c>
      <c r="K377" s="2">
        <f>IF(Table42[[#This Row],[Rok]]&lt;9,Table42[[#This Row],[Odsetki normalne]]*50%,Table42[[#This Row],[Odsetki normalne]])</f>
        <v>0</v>
      </c>
    </row>
    <row r="378" spans="2:11" x14ac:dyDescent="0.25">
      <c r="B378" s="1">
        <f t="shared" si="17"/>
        <v>30</v>
      </c>
      <c r="C378" s="4">
        <f t="shared" si="18"/>
        <v>358</v>
      </c>
      <c r="D378" s="5">
        <v>5.4800000000000001E-2</v>
      </c>
      <c r="E378" s="2">
        <f>IF(I377&gt;0.001,IPMT(Table42[[#This Row],[Oprocentowanie]]/12,1,$C$9-Table42[[#This Row],[Miesiąc]]+1,-I377),0)</f>
        <v>0</v>
      </c>
      <c r="F378" s="2">
        <f>IF(I377&gt;0.001,PPMT(Table42[[#This Row],[Oprocentowanie]]/12,1,$C$9-Table42[[#This Row],[Miesiąc]]+1,-I377),0)</f>
        <v>0</v>
      </c>
      <c r="G378" s="2">
        <f t="shared" si="16"/>
        <v>0</v>
      </c>
      <c r="H378" s="2"/>
      <c r="I378" s="11">
        <f>IF(I377-F378&gt;0.001,I377-F378-Table42[[#This Row],[Ile nadpłacamy przy tej racie?]],0)</f>
        <v>0</v>
      </c>
      <c r="K378" s="2">
        <f>IF(Table42[[#This Row],[Rok]]&lt;9,Table42[[#This Row],[Odsetki normalne]]*50%,Table42[[#This Row],[Odsetki normalne]])</f>
        <v>0</v>
      </c>
    </row>
    <row r="379" spans="2:11" x14ac:dyDescent="0.25">
      <c r="B379" s="1">
        <f t="shared" si="17"/>
        <v>30</v>
      </c>
      <c r="C379" s="4">
        <f t="shared" si="18"/>
        <v>359</v>
      </c>
      <c r="D379" s="5">
        <v>5.4800000000000001E-2</v>
      </c>
      <c r="E379" s="2">
        <f>IF(I378&gt;0.001,IPMT(Table42[[#This Row],[Oprocentowanie]]/12,1,$C$9-Table42[[#This Row],[Miesiąc]]+1,-I378),0)</f>
        <v>0</v>
      </c>
      <c r="F379" s="2">
        <f>IF(I378&gt;0.001,PPMT(Table42[[#This Row],[Oprocentowanie]]/12,1,$C$9-Table42[[#This Row],[Miesiąc]]+1,-I378),0)</f>
        <v>0</v>
      </c>
      <c r="G379" s="2">
        <f t="shared" si="16"/>
        <v>0</v>
      </c>
      <c r="H379" s="2"/>
      <c r="I379" s="11">
        <f>IF(I378-F379&gt;0.001,I378-F379-Table42[[#This Row],[Ile nadpłacamy przy tej racie?]],0)</f>
        <v>0</v>
      </c>
      <c r="K379" s="2">
        <f>IF(Table42[[#This Row],[Rok]]&lt;9,Table42[[#This Row],[Odsetki normalne]]*50%,Table42[[#This Row],[Odsetki normalne]])</f>
        <v>0</v>
      </c>
    </row>
    <row r="380" spans="2:11" x14ac:dyDescent="0.25">
      <c r="B380" s="1">
        <f t="shared" si="17"/>
        <v>30</v>
      </c>
      <c r="C380" s="4">
        <f t="shared" si="18"/>
        <v>360</v>
      </c>
      <c r="D380" s="5">
        <v>5.4800000000000001E-2</v>
      </c>
      <c r="E380" s="2">
        <f>IF(I379&gt;0.001,IPMT(Table42[[#This Row],[Oprocentowanie]]/12,1,$C$9-Table42[[#This Row],[Miesiąc]]+1,-I379),0)</f>
        <v>0</v>
      </c>
      <c r="F380" s="2">
        <f>IF(I379&gt;0.001,PPMT(Table42[[#This Row],[Oprocentowanie]]/12,1,$C$9-Table42[[#This Row],[Miesiąc]]+1,-I379),0)</f>
        <v>0</v>
      </c>
      <c r="G380" s="2">
        <f t="shared" si="16"/>
        <v>0</v>
      </c>
      <c r="H380" s="2"/>
      <c r="I380" s="11">
        <f>IF(I379-F380&gt;0.001,I379-F380-Table42[[#This Row],[Ile nadpłacamy przy tej racie?]],0)</f>
        <v>0</v>
      </c>
      <c r="K380" s="2">
        <f>IF(Table42[[#This Row],[Rok]]&lt;9,Table42[[#This Row],[Odsetki normalne]]*50%,Table42[[#This Row],[Odsetki normalne]])</f>
        <v>0</v>
      </c>
    </row>
    <row r="381" spans="2:11" x14ac:dyDescent="0.25">
      <c r="B381" s="6">
        <f t="shared" si="17"/>
        <v>31</v>
      </c>
      <c r="C381" s="7">
        <f t="shared" si="18"/>
        <v>361</v>
      </c>
      <c r="D381" s="8">
        <v>5.4800000000000001E-2</v>
      </c>
      <c r="E381" s="9">
        <f>IF(I380&gt;0.001,IPMT(Table42[[#This Row],[Oprocentowanie]]/12,1,$C$9-Table42[[#This Row],[Miesiąc]]+1,-I380),0)</f>
        <v>0</v>
      </c>
      <c r="F381" s="9">
        <f>IF(I380&gt;0.001,PPMT(Table42[[#This Row],[Oprocentowanie]]/12,1,$C$9-Table42[[#This Row],[Miesiąc]]+1,-I380),0)</f>
        <v>0</v>
      </c>
      <c r="G381" s="9">
        <f t="shared" si="16"/>
        <v>0</v>
      </c>
      <c r="H381" s="9"/>
      <c r="I381" s="9">
        <f>IF(I380-F381&gt;0.001,I380-F381-Table42[[#This Row],[Ile nadpłacamy przy tej racie?]],0)</f>
        <v>0</v>
      </c>
      <c r="K381" s="9">
        <f>IF(Table42[[#This Row],[Rok]]&lt;9,Table42[[#This Row],[Odsetki normalne]]*50%,Table42[[#This Row],[Odsetki normalne]])</f>
        <v>0</v>
      </c>
    </row>
    <row r="382" spans="2:11" x14ac:dyDescent="0.25">
      <c r="B382" s="6">
        <f t="shared" si="17"/>
        <v>31</v>
      </c>
      <c r="C382" s="7">
        <f t="shared" si="18"/>
        <v>362</v>
      </c>
      <c r="D382" s="8">
        <v>5.4800000000000001E-2</v>
      </c>
      <c r="E382" s="9">
        <f>IF(I381&gt;0.001,IPMT(Table42[[#This Row],[Oprocentowanie]]/12,1,$C$9-Table42[[#This Row],[Miesiąc]]+1,-I381),0)</f>
        <v>0</v>
      </c>
      <c r="F382" s="9">
        <f>IF(I381&gt;0.001,PPMT(Table42[[#This Row],[Oprocentowanie]]/12,1,$C$9-Table42[[#This Row],[Miesiąc]]+1,-I381),0)</f>
        <v>0</v>
      </c>
      <c r="G382" s="9">
        <f t="shared" si="16"/>
        <v>0</v>
      </c>
      <c r="H382" s="9"/>
      <c r="I382" s="9">
        <f>IF(I381-F382&gt;0.001,I381-F382-Table42[[#This Row],[Ile nadpłacamy przy tej racie?]],0)</f>
        <v>0</v>
      </c>
      <c r="K382" s="9">
        <f>IF(Table42[[#This Row],[Rok]]&lt;9,Table42[[#This Row],[Odsetki normalne]]*50%,Table42[[#This Row],[Odsetki normalne]])</f>
        <v>0</v>
      </c>
    </row>
    <row r="383" spans="2:11" x14ac:dyDescent="0.25">
      <c r="B383" s="6">
        <f t="shared" si="17"/>
        <v>31</v>
      </c>
      <c r="C383" s="7">
        <f t="shared" si="18"/>
        <v>363</v>
      </c>
      <c r="D383" s="8">
        <v>5.4800000000000001E-2</v>
      </c>
      <c r="E383" s="9">
        <f>IF(I382&gt;0.001,IPMT(Table42[[#This Row],[Oprocentowanie]]/12,1,$C$9-Table42[[#This Row],[Miesiąc]]+1,-I382),0)</f>
        <v>0</v>
      </c>
      <c r="F383" s="9">
        <f>IF(I382&gt;0.001,PPMT(Table42[[#This Row],[Oprocentowanie]]/12,1,$C$9-Table42[[#This Row],[Miesiąc]]+1,-I382),0)</f>
        <v>0</v>
      </c>
      <c r="G383" s="9">
        <f t="shared" si="16"/>
        <v>0</v>
      </c>
      <c r="H383" s="9"/>
      <c r="I383" s="9">
        <f>IF(I382-F383&gt;0.001,I382-F383-Table42[[#This Row],[Ile nadpłacamy przy tej racie?]],0)</f>
        <v>0</v>
      </c>
      <c r="K383" s="9">
        <f>IF(Table42[[#This Row],[Rok]]&lt;9,Table42[[#This Row],[Odsetki normalne]]*50%,Table42[[#This Row],[Odsetki normalne]])</f>
        <v>0</v>
      </c>
    </row>
    <row r="384" spans="2:11" x14ac:dyDescent="0.25">
      <c r="B384" s="6">
        <f t="shared" si="17"/>
        <v>31</v>
      </c>
      <c r="C384" s="7">
        <f t="shared" si="18"/>
        <v>364</v>
      </c>
      <c r="D384" s="8">
        <v>5.4800000000000001E-2</v>
      </c>
      <c r="E384" s="9">
        <f>IF(I383&gt;0.001,IPMT(Table42[[#This Row],[Oprocentowanie]]/12,1,$C$9-Table42[[#This Row],[Miesiąc]]+1,-I383),0)</f>
        <v>0</v>
      </c>
      <c r="F384" s="9">
        <f>IF(I383&gt;0.001,PPMT(Table42[[#This Row],[Oprocentowanie]]/12,1,$C$9-Table42[[#This Row],[Miesiąc]]+1,-I383),0)</f>
        <v>0</v>
      </c>
      <c r="G384" s="9">
        <f t="shared" si="16"/>
        <v>0</v>
      </c>
      <c r="H384" s="9"/>
      <c r="I384" s="9">
        <f>IF(I383-F384&gt;0.001,I383-F384-Table42[[#This Row],[Ile nadpłacamy przy tej racie?]],0)</f>
        <v>0</v>
      </c>
      <c r="K384" s="9">
        <f>IF(Table42[[#This Row],[Rok]]&lt;9,Table42[[#This Row],[Odsetki normalne]]*50%,Table42[[#This Row],[Odsetki normalne]])</f>
        <v>0</v>
      </c>
    </row>
    <row r="385" spans="2:11" x14ac:dyDescent="0.25">
      <c r="B385" s="6">
        <f t="shared" si="17"/>
        <v>31</v>
      </c>
      <c r="C385" s="7">
        <f t="shared" si="18"/>
        <v>365</v>
      </c>
      <c r="D385" s="8">
        <v>5.4800000000000001E-2</v>
      </c>
      <c r="E385" s="9">
        <f>IF(I384&gt;0.001,IPMT(Table42[[#This Row],[Oprocentowanie]]/12,1,$C$9-Table42[[#This Row],[Miesiąc]]+1,-I384),0)</f>
        <v>0</v>
      </c>
      <c r="F385" s="9">
        <f>IF(I384&gt;0.001,PPMT(Table42[[#This Row],[Oprocentowanie]]/12,1,$C$9-Table42[[#This Row],[Miesiąc]]+1,-I384),0)</f>
        <v>0</v>
      </c>
      <c r="G385" s="9">
        <f t="shared" si="16"/>
        <v>0</v>
      </c>
      <c r="H385" s="9"/>
      <c r="I385" s="9">
        <f>IF(I384-F385&gt;0.001,I384-F385-Table42[[#This Row],[Ile nadpłacamy przy tej racie?]],0)</f>
        <v>0</v>
      </c>
      <c r="K385" s="9">
        <f>IF(Table42[[#This Row],[Rok]]&lt;9,Table42[[#This Row],[Odsetki normalne]]*50%,Table42[[#This Row],[Odsetki normalne]])</f>
        <v>0</v>
      </c>
    </row>
    <row r="386" spans="2:11" x14ac:dyDescent="0.25">
      <c r="B386" s="6">
        <f t="shared" si="17"/>
        <v>31</v>
      </c>
      <c r="C386" s="7">
        <f t="shared" si="18"/>
        <v>366</v>
      </c>
      <c r="D386" s="8">
        <v>5.4800000000000001E-2</v>
      </c>
      <c r="E386" s="9">
        <f>IF(I385&gt;0.001,IPMT(Table42[[#This Row],[Oprocentowanie]]/12,1,$C$9-Table42[[#This Row],[Miesiąc]]+1,-I385),0)</f>
        <v>0</v>
      </c>
      <c r="F386" s="9">
        <f>IF(I385&gt;0.001,PPMT(Table42[[#This Row],[Oprocentowanie]]/12,1,$C$9-Table42[[#This Row],[Miesiąc]]+1,-I385),0)</f>
        <v>0</v>
      </c>
      <c r="G386" s="9">
        <f t="shared" si="16"/>
        <v>0</v>
      </c>
      <c r="H386" s="9"/>
      <c r="I386" s="9">
        <f>IF(I385-F386&gt;0.001,I385-F386-Table42[[#This Row],[Ile nadpłacamy przy tej racie?]],0)</f>
        <v>0</v>
      </c>
      <c r="K386" s="9">
        <f>IF(Table42[[#This Row],[Rok]]&lt;9,Table42[[#This Row],[Odsetki normalne]]*50%,Table42[[#This Row],[Odsetki normalne]])</f>
        <v>0</v>
      </c>
    </row>
    <row r="387" spans="2:11" x14ac:dyDescent="0.25">
      <c r="B387" s="6">
        <f t="shared" si="17"/>
        <v>31</v>
      </c>
      <c r="C387" s="7">
        <f t="shared" si="18"/>
        <v>367</v>
      </c>
      <c r="D387" s="8">
        <v>5.4800000000000001E-2</v>
      </c>
      <c r="E387" s="9">
        <f>IF(I386&gt;0.001,IPMT(Table42[[#This Row],[Oprocentowanie]]/12,1,$C$9-Table42[[#This Row],[Miesiąc]]+1,-I386),0)</f>
        <v>0</v>
      </c>
      <c r="F387" s="9">
        <f>IF(I386&gt;0.001,PPMT(Table42[[#This Row],[Oprocentowanie]]/12,1,$C$9-Table42[[#This Row],[Miesiąc]]+1,-I386),0)</f>
        <v>0</v>
      </c>
      <c r="G387" s="9">
        <f t="shared" si="16"/>
        <v>0</v>
      </c>
      <c r="H387" s="9"/>
      <c r="I387" s="9">
        <f>IF(I386-F387&gt;0.001,I386-F387-Table42[[#This Row],[Ile nadpłacamy przy tej racie?]],0)</f>
        <v>0</v>
      </c>
      <c r="K387" s="9">
        <f>IF(Table42[[#This Row],[Rok]]&lt;9,Table42[[#This Row],[Odsetki normalne]]*50%,Table42[[#This Row],[Odsetki normalne]])</f>
        <v>0</v>
      </c>
    </row>
    <row r="388" spans="2:11" x14ac:dyDescent="0.25">
      <c r="B388" s="6">
        <f t="shared" si="17"/>
        <v>31</v>
      </c>
      <c r="C388" s="7">
        <f t="shared" si="18"/>
        <v>368</v>
      </c>
      <c r="D388" s="8">
        <v>5.4800000000000001E-2</v>
      </c>
      <c r="E388" s="9">
        <f>IF(I387&gt;0.001,IPMT(Table42[[#This Row],[Oprocentowanie]]/12,1,$C$9-Table42[[#This Row],[Miesiąc]]+1,-I387),0)</f>
        <v>0</v>
      </c>
      <c r="F388" s="9">
        <f>IF(I387&gt;0.001,PPMT(Table42[[#This Row],[Oprocentowanie]]/12,1,$C$9-Table42[[#This Row],[Miesiąc]]+1,-I387),0)</f>
        <v>0</v>
      </c>
      <c r="G388" s="9">
        <f t="shared" si="16"/>
        <v>0</v>
      </c>
      <c r="H388" s="9"/>
      <c r="I388" s="9">
        <f>IF(I387-F388&gt;0.001,I387-F388-Table42[[#This Row],[Ile nadpłacamy przy tej racie?]],0)</f>
        <v>0</v>
      </c>
      <c r="K388" s="9">
        <f>IF(Table42[[#This Row],[Rok]]&lt;9,Table42[[#This Row],[Odsetki normalne]]*50%,Table42[[#This Row],[Odsetki normalne]])</f>
        <v>0</v>
      </c>
    </row>
    <row r="389" spans="2:11" x14ac:dyDescent="0.25">
      <c r="B389" s="6">
        <f t="shared" si="17"/>
        <v>31</v>
      </c>
      <c r="C389" s="7">
        <f t="shared" si="18"/>
        <v>369</v>
      </c>
      <c r="D389" s="8">
        <v>5.4800000000000001E-2</v>
      </c>
      <c r="E389" s="9">
        <f>IF(I388&gt;0.001,IPMT(Table42[[#This Row],[Oprocentowanie]]/12,1,$C$9-Table42[[#This Row],[Miesiąc]]+1,-I388),0)</f>
        <v>0</v>
      </c>
      <c r="F389" s="9">
        <f>IF(I388&gt;0.001,PPMT(Table42[[#This Row],[Oprocentowanie]]/12,1,$C$9-Table42[[#This Row],[Miesiąc]]+1,-I388),0)</f>
        <v>0</v>
      </c>
      <c r="G389" s="9">
        <f t="shared" si="16"/>
        <v>0</v>
      </c>
      <c r="H389" s="9"/>
      <c r="I389" s="9">
        <f>IF(I388-F389&gt;0.001,I388-F389-Table42[[#This Row],[Ile nadpłacamy przy tej racie?]],0)</f>
        <v>0</v>
      </c>
      <c r="K389" s="9">
        <f>IF(Table42[[#This Row],[Rok]]&lt;9,Table42[[#This Row],[Odsetki normalne]]*50%,Table42[[#This Row],[Odsetki normalne]])</f>
        <v>0</v>
      </c>
    </row>
    <row r="390" spans="2:11" x14ac:dyDescent="0.25">
      <c r="B390" s="6">
        <f t="shared" si="17"/>
        <v>31</v>
      </c>
      <c r="C390" s="7">
        <f t="shared" si="18"/>
        <v>370</v>
      </c>
      <c r="D390" s="8">
        <v>5.4800000000000001E-2</v>
      </c>
      <c r="E390" s="9">
        <f>IF(I389&gt;0.001,IPMT(Table42[[#This Row],[Oprocentowanie]]/12,1,$C$9-Table42[[#This Row],[Miesiąc]]+1,-I389),0)</f>
        <v>0</v>
      </c>
      <c r="F390" s="9">
        <f>IF(I389&gt;0.001,PPMT(Table42[[#This Row],[Oprocentowanie]]/12,1,$C$9-Table42[[#This Row],[Miesiąc]]+1,-I389),0)</f>
        <v>0</v>
      </c>
      <c r="G390" s="9">
        <f t="shared" si="16"/>
        <v>0</v>
      </c>
      <c r="H390" s="9"/>
      <c r="I390" s="9">
        <f>IF(I389-F390&gt;0.001,I389-F390-Table42[[#This Row],[Ile nadpłacamy przy tej racie?]],0)</f>
        <v>0</v>
      </c>
      <c r="K390" s="9">
        <f>IF(Table42[[#This Row],[Rok]]&lt;9,Table42[[#This Row],[Odsetki normalne]]*50%,Table42[[#This Row],[Odsetki normalne]])</f>
        <v>0</v>
      </c>
    </row>
    <row r="391" spans="2:11" x14ac:dyDescent="0.25">
      <c r="B391" s="6">
        <f t="shared" si="17"/>
        <v>31</v>
      </c>
      <c r="C391" s="7">
        <f t="shared" si="18"/>
        <v>371</v>
      </c>
      <c r="D391" s="8">
        <v>5.4800000000000001E-2</v>
      </c>
      <c r="E391" s="9">
        <f>IF(I390&gt;0.001,IPMT(Table42[[#This Row],[Oprocentowanie]]/12,1,$C$9-Table42[[#This Row],[Miesiąc]]+1,-I390),0)</f>
        <v>0</v>
      </c>
      <c r="F391" s="9">
        <f>IF(I390&gt;0.001,PPMT(Table42[[#This Row],[Oprocentowanie]]/12,1,$C$9-Table42[[#This Row],[Miesiąc]]+1,-I390),0)</f>
        <v>0</v>
      </c>
      <c r="G391" s="9">
        <f t="shared" si="16"/>
        <v>0</v>
      </c>
      <c r="H391" s="9"/>
      <c r="I391" s="9">
        <f>IF(I390-F391&gt;0.001,I390-F391-Table42[[#This Row],[Ile nadpłacamy przy tej racie?]],0)</f>
        <v>0</v>
      </c>
      <c r="K391" s="9">
        <f>IF(Table42[[#This Row],[Rok]]&lt;9,Table42[[#This Row],[Odsetki normalne]]*50%,Table42[[#This Row],[Odsetki normalne]])</f>
        <v>0</v>
      </c>
    </row>
    <row r="392" spans="2:11" x14ac:dyDescent="0.25">
      <c r="B392" s="6">
        <f t="shared" si="17"/>
        <v>31</v>
      </c>
      <c r="C392" s="7">
        <f t="shared" si="18"/>
        <v>372</v>
      </c>
      <c r="D392" s="8">
        <v>5.4800000000000001E-2</v>
      </c>
      <c r="E392" s="9">
        <f>IF(I391&gt;0.001,IPMT(Table42[[#This Row],[Oprocentowanie]]/12,1,$C$9-Table42[[#This Row],[Miesiąc]]+1,-I391),0)</f>
        <v>0</v>
      </c>
      <c r="F392" s="9">
        <f>IF(I391&gt;0.001,PPMT(Table42[[#This Row],[Oprocentowanie]]/12,1,$C$9-Table42[[#This Row],[Miesiąc]]+1,-I391),0)</f>
        <v>0</v>
      </c>
      <c r="G392" s="9">
        <f t="shared" si="16"/>
        <v>0</v>
      </c>
      <c r="H392" s="9"/>
      <c r="I392" s="9">
        <f>IF(I391-F392&gt;0.001,I391-F392-Table42[[#This Row],[Ile nadpłacamy przy tej racie?]],0)</f>
        <v>0</v>
      </c>
      <c r="K392" s="9">
        <f>IF(Table42[[#This Row],[Rok]]&lt;9,Table42[[#This Row],[Odsetki normalne]]*50%,Table42[[#This Row],[Odsetki normalne]])</f>
        <v>0</v>
      </c>
    </row>
    <row r="393" spans="2:11" x14ac:dyDescent="0.25">
      <c r="B393" s="1">
        <f t="shared" si="17"/>
        <v>32</v>
      </c>
      <c r="C393" s="4">
        <f t="shared" si="18"/>
        <v>373</v>
      </c>
      <c r="D393" s="5">
        <v>5.4800000000000001E-2</v>
      </c>
      <c r="E393" s="2">
        <f>IF(I392&gt;0.001,IPMT(Table42[[#This Row],[Oprocentowanie]]/12,1,$C$9-Table42[[#This Row],[Miesiąc]]+1,-I392),0)</f>
        <v>0</v>
      </c>
      <c r="F393" s="2">
        <f>IF(I392&gt;0.001,PPMT(Table42[[#This Row],[Oprocentowanie]]/12,1,$C$9-Table42[[#This Row],[Miesiąc]]+1,-I392),0)</f>
        <v>0</v>
      </c>
      <c r="G393" s="2">
        <f t="shared" si="16"/>
        <v>0</v>
      </c>
      <c r="H393" s="2"/>
      <c r="I393" s="11">
        <f>IF(I392-F393&gt;0.001,I392-F393-Table42[[#This Row],[Ile nadpłacamy przy tej racie?]],0)</f>
        <v>0</v>
      </c>
      <c r="K393" s="2">
        <f>IF(Table42[[#This Row],[Rok]]&lt;9,Table42[[#This Row],[Odsetki normalne]]*50%,Table42[[#This Row],[Odsetki normalne]])</f>
        <v>0</v>
      </c>
    </row>
    <row r="394" spans="2:11" x14ac:dyDescent="0.25">
      <c r="B394" s="1">
        <f t="shared" si="17"/>
        <v>32</v>
      </c>
      <c r="C394" s="4">
        <f t="shared" si="18"/>
        <v>374</v>
      </c>
      <c r="D394" s="5">
        <v>5.4800000000000001E-2</v>
      </c>
      <c r="E394" s="2">
        <f>IF(I393&gt;0.001,IPMT(Table42[[#This Row],[Oprocentowanie]]/12,1,$C$9-Table42[[#This Row],[Miesiąc]]+1,-I393),0)</f>
        <v>0</v>
      </c>
      <c r="F394" s="2">
        <f>IF(I393&gt;0.001,PPMT(Table42[[#This Row],[Oprocentowanie]]/12,1,$C$9-Table42[[#This Row],[Miesiąc]]+1,-I393),0)</f>
        <v>0</v>
      </c>
      <c r="G394" s="2">
        <f t="shared" si="16"/>
        <v>0</v>
      </c>
      <c r="H394" s="2"/>
      <c r="I394" s="11">
        <f>IF(I393-F394&gt;0.001,I393-F394-Table42[[#This Row],[Ile nadpłacamy przy tej racie?]],0)</f>
        <v>0</v>
      </c>
      <c r="K394" s="2">
        <f>IF(Table42[[#This Row],[Rok]]&lt;9,Table42[[#This Row],[Odsetki normalne]]*50%,Table42[[#This Row],[Odsetki normalne]])</f>
        <v>0</v>
      </c>
    </row>
    <row r="395" spans="2:11" x14ac:dyDescent="0.25">
      <c r="B395" s="1">
        <f t="shared" si="17"/>
        <v>32</v>
      </c>
      <c r="C395" s="4">
        <f t="shared" si="18"/>
        <v>375</v>
      </c>
      <c r="D395" s="5">
        <v>5.4800000000000001E-2</v>
      </c>
      <c r="E395" s="2">
        <f>IF(I394&gt;0.001,IPMT(Table42[[#This Row],[Oprocentowanie]]/12,1,$C$9-Table42[[#This Row],[Miesiąc]]+1,-I394),0)</f>
        <v>0</v>
      </c>
      <c r="F395" s="2">
        <f>IF(I394&gt;0.001,PPMT(Table42[[#This Row],[Oprocentowanie]]/12,1,$C$9-Table42[[#This Row],[Miesiąc]]+1,-I394),0)</f>
        <v>0</v>
      </c>
      <c r="G395" s="2">
        <f t="shared" si="16"/>
        <v>0</v>
      </c>
      <c r="H395" s="2"/>
      <c r="I395" s="11">
        <f>IF(I394-F395&gt;0.001,I394-F395-Table42[[#This Row],[Ile nadpłacamy przy tej racie?]],0)</f>
        <v>0</v>
      </c>
      <c r="K395" s="2">
        <f>IF(Table42[[#This Row],[Rok]]&lt;9,Table42[[#This Row],[Odsetki normalne]]*50%,Table42[[#This Row],[Odsetki normalne]])</f>
        <v>0</v>
      </c>
    </row>
    <row r="396" spans="2:11" x14ac:dyDescent="0.25">
      <c r="B396" s="1">
        <f t="shared" si="17"/>
        <v>32</v>
      </c>
      <c r="C396" s="4">
        <f t="shared" si="18"/>
        <v>376</v>
      </c>
      <c r="D396" s="5">
        <v>5.4800000000000001E-2</v>
      </c>
      <c r="E396" s="2">
        <f>IF(I395&gt;0.001,IPMT(Table42[[#This Row],[Oprocentowanie]]/12,1,$C$9-Table42[[#This Row],[Miesiąc]]+1,-I395),0)</f>
        <v>0</v>
      </c>
      <c r="F396" s="2">
        <f>IF(I395&gt;0.001,PPMT(Table42[[#This Row],[Oprocentowanie]]/12,1,$C$9-Table42[[#This Row],[Miesiąc]]+1,-I395),0)</f>
        <v>0</v>
      </c>
      <c r="G396" s="2">
        <f t="shared" si="16"/>
        <v>0</v>
      </c>
      <c r="H396" s="2"/>
      <c r="I396" s="11">
        <f>IF(I395-F396&gt;0.001,I395-F396-Table42[[#This Row],[Ile nadpłacamy przy tej racie?]],0)</f>
        <v>0</v>
      </c>
      <c r="K396" s="2">
        <f>IF(Table42[[#This Row],[Rok]]&lt;9,Table42[[#This Row],[Odsetki normalne]]*50%,Table42[[#This Row],[Odsetki normalne]])</f>
        <v>0</v>
      </c>
    </row>
    <row r="397" spans="2:11" x14ac:dyDescent="0.25">
      <c r="B397" s="1">
        <f t="shared" si="17"/>
        <v>32</v>
      </c>
      <c r="C397" s="4">
        <f t="shared" si="18"/>
        <v>377</v>
      </c>
      <c r="D397" s="5">
        <v>5.4800000000000001E-2</v>
      </c>
      <c r="E397" s="2">
        <f>IF(I396&gt;0.001,IPMT(Table42[[#This Row],[Oprocentowanie]]/12,1,$C$9-Table42[[#This Row],[Miesiąc]]+1,-I396),0)</f>
        <v>0</v>
      </c>
      <c r="F397" s="2">
        <f>IF(I396&gt;0.001,PPMT(Table42[[#This Row],[Oprocentowanie]]/12,1,$C$9-Table42[[#This Row],[Miesiąc]]+1,-I396),0)</f>
        <v>0</v>
      </c>
      <c r="G397" s="2">
        <f t="shared" si="16"/>
        <v>0</v>
      </c>
      <c r="H397" s="2"/>
      <c r="I397" s="11">
        <f>IF(I396-F397&gt;0.001,I396-F397-Table42[[#This Row],[Ile nadpłacamy przy tej racie?]],0)</f>
        <v>0</v>
      </c>
      <c r="K397" s="2">
        <f>IF(Table42[[#This Row],[Rok]]&lt;9,Table42[[#This Row],[Odsetki normalne]]*50%,Table42[[#This Row],[Odsetki normalne]])</f>
        <v>0</v>
      </c>
    </row>
    <row r="398" spans="2:11" x14ac:dyDescent="0.25">
      <c r="B398" s="1">
        <f t="shared" si="17"/>
        <v>32</v>
      </c>
      <c r="C398" s="4">
        <f t="shared" si="18"/>
        <v>378</v>
      </c>
      <c r="D398" s="5">
        <v>5.4800000000000001E-2</v>
      </c>
      <c r="E398" s="2">
        <f>IF(I397&gt;0.001,IPMT(Table42[[#This Row],[Oprocentowanie]]/12,1,$C$9-Table42[[#This Row],[Miesiąc]]+1,-I397),0)</f>
        <v>0</v>
      </c>
      <c r="F398" s="2">
        <f>IF(I397&gt;0.001,PPMT(Table42[[#This Row],[Oprocentowanie]]/12,1,$C$9-Table42[[#This Row],[Miesiąc]]+1,-I397),0)</f>
        <v>0</v>
      </c>
      <c r="G398" s="2">
        <f t="shared" si="16"/>
        <v>0</v>
      </c>
      <c r="H398" s="2"/>
      <c r="I398" s="11">
        <f>IF(I397-F398&gt;0.001,I397-F398-Table42[[#This Row],[Ile nadpłacamy przy tej racie?]],0)</f>
        <v>0</v>
      </c>
      <c r="K398" s="2">
        <f>IF(Table42[[#This Row],[Rok]]&lt;9,Table42[[#This Row],[Odsetki normalne]]*50%,Table42[[#This Row],[Odsetki normalne]])</f>
        <v>0</v>
      </c>
    </row>
    <row r="399" spans="2:11" x14ac:dyDescent="0.25">
      <c r="B399" s="1">
        <f t="shared" si="17"/>
        <v>32</v>
      </c>
      <c r="C399" s="4">
        <f t="shared" si="18"/>
        <v>379</v>
      </c>
      <c r="D399" s="5">
        <v>5.4800000000000001E-2</v>
      </c>
      <c r="E399" s="2">
        <f>IF(I398&gt;0.001,IPMT(Table42[[#This Row],[Oprocentowanie]]/12,1,$C$9-Table42[[#This Row],[Miesiąc]]+1,-I398),0)</f>
        <v>0</v>
      </c>
      <c r="F399" s="2">
        <f>IF(I398&gt;0.001,PPMT(Table42[[#This Row],[Oprocentowanie]]/12,1,$C$9-Table42[[#This Row],[Miesiąc]]+1,-I398),0)</f>
        <v>0</v>
      </c>
      <c r="G399" s="2">
        <f t="shared" si="16"/>
        <v>0</v>
      </c>
      <c r="H399" s="2"/>
      <c r="I399" s="11">
        <f>IF(I398-F399&gt;0.001,I398-F399-Table42[[#This Row],[Ile nadpłacamy przy tej racie?]],0)</f>
        <v>0</v>
      </c>
      <c r="K399" s="2">
        <f>IF(Table42[[#This Row],[Rok]]&lt;9,Table42[[#This Row],[Odsetki normalne]]*50%,Table42[[#This Row],[Odsetki normalne]])</f>
        <v>0</v>
      </c>
    </row>
    <row r="400" spans="2:11" x14ac:dyDescent="0.25">
      <c r="B400" s="1">
        <f t="shared" si="17"/>
        <v>32</v>
      </c>
      <c r="C400" s="4">
        <f t="shared" si="18"/>
        <v>380</v>
      </c>
      <c r="D400" s="5">
        <v>5.4800000000000001E-2</v>
      </c>
      <c r="E400" s="2">
        <f>IF(I399&gt;0.001,IPMT(Table42[[#This Row],[Oprocentowanie]]/12,1,$C$9-Table42[[#This Row],[Miesiąc]]+1,-I399),0)</f>
        <v>0</v>
      </c>
      <c r="F400" s="2">
        <f>IF(I399&gt;0.001,PPMT(Table42[[#This Row],[Oprocentowanie]]/12,1,$C$9-Table42[[#This Row],[Miesiąc]]+1,-I399),0)</f>
        <v>0</v>
      </c>
      <c r="G400" s="2">
        <f t="shared" si="16"/>
        <v>0</v>
      </c>
      <c r="H400" s="2"/>
      <c r="I400" s="11">
        <f>IF(I399-F400&gt;0.001,I399-F400-Table42[[#This Row],[Ile nadpłacamy przy tej racie?]],0)</f>
        <v>0</v>
      </c>
      <c r="K400" s="2">
        <f>IF(Table42[[#This Row],[Rok]]&lt;9,Table42[[#This Row],[Odsetki normalne]]*50%,Table42[[#This Row],[Odsetki normalne]])</f>
        <v>0</v>
      </c>
    </row>
    <row r="401" spans="2:11" x14ac:dyDescent="0.25">
      <c r="B401" s="1">
        <f t="shared" si="17"/>
        <v>32</v>
      </c>
      <c r="C401" s="4">
        <f t="shared" si="18"/>
        <v>381</v>
      </c>
      <c r="D401" s="5">
        <v>5.4800000000000001E-2</v>
      </c>
      <c r="E401" s="2">
        <f>IF(I400&gt;0.001,IPMT(Table42[[#This Row],[Oprocentowanie]]/12,1,$C$9-Table42[[#This Row],[Miesiąc]]+1,-I400),0)</f>
        <v>0</v>
      </c>
      <c r="F401" s="2">
        <f>IF(I400&gt;0.001,PPMT(Table42[[#This Row],[Oprocentowanie]]/12,1,$C$9-Table42[[#This Row],[Miesiąc]]+1,-I400),0)</f>
        <v>0</v>
      </c>
      <c r="G401" s="2">
        <f t="shared" si="16"/>
        <v>0</v>
      </c>
      <c r="H401" s="2"/>
      <c r="I401" s="11">
        <f>IF(I400-F401&gt;0.001,I400-F401-Table42[[#This Row],[Ile nadpłacamy przy tej racie?]],0)</f>
        <v>0</v>
      </c>
      <c r="K401" s="2">
        <f>IF(Table42[[#This Row],[Rok]]&lt;9,Table42[[#This Row],[Odsetki normalne]]*50%,Table42[[#This Row],[Odsetki normalne]])</f>
        <v>0</v>
      </c>
    </row>
    <row r="402" spans="2:11" x14ac:dyDescent="0.25">
      <c r="B402" s="1">
        <f t="shared" si="17"/>
        <v>32</v>
      </c>
      <c r="C402" s="4">
        <f t="shared" si="18"/>
        <v>382</v>
      </c>
      <c r="D402" s="5">
        <v>5.4800000000000001E-2</v>
      </c>
      <c r="E402" s="2">
        <f>IF(I401&gt;0.001,IPMT(Table42[[#This Row],[Oprocentowanie]]/12,1,$C$9-Table42[[#This Row],[Miesiąc]]+1,-I401),0)</f>
        <v>0</v>
      </c>
      <c r="F402" s="2">
        <f>IF(I401&gt;0.001,PPMT(Table42[[#This Row],[Oprocentowanie]]/12,1,$C$9-Table42[[#This Row],[Miesiąc]]+1,-I401),0)</f>
        <v>0</v>
      </c>
      <c r="G402" s="2">
        <f t="shared" si="16"/>
        <v>0</v>
      </c>
      <c r="H402" s="2"/>
      <c r="I402" s="11">
        <f>IF(I401-F402&gt;0.001,I401-F402-Table42[[#This Row],[Ile nadpłacamy przy tej racie?]],0)</f>
        <v>0</v>
      </c>
      <c r="K402" s="2">
        <f>IF(Table42[[#This Row],[Rok]]&lt;9,Table42[[#This Row],[Odsetki normalne]]*50%,Table42[[#This Row],[Odsetki normalne]])</f>
        <v>0</v>
      </c>
    </row>
    <row r="403" spans="2:11" x14ac:dyDescent="0.25">
      <c r="B403" s="1">
        <f t="shared" si="17"/>
        <v>32</v>
      </c>
      <c r="C403" s="4">
        <f t="shared" si="18"/>
        <v>383</v>
      </c>
      <c r="D403" s="5">
        <v>5.4800000000000001E-2</v>
      </c>
      <c r="E403" s="2">
        <f>IF(I402&gt;0.001,IPMT(Table42[[#This Row],[Oprocentowanie]]/12,1,$C$9-Table42[[#This Row],[Miesiąc]]+1,-I402),0)</f>
        <v>0</v>
      </c>
      <c r="F403" s="2">
        <f>IF(I402&gt;0.001,PPMT(Table42[[#This Row],[Oprocentowanie]]/12,1,$C$9-Table42[[#This Row],[Miesiąc]]+1,-I402),0)</f>
        <v>0</v>
      </c>
      <c r="G403" s="2">
        <f t="shared" si="16"/>
        <v>0</v>
      </c>
      <c r="H403" s="2"/>
      <c r="I403" s="11">
        <f>IF(I402-F403&gt;0.001,I402-F403-Table42[[#This Row],[Ile nadpłacamy przy tej racie?]],0)</f>
        <v>0</v>
      </c>
      <c r="K403" s="2">
        <f>IF(Table42[[#This Row],[Rok]]&lt;9,Table42[[#This Row],[Odsetki normalne]]*50%,Table42[[#This Row],[Odsetki normalne]])</f>
        <v>0</v>
      </c>
    </row>
    <row r="404" spans="2:11" x14ac:dyDescent="0.25">
      <c r="B404" s="1">
        <f t="shared" si="17"/>
        <v>32</v>
      </c>
      <c r="C404" s="4">
        <f t="shared" si="18"/>
        <v>384</v>
      </c>
      <c r="D404" s="5">
        <v>5.4800000000000001E-2</v>
      </c>
      <c r="E404" s="2">
        <f>IF(I403&gt;0.001,IPMT(Table42[[#This Row],[Oprocentowanie]]/12,1,$C$9-Table42[[#This Row],[Miesiąc]]+1,-I403),0)</f>
        <v>0</v>
      </c>
      <c r="F404" s="2">
        <f>IF(I403&gt;0.001,PPMT(Table42[[#This Row],[Oprocentowanie]]/12,1,$C$9-Table42[[#This Row],[Miesiąc]]+1,-I403),0)</f>
        <v>0</v>
      </c>
      <c r="G404" s="2">
        <f t="shared" si="16"/>
        <v>0</v>
      </c>
      <c r="H404" s="2"/>
      <c r="I404" s="11">
        <f>IF(I403-F404&gt;0.001,I403-F404-Table42[[#This Row],[Ile nadpłacamy przy tej racie?]],0)</f>
        <v>0</v>
      </c>
      <c r="K404" s="2">
        <f>IF(Table42[[#This Row],[Rok]]&lt;9,Table42[[#This Row],[Odsetki normalne]]*50%,Table42[[#This Row],[Odsetki normalne]])</f>
        <v>0</v>
      </c>
    </row>
    <row r="405" spans="2:11" x14ac:dyDescent="0.25">
      <c r="B405" s="6">
        <f t="shared" si="17"/>
        <v>33</v>
      </c>
      <c r="C405" s="7">
        <f t="shared" si="18"/>
        <v>385</v>
      </c>
      <c r="D405" s="8">
        <v>5.4800000000000001E-2</v>
      </c>
      <c r="E405" s="9">
        <f>IF(I404&gt;0.001,IPMT(Table42[[#This Row],[Oprocentowanie]]/12,1,$C$9-Table42[[#This Row],[Miesiąc]]+1,-I404),0)</f>
        <v>0</v>
      </c>
      <c r="F405" s="9">
        <f>IF(I404&gt;0.001,PPMT(Table42[[#This Row],[Oprocentowanie]]/12,1,$C$9-Table42[[#This Row],[Miesiąc]]+1,-I404),0)</f>
        <v>0</v>
      </c>
      <c r="G405" s="9">
        <f t="shared" ref="G405:G468" si="19">IF(I404&gt;0,E405+F405,0)</f>
        <v>0</v>
      </c>
      <c r="H405" s="9"/>
      <c r="I405" s="9">
        <f>IF(I404-F405&gt;0.001,I404-F405-Table42[[#This Row],[Ile nadpłacamy przy tej racie?]],0)</f>
        <v>0</v>
      </c>
      <c r="K405" s="9">
        <f>IF(Table42[[#This Row],[Rok]]&lt;9,Table42[[#This Row],[Odsetki normalne]]*50%,Table42[[#This Row],[Odsetki normalne]])</f>
        <v>0</v>
      </c>
    </row>
    <row r="406" spans="2:11" x14ac:dyDescent="0.25">
      <c r="B406" s="6">
        <f t="shared" ref="B406:B469" si="20">ROUNDUP(C406/12,0)</f>
        <v>33</v>
      </c>
      <c r="C406" s="7">
        <f t="shared" si="18"/>
        <v>386</v>
      </c>
      <c r="D406" s="8">
        <v>5.4800000000000001E-2</v>
      </c>
      <c r="E406" s="9">
        <f>IF(I405&gt;0.001,IPMT(Table42[[#This Row],[Oprocentowanie]]/12,1,$C$9-Table42[[#This Row],[Miesiąc]]+1,-I405),0)</f>
        <v>0</v>
      </c>
      <c r="F406" s="9">
        <f>IF(I405&gt;0.001,PPMT(Table42[[#This Row],[Oprocentowanie]]/12,1,$C$9-Table42[[#This Row],[Miesiąc]]+1,-I405),0)</f>
        <v>0</v>
      </c>
      <c r="G406" s="9">
        <f t="shared" si="19"/>
        <v>0</v>
      </c>
      <c r="H406" s="9"/>
      <c r="I406" s="9">
        <f>IF(I405-F406&gt;0.001,I405-F406-Table42[[#This Row],[Ile nadpłacamy przy tej racie?]],0)</f>
        <v>0</v>
      </c>
      <c r="K406" s="9">
        <f>IF(Table42[[#This Row],[Rok]]&lt;9,Table42[[#This Row],[Odsetki normalne]]*50%,Table42[[#This Row],[Odsetki normalne]])</f>
        <v>0</v>
      </c>
    </row>
    <row r="407" spans="2:11" x14ac:dyDescent="0.25">
      <c r="B407" s="6">
        <f t="shared" si="20"/>
        <v>33</v>
      </c>
      <c r="C407" s="7">
        <f t="shared" ref="C407:C470" si="21">C406+1</f>
        <v>387</v>
      </c>
      <c r="D407" s="8">
        <v>5.4800000000000001E-2</v>
      </c>
      <c r="E407" s="9">
        <f>IF(I406&gt;0.001,IPMT(Table42[[#This Row],[Oprocentowanie]]/12,1,$C$9-Table42[[#This Row],[Miesiąc]]+1,-I406),0)</f>
        <v>0</v>
      </c>
      <c r="F407" s="9">
        <f>IF(I406&gt;0.001,PPMT(Table42[[#This Row],[Oprocentowanie]]/12,1,$C$9-Table42[[#This Row],[Miesiąc]]+1,-I406),0)</f>
        <v>0</v>
      </c>
      <c r="G407" s="9">
        <f t="shared" si="19"/>
        <v>0</v>
      </c>
      <c r="H407" s="9"/>
      <c r="I407" s="9">
        <f>IF(I406-F407&gt;0.001,I406-F407-Table42[[#This Row],[Ile nadpłacamy przy tej racie?]],0)</f>
        <v>0</v>
      </c>
      <c r="K407" s="9">
        <f>IF(Table42[[#This Row],[Rok]]&lt;9,Table42[[#This Row],[Odsetki normalne]]*50%,Table42[[#This Row],[Odsetki normalne]])</f>
        <v>0</v>
      </c>
    </row>
    <row r="408" spans="2:11" x14ac:dyDescent="0.25">
      <c r="B408" s="6">
        <f t="shared" si="20"/>
        <v>33</v>
      </c>
      <c r="C408" s="7">
        <f t="shared" si="21"/>
        <v>388</v>
      </c>
      <c r="D408" s="8">
        <v>5.4800000000000001E-2</v>
      </c>
      <c r="E408" s="9">
        <f>IF(I407&gt;0.001,IPMT(Table42[[#This Row],[Oprocentowanie]]/12,1,$C$9-Table42[[#This Row],[Miesiąc]]+1,-I407),0)</f>
        <v>0</v>
      </c>
      <c r="F408" s="9">
        <f>IF(I407&gt;0.001,PPMT(Table42[[#This Row],[Oprocentowanie]]/12,1,$C$9-Table42[[#This Row],[Miesiąc]]+1,-I407),0)</f>
        <v>0</v>
      </c>
      <c r="G408" s="9">
        <f t="shared" si="19"/>
        <v>0</v>
      </c>
      <c r="H408" s="9"/>
      <c r="I408" s="9">
        <f>IF(I407-F408&gt;0.001,I407-F408-Table42[[#This Row],[Ile nadpłacamy przy tej racie?]],0)</f>
        <v>0</v>
      </c>
      <c r="K408" s="9">
        <f>IF(Table42[[#This Row],[Rok]]&lt;9,Table42[[#This Row],[Odsetki normalne]]*50%,Table42[[#This Row],[Odsetki normalne]])</f>
        <v>0</v>
      </c>
    </row>
    <row r="409" spans="2:11" x14ac:dyDescent="0.25">
      <c r="B409" s="6">
        <f t="shared" si="20"/>
        <v>33</v>
      </c>
      <c r="C409" s="7">
        <f t="shared" si="21"/>
        <v>389</v>
      </c>
      <c r="D409" s="8">
        <v>5.4800000000000001E-2</v>
      </c>
      <c r="E409" s="9">
        <f>IF(I408&gt;0.001,IPMT(Table42[[#This Row],[Oprocentowanie]]/12,1,$C$9-Table42[[#This Row],[Miesiąc]]+1,-I408),0)</f>
        <v>0</v>
      </c>
      <c r="F409" s="9">
        <f>IF(I408&gt;0.001,PPMT(Table42[[#This Row],[Oprocentowanie]]/12,1,$C$9-Table42[[#This Row],[Miesiąc]]+1,-I408),0)</f>
        <v>0</v>
      </c>
      <c r="G409" s="9">
        <f t="shared" si="19"/>
        <v>0</v>
      </c>
      <c r="H409" s="9"/>
      <c r="I409" s="9">
        <f>IF(I408-F409&gt;0.001,I408-F409-Table42[[#This Row],[Ile nadpłacamy przy tej racie?]],0)</f>
        <v>0</v>
      </c>
      <c r="K409" s="9">
        <f>IF(Table42[[#This Row],[Rok]]&lt;9,Table42[[#This Row],[Odsetki normalne]]*50%,Table42[[#This Row],[Odsetki normalne]])</f>
        <v>0</v>
      </c>
    </row>
    <row r="410" spans="2:11" x14ac:dyDescent="0.25">
      <c r="B410" s="6">
        <f t="shared" si="20"/>
        <v>33</v>
      </c>
      <c r="C410" s="7">
        <f t="shared" si="21"/>
        <v>390</v>
      </c>
      <c r="D410" s="8">
        <v>5.4800000000000001E-2</v>
      </c>
      <c r="E410" s="9">
        <f>IF(I409&gt;0.001,IPMT(Table42[[#This Row],[Oprocentowanie]]/12,1,$C$9-Table42[[#This Row],[Miesiąc]]+1,-I409),0)</f>
        <v>0</v>
      </c>
      <c r="F410" s="9">
        <f>IF(I409&gt;0.001,PPMT(Table42[[#This Row],[Oprocentowanie]]/12,1,$C$9-Table42[[#This Row],[Miesiąc]]+1,-I409),0)</f>
        <v>0</v>
      </c>
      <c r="G410" s="9">
        <f t="shared" si="19"/>
        <v>0</v>
      </c>
      <c r="H410" s="9"/>
      <c r="I410" s="9">
        <f>IF(I409-F410&gt;0.001,I409-F410-Table42[[#This Row],[Ile nadpłacamy przy tej racie?]],0)</f>
        <v>0</v>
      </c>
      <c r="K410" s="9">
        <f>IF(Table42[[#This Row],[Rok]]&lt;9,Table42[[#This Row],[Odsetki normalne]]*50%,Table42[[#This Row],[Odsetki normalne]])</f>
        <v>0</v>
      </c>
    </row>
    <row r="411" spans="2:11" x14ac:dyDescent="0.25">
      <c r="B411" s="6">
        <f t="shared" si="20"/>
        <v>33</v>
      </c>
      <c r="C411" s="7">
        <f t="shared" si="21"/>
        <v>391</v>
      </c>
      <c r="D411" s="8">
        <v>5.4800000000000001E-2</v>
      </c>
      <c r="E411" s="9">
        <f>IF(I410&gt;0.001,IPMT(Table42[[#This Row],[Oprocentowanie]]/12,1,$C$9-Table42[[#This Row],[Miesiąc]]+1,-I410),0)</f>
        <v>0</v>
      </c>
      <c r="F411" s="9">
        <f>IF(I410&gt;0.001,PPMT(Table42[[#This Row],[Oprocentowanie]]/12,1,$C$9-Table42[[#This Row],[Miesiąc]]+1,-I410),0)</f>
        <v>0</v>
      </c>
      <c r="G411" s="9">
        <f t="shared" si="19"/>
        <v>0</v>
      </c>
      <c r="H411" s="9"/>
      <c r="I411" s="9">
        <f>IF(I410-F411&gt;0.001,I410-F411-Table42[[#This Row],[Ile nadpłacamy przy tej racie?]],0)</f>
        <v>0</v>
      </c>
      <c r="K411" s="9">
        <f>IF(Table42[[#This Row],[Rok]]&lt;9,Table42[[#This Row],[Odsetki normalne]]*50%,Table42[[#This Row],[Odsetki normalne]])</f>
        <v>0</v>
      </c>
    </row>
    <row r="412" spans="2:11" x14ac:dyDescent="0.25">
      <c r="B412" s="6">
        <f t="shared" si="20"/>
        <v>33</v>
      </c>
      <c r="C412" s="7">
        <f t="shared" si="21"/>
        <v>392</v>
      </c>
      <c r="D412" s="8">
        <v>5.4800000000000001E-2</v>
      </c>
      <c r="E412" s="9">
        <f>IF(I411&gt;0.001,IPMT(Table42[[#This Row],[Oprocentowanie]]/12,1,$C$9-Table42[[#This Row],[Miesiąc]]+1,-I411),0)</f>
        <v>0</v>
      </c>
      <c r="F412" s="9">
        <f>IF(I411&gt;0.001,PPMT(Table42[[#This Row],[Oprocentowanie]]/12,1,$C$9-Table42[[#This Row],[Miesiąc]]+1,-I411),0)</f>
        <v>0</v>
      </c>
      <c r="G412" s="9">
        <f t="shared" si="19"/>
        <v>0</v>
      </c>
      <c r="H412" s="9"/>
      <c r="I412" s="9">
        <f>IF(I411-F412&gt;0.001,I411-F412-Table42[[#This Row],[Ile nadpłacamy przy tej racie?]],0)</f>
        <v>0</v>
      </c>
      <c r="K412" s="9">
        <f>IF(Table42[[#This Row],[Rok]]&lt;9,Table42[[#This Row],[Odsetki normalne]]*50%,Table42[[#This Row],[Odsetki normalne]])</f>
        <v>0</v>
      </c>
    </row>
    <row r="413" spans="2:11" x14ac:dyDescent="0.25">
      <c r="B413" s="6">
        <f t="shared" si="20"/>
        <v>33</v>
      </c>
      <c r="C413" s="7">
        <f t="shared" si="21"/>
        <v>393</v>
      </c>
      <c r="D413" s="8">
        <v>5.4800000000000001E-2</v>
      </c>
      <c r="E413" s="9">
        <f>IF(I412&gt;0.001,IPMT(Table42[[#This Row],[Oprocentowanie]]/12,1,$C$9-Table42[[#This Row],[Miesiąc]]+1,-I412),0)</f>
        <v>0</v>
      </c>
      <c r="F413" s="9">
        <f>IF(I412&gt;0.001,PPMT(Table42[[#This Row],[Oprocentowanie]]/12,1,$C$9-Table42[[#This Row],[Miesiąc]]+1,-I412),0)</f>
        <v>0</v>
      </c>
      <c r="G413" s="9">
        <f t="shared" si="19"/>
        <v>0</v>
      </c>
      <c r="H413" s="9"/>
      <c r="I413" s="9">
        <f>IF(I412-F413&gt;0.001,I412-F413-Table42[[#This Row],[Ile nadpłacamy przy tej racie?]],0)</f>
        <v>0</v>
      </c>
      <c r="K413" s="9">
        <f>IF(Table42[[#This Row],[Rok]]&lt;9,Table42[[#This Row],[Odsetki normalne]]*50%,Table42[[#This Row],[Odsetki normalne]])</f>
        <v>0</v>
      </c>
    </row>
    <row r="414" spans="2:11" x14ac:dyDescent="0.25">
      <c r="B414" s="6">
        <f t="shared" si="20"/>
        <v>33</v>
      </c>
      <c r="C414" s="7">
        <f t="shared" si="21"/>
        <v>394</v>
      </c>
      <c r="D414" s="8">
        <v>5.4800000000000001E-2</v>
      </c>
      <c r="E414" s="9">
        <f>IF(I413&gt;0.001,IPMT(Table42[[#This Row],[Oprocentowanie]]/12,1,$C$9-Table42[[#This Row],[Miesiąc]]+1,-I413),0)</f>
        <v>0</v>
      </c>
      <c r="F414" s="9">
        <f>IF(I413&gt;0.001,PPMT(Table42[[#This Row],[Oprocentowanie]]/12,1,$C$9-Table42[[#This Row],[Miesiąc]]+1,-I413),0)</f>
        <v>0</v>
      </c>
      <c r="G414" s="9">
        <f t="shared" si="19"/>
        <v>0</v>
      </c>
      <c r="H414" s="9"/>
      <c r="I414" s="9">
        <f>IF(I413-F414&gt;0.001,I413-F414-Table42[[#This Row],[Ile nadpłacamy przy tej racie?]],0)</f>
        <v>0</v>
      </c>
      <c r="K414" s="9">
        <f>IF(Table42[[#This Row],[Rok]]&lt;9,Table42[[#This Row],[Odsetki normalne]]*50%,Table42[[#This Row],[Odsetki normalne]])</f>
        <v>0</v>
      </c>
    </row>
    <row r="415" spans="2:11" x14ac:dyDescent="0.25">
      <c r="B415" s="6">
        <f t="shared" si="20"/>
        <v>33</v>
      </c>
      <c r="C415" s="7">
        <f t="shared" si="21"/>
        <v>395</v>
      </c>
      <c r="D415" s="8">
        <v>5.4800000000000001E-2</v>
      </c>
      <c r="E415" s="9">
        <f>IF(I414&gt;0.001,IPMT(Table42[[#This Row],[Oprocentowanie]]/12,1,$C$9-Table42[[#This Row],[Miesiąc]]+1,-I414),0)</f>
        <v>0</v>
      </c>
      <c r="F415" s="9">
        <f>IF(I414&gt;0.001,PPMT(Table42[[#This Row],[Oprocentowanie]]/12,1,$C$9-Table42[[#This Row],[Miesiąc]]+1,-I414),0)</f>
        <v>0</v>
      </c>
      <c r="G415" s="9">
        <f t="shared" si="19"/>
        <v>0</v>
      </c>
      <c r="H415" s="9"/>
      <c r="I415" s="9">
        <f>IF(I414-F415&gt;0.001,I414-F415-Table42[[#This Row],[Ile nadpłacamy przy tej racie?]],0)</f>
        <v>0</v>
      </c>
      <c r="K415" s="9">
        <f>IF(Table42[[#This Row],[Rok]]&lt;9,Table42[[#This Row],[Odsetki normalne]]*50%,Table42[[#This Row],[Odsetki normalne]])</f>
        <v>0</v>
      </c>
    </row>
    <row r="416" spans="2:11" x14ac:dyDescent="0.25">
      <c r="B416" s="6">
        <f t="shared" si="20"/>
        <v>33</v>
      </c>
      <c r="C416" s="7">
        <f t="shared" si="21"/>
        <v>396</v>
      </c>
      <c r="D416" s="8">
        <v>5.4800000000000001E-2</v>
      </c>
      <c r="E416" s="9">
        <f>IF(I415&gt;0.001,IPMT(Table42[[#This Row],[Oprocentowanie]]/12,1,$C$9-Table42[[#This Row],[Miesiąc]]+1,-I415),0)</f>
        <v>0</v>
      </c>
      <c r="F416" s="9">
        <f>IF(I415&gt;0.001,PPMT(Table42[[#This Row],[Oprocentowanie]]/12,1,$C$9-Table42[[#This Row],[Miesiąc]]+1,-I415),0)</f>
        <v>0</v>
      </c>
      <c r="G416" s="9">
        <f t="shared" si="19"/>
        <v>0</v>
      </c>
      <c r="H416" s="9"/>
      <c r="I416" s="9">
        <f>IF(I415-F416&gt;0.001,I415-F416-Table42[[#This Row],[Ile nadpłacamy przy tej racie?]],0)</f>
        <v>0</v>
      </c>
      <c r="K416" s="9">
        <f>IF(Table42[[#This Row],[Rok]]&lt;9,Table42[[#This Row],[Odsetki normalne]]*50%,Table42[[#This Row],[Odsetki normalne]])</f>
        <v>0</v>
      </c>
    </row>
    <row r="417" spans="2:11" x14ac:dyDescent="0.25">
      <c r="B417" s="1">
        <f t="shared" si="20"/>
        <v>34</v>
      </c>
      <c r="C417" s="4">
        <f t="shared" si="21"/>
        <v>397</v>
      </c>
      <c r="D417" s="5">
        <v>5.4800000000000001E-2</v>
      </c>
      <c r="E417" s="2">
        <f>IF(I416&gt;0.001,IPMT(Table42[[#This Row],[Oprocentowanie]]/12,1,$C$9-Table42[[#This Row],[Miesiąc]]+1,-I416),0)</f>
        <v>0</v>
      </c>
      <c r="F417" s="2">
        <f>IF(I416&gt;0.001,PPMT(Table42[[#This Row],[Oprocentowanie]]/12,1,$C$9-Table42[[#This Row],[Miesiąc]]+1,-I416),0)</f>
        <v>0</v>
      </c>
      <c r="G417" s="2">
        <f t="shared" si="19"/>
        <v>0</v>
      </c>
      <c r="H417" s="2"/>
      <c r="I417" s="11">
        <f>IF(I416-F417&gt;0.001,I416-F417-Table42[[#This Row],[Ile nadpłacamy przy tej racie?]],0)</f>
        <v>0</v>
      </c>
      <c r="K417" s="2">
        <f>IF(Table42[[#This Row],[Rok]]&lt;9,Table42[[#This Row],[Odsetki normalne]]*50%,Table42[[#This Row],[Odsetki normalne]])</f>
        <v>0</v>
      </c>
    </row>
    <row r="418" spans="2:11" x14ac:dyDescent="0.25">
      <c r="B418" s="1">
        <f t="shared" si="20"/>
        <v>34</v>
      </c>
      <c r="C418" s="4">
        <f t="shared" si="21"/>
        <v>398</v>
      </c>
      <c r="D418" s="5">
        <v>5.4800000000000001E-2</v>
      </c>
      <c r="E418" s="2">
        <f>IF(I417&gt;0.001,IPMT(Table42[[#This Row],[Oprocentowanie]]/12,1,$C$9-Table42[[#This Row],[Miesiąc]]+1,-I417),0)</f>
        <v>0</v>
      </c>
      <c r="F418" s="2">
        <f>IF(I417&gt;0.001,PPMT(Table42[[#This Row],[Oprocentowanie]]/12,1,$C$9-Table42[[#This Row],[Miesiąc]]+1,-I417),0)</f>
        <v>0</v>
      </c>
      <c r="G418" s="2">
        <f t="shared" si="19"/>
        <v>0</v>
      </c>
      <c r="H418" s="2"/>
      <c r="I418" s="11">
        <f>IF(I417-F418&gt;0.001,I417-F418-Table42[[#This Row],[Ile nadpłacamy przy tej racie?]],0)</f>
        <v>0</v>
      </c>
      <c r="K418" s="2">
        <f>IF(Table42[[#This Row],[Rok]]&lt;9,Table42[[#This Row],[Odsetki normalne]]*50%,Table42[[#This Row],[Odsetki normalne]])</f>
        <v>0</v>
      </c>
    </row>
    <row r="419" spans="2:11" x14ac:dyDescent="0.25">
      <c r="B419" s="1">
        <f t="shared" si="20"/>
        <v>34</v>
      </c>
      <c r="C419" s="4">
        <f t="shared" si="21"/>
        <v>399</v>
      </c>
      <c r="D419" s="5">
        <v>5.4800000000000001E-2</v>
      </c>
      <c r="E419" s="2">
        <f>IF(I418&gt;0.001,IPMT(Table42[[#This Row],[Oprocentowanie]]/12,1,$C$9-Table42[[#This Row],[Miesiąc]]+1,-I418),0)</f>
        <v>0</v>
      </c>
      <c r="F419" s="2">
        <f>IF(I418&gt;0.001,PPMT(Table42[[#This Row],[Oprocentowanie]]/12,1,$C$9-Table42[[#This Row],[Miesiąc]]+1,-I418),0)</f>
        <v>0</v>
      </c>
      <c r="G419" s="2">
        <f t="shared" si="19"/>
        <v>0</v>
      </c>
      <c r="H419" s="2"/>
      <c r="I419" s="11">
        <f>IF(I418-F419&gt;0.001,I418-F419-Table42[[#This Row],[Ile nadpłacamy przy tej racie?]],0)</f>
        <v>0</v>
      </c>
      <c r="K419" s="2">
        <f>IF(Table42[[#This Row],[Rok]]&lt;9,Table42[[#This Row],[Odsetki normalne]]*50%,Table42[[#This Row],[Odsetki normalne]])</f>
        <v>0</v>
      </c>
    </row>
    <row r="420" spans="2:11" x14ac:dyDescent="0.25">
      <c r="B420" s="1">
        <f t="shared" si="20"/>
        <v>34</v>
      </c>
      <c r="C420" s="4">
        <f t="shared" si="21"/>
        <v>400</v>
      </c>
      <c r="D420" s="5">
        <v>5.4800000000000001E-2</v>
      </c>
      <c r="E420" s="2">
        <f>IF(I419&gt;0.001,IPMT(Table42[[#This Row],[Oprocentowanie]]/12,1,$C$9-Table42[[#This Row],[Miesiąc]]+1,-I419),0)</f>
        <v>0</v>
      </c>
      <c r="F420" s="2">
        <f>IF(I419&gt;0.001,PPMT(Table42[[#This Row],[Oprocentowanie]]/12,1,$C$9-Table42[[#This Row],[Miesiąc]]+1,-I419),0)</f>
        <v>0</v>
      </c>
      <c r="G420" s="2">
        <f t="shared" si="19"/>
        <v>0</v>
      </c>
      <c r="H420" s="2"/>
      <c r="I420" s="11">
        <f>IF(I419-F420&gt;0.001,I419-F420-Table42[[#This Row],[Ile nadpłacamy przy tej racie?]],0)</f>
        <v>0</v>
      </c>
      <c r="K420" s="2">
        <f>IF(Table42[[#This Row],[Rok]]&lt;9,Table42[[#This Row],[Odsetki normalne]]*50%,Table42[[#This Row],[Odsetki normalne]])</f>
        <v>0</v>
      </c>
    </row>
    <row r="421" spans="2:11" x14ac:dyDescent="0.25">
      <c r="B421" s="1">
        <f t="shared" si="20"/>
        <v>34</v>
      </c>
      <c r="C421" s="4">
        <f t="shared" si="21"/>
        <v>401</v>
      </c>
      <c r="D421" s="5">
        <v>5.4800000000000001E-2</v>
      </c>
      <c r="E421" s="2">
        <f>IF(I420&gt;0.001,IPMT(Table42[[#This Row],[Oprocentowanie]]/12,1,$C$9-Table42[[#This Row],[Miesiąc]]+1,-I420),0)</f>
        <v>0</v>
      </c>
      <c r="F421" s="2">
        <f>IF(I420&gt;0.001,PPMT(Table42[[#This Row],[Oprocentowanie]]/12,1,$C$9-Table42[[#This Row],[Miesiąc]]+1,-I420),0)</f>
        <v>0</v>
      </c>
      <c r="G421" s="2">
        <f t="shared" si="19"/>
        <v>0</v>
      </c>
      <c r="H421" s="2"/>
      <c r="I421" s="11">
        <f>IF(I420-F421&gt;0.001,I420-F421-Table42[[#This Row],[Ile nadpłacamy przy tej racie?]],0)</f>
        <v>0</v>
      </c>
      <c r="K421" s="2">
        <f>IF(Table42[[#This Row],[Rok]]&lt;9,Table42[[#This Row],[Odsetki normalne]]*50%,Table42[[#This Row],[Odsetki normalne]])</f>
        <v>0</v>
      </c>
    </row>
    <row r="422" spans="2:11" x14ac:dyDescent="0.25">
      <c r="B422" s="1">
        <f t="shared" si="20"/>
        <v>34</v>
      </c>
      <c r="C422" s="4">
        <f t="shared" si="21"/>
        <v>402</v>
      </c>
      <c r="D422" s="5">
        <v>5.4800000000000001E-2</v>
      </c>
      <c r="E422" s="2">
        <f>IF(I421&gt;0.001,IPMT(Table42[[#This Row],[Oprocentowanie]]/12,1,$C$9-Table42[[#This Row],[Miesiąc]]+1,-I421),0)</f>
        <v>0</v>
      </c>
      <c r="F422" s="2">
        <f>IF(I421&gt;0.001,PPMT(Table42[[#This Row],[Oprocentowanie]]/12,1,$C$9-Table42[[#This Row],[Miesiąc]]+1,-I421),0)</f>
        <v>0</v>
      </c>
      <c r="G422" s="2">
        <f t="shared" si="19"/>
        <v>0</v>
      </c>
      <c r="H422" s="2"/>
      <c r="I422" s="11">
        <f>IF(I421-F422&gt;0.001,I421-F422-Table42[[#This Row],[Ile nadpłacamy przy tej racie?]],0)</f>
        <v>0</v>
      </c>
      <c r="K422" s="2">
        <f>IF(Table42[[#This Row],[Rok]]&lt;9,Table42[[#This Row],[Odsetki normalne]]*50%,Table42[[#This Row],[Odsetki normalne]])</f>
        <v>0</v>
      </c>
    </row>
    <row r="423" spans="2:11" x14ac:dyDescent="0.25">
      <c r="B423" s="1">
        <f t="shared" si="20"/>
        <v>34</v>
      </c>
      <c r="C423" s="4">
        <f t="shared" si="21"/>
        <v>403</v>
      </c>
      <c r="D423" s="5">
        <v>5.4800000000000001E-2</v>
      </c>
      <c r="E423" s="2">
        <f>IF(I422&gt;0.001,IPMT(Table42[[#This Row],[Oprocentowanie]]/12,1,$C$9-Table42[[#This Row],[Miesiąc]]+1,-I422),0)</f>
        <v>0</v>
      </c>
      <c r="F423" s="2">
        <f>IF(I422&gt;0.001,PPMT(Table42[[#This Row],[Oprocentowanie]]/12,1,$C$9-Table42[[#This Row],[Miesiąc]]+1,-I422),0)</f>
        <v>0</v>
      </c>
      <c r="G423" s="2">
        <f t="shared" si="19"/>
        <v>0</v>
      </c>
      <c r="H423" s="2"/>
      <c r="I423" s="11">
        <f>IF(I422-F423&gt;0.001,I422-F423-Table42[[#This Row],[Ile nadpłacamy przy tej racie?]],0)</f>
        <v>0</v>
      </c>
      <c r="K423" s="2">
        <f>IF(Table42[[#This Row],[Rok]]&lt;9,Table42[[#This Row],[Odsetki normalne]]*50%,Table42[[#This Row],[Odsetki normalne]])</f>
        <v>0</v>
      </c>
    </row>
    <row r="424" spans="2:11" x14ac:dyDescent="0.25">
      <c r="B424" s="1">
        <f t="shared" si="20"/>
        <v>34</v>
      </c>
      <c r="C424" s="4">
        <f t="shared" si="21"/>
        <v>404</v>
      </c>
      <c r="D424" s="5">
        <v>5.4800000000000001E-2</v>
      </c>
      <c r="E424" s="2">
        <f>IF(I423&gt;0.001,IPMT(Table42[[#This Row],[Oprocentowanie]]/12,1,$C$9-Table42[[#This Row],[Miesiąc]]+1,-I423),0)</f>
        <v>0</v>
      </c>
      <c r="F424" s="2">
        <f>IF(I423&gt;0.001,PPMT(Table42[[#This Row],[Oprocentowanie]]/12,1,$C$9-Table42[[#This Row],[Miesiąc]]+1,-I423),0)</f>
        <v>0</v>
      </c>
      <c r="G424" s="2">
        <f t="shared" si="19"/>
        <v>0</v>
      </c>
      <c r="H424" s="2"/>
      <c r="I424" s="11">
        <f>IF(I423-F424&gt;0.001,I423-F424-Table42[[#This Row],[Ile nadpłacamy przy tej racie?]],0)</f>
        <v>0</v>
      </c>
      <c r="K424" s="2">
        <f>IF(Table42[[#This Row],[Rok]]&lt;9,Table42[[#This Row],[Odsetki normalne]]*50%,Table42[[#This Row],[Odsetki normalne]])</f>
        <v>0</v>
      </c>
    </row>
    <row r="425" spans="2:11" x14ac:dyDescent="0.25">
      <c r="B425" s="1">
        <f t="shared" si="20"/>
        <v>34</v>
      </c>
      <c r="C425" s="4">
        <f t="shared" si="21"/>
        <v>405</v>
      </c>
      <c r="D425" s="5">
        <v>5.4800000000000001E-2</v>
      </c>
      <c r="E425" s="2">
        <f>IF(I424&gt;0.001,IPMT(Table42[[#This Row],[Oprocentowanie]]/12,1,$C$9-Table42[[#This Row],[Miesiąc]]+1,-I424),0)</f>
        <v>0</v>
      </c>
      <c r="F425" s="2">
        <f>IF(I424&gt;0.001,PPMT(Table42[[#This Row],[Oprocentowanie]]/12,1,$C$9-Table42[[#This Row],[Miesiąc]]+1,-I424),0)</f>
        <v>0</v>
      </c>
      <c r="G425" s="2">
        <f t="shared" si="19"/>
        <v>0</v>
      </c>
      <c r="H425" s="2"/>
      <c r="I425" s="11">
        <f>IF(I424-F425&gt;0.001,I424-F425-Table42[[#This Row],[Ile nadpłacamy przy tej racie?]],0)</f>
        <v>0</v>
      </c>
      <c r="K425" s="2">
        <f>IF(Table42[[#This Row],[Rok]]&lt;9,Table42[[#This Row],[Odsetki normalne]]*50%,Table42[[#This Row],[Odsetki normalne]])</f>
        <v>0</v>
      </c>
    </row>
    <row r="426" spans="2:11" x14ac:dyDescent="0.25">
      <c r="B426" s="1">
        <f t="shared" si="20"/>
        <v>34</v>
      </c>
      <c r="C426" s="4">
        <f t="shared" si="21"/>
        <v>406</v>
      </c>
      <c r="D426" s="5">
        <v>5.4800000000000001E-2</v>
      </c>
      <c r="E426" s="2">
        <f>IF(I425&gt;0.001,IPMT(Table42[[#This Row],[Oprocentowanie]]/12,1,$C$9-Table42[[#This Row],[Miesiąc]]+1,-I425),0)</f>
        <v>0</v>
      </c>
      <c r="F426" s="2">
        <f>IF(I425&gt;0.001,PPMT(Table42[[#This Row],[Oprocentowanie]]/12,1,$C$9-Table42[[#This Row],[Miesiąc]]+1,-I425),0)</f>
        <v>0</v>
      </c>
      <c r="G426" s="2">
        <f t="shared" si="19"/>
        <v>0</v>
      </c>
      <c r="H426" s="2"/>
      <c r="I426" s="11">
        <f>IF(I425-F426&gt;0.001,I425-F426-Table42[[#This Row],[Ile nadpłacamy przy tej racie?]],0)</f>
        <v>0</v>
      </c>
      <c r="K426" s="2">
        <f>IF(Table42[[#This Row],[Rok]]&lt;9,Table42[[#This Row],[Odsetki normalne]]*50%,Table42[[#This Row],[Odsetki normalne]])</f>
        <v>0</v>
      </c>
    </row>
    <row r="427" spans="2:11" x14ac:dyDescent="0.25">
      <c r="B427" s="1">
        <f t="shared" si="20"/>
        <v>34</v>
      </c>
      <c r="C427" s="4">
        <f t="shared" si="21"/>
        <v>407</v>
      </c>
      <c r="D427" s="5">
        <v>5.4800000000000001E-2</v>
      </c>
      <c r="E427" s="2">
        <f>IF(I426&gt;0.001,IPMT(Table42[[#This Row],[Oprocentowanie]]/12,1,$C$9-Table42[[#This Row],[Miesiąc]]+1,-I426),0)</f>
        <v>0</v>
      </c>
      <c r="F427" s="2">
        <f>IF(I426&gt;0.001,PPMT(Table42[[#This Row],[Oprocentowanie]]/12,1,$C$9-Table42[[#This Row],[Miesiąc]]+1,-I426),0)</f>
        <v>0</v>
      </c>
      <c r="G427" s="2">
        <f t="shared" si="19"/>
        <v>0</v>
      </c>
      <c r="H427" s="2"/>
      <c r="I427" s="11">
        <f>IF(I426-F427&gt;0.001,I426-F427-Table42[[#This Row],[Ile nadpłacamy przy tej racie?]],0)</f>
        <v>0</v>
      </c>
      <c r="K427" s="2">
        <f>IF(Table42[[#This Row],[Rok]]&lt;9,Table42[[#This Row],[Odsetki normalne]]*50%,Table42[[#This Row],[Odsetki normalne]])</f>
        <v>0</v>
      </c>
    </row>
    <row r="428" spans="2:11" x14ac:dyDescent="0.25">
      <c r="B428" s="1">
        <f t="shared" si="20"/>
        <v>34</v>
      </c>
      <c r="C428" s="4">
        <f t="shared" si="21"/>
        <v>408</v>
      </c>
      <c r="D428" s="5">
        <v>5.4800000000000001E-2</v>
      </c>
      <c r="E428" s="2">
        <f>IF(I427&gt;0.001,IPMT(Table42[[#This Row],[Oprocentowanie]]/12,1,$C$9-Table42[[#This Row],[Miesiąc]]+1,-I427),0)</f>
        <v>0</v>
      </c>
      <c r="F428" s="2">
        <f>IF(I427&gt;0.001,PPMT(Table42[[#This Row],[Oprocentowanie]]/12,1,$C$9-Table42[[#This Row],[Miesiąc]]+1,-I427),0)</f>
        <v>0</v>
      </c>
      <c r="G428" s="2">
        <f t="shared" si="19"/>
        <v>0</v>
      </c>
      <c r="H428" s="2"/>
      <c r="I428" s="11">
        <f>IF(I427-F428&gt;0.001,I427-F428-Table42[[#This Row],[Ile nadpłacamy przy tej racie?]],0)</f>
        <v>0</v>
      </c>
      <c r="K428" s="2">
        <f>IF(Table42[[#This Row],[Rok]]&lt;9,Table42[[#This Row],[Odsetki normalne]]*50%,Table42[[#This Row],[Odsetki normalne]])</f>
        <v>0</v>
      </c>
    </row>
    <row r="429" spans="2:11" x14ac:dyDescent="0.25">
      <c r="B429" s="6">
        <f t="shared" si="20"/>
        <v>35</v>
      </c>
      <c r="C429" s="7">
        <f t="shared" si="21"/>
        <v>409</v>
      </c>
      <c r="D429" s="8">
        <v>5.4800000000000001E-2</v>
      </c>
      <c r="E429" s="9">
        <f>IF(I428&gt;0.001,IPMT(Table42[[#This Row],[Oprocentowanie]]/12,1,$C$9-Table42[[#This Row],[Miesiąc]]+1,-I428),0)</f>
        <v>0</v>
      </c>
      <c r="F429" s="9">
        <f>IF(I428&gt;0.001,PPMT(Table42[[#This Row],[Oprocentowanie]]/12,1,$C$9-Table42[[#This Row],[Miesiąc]]+1,-I428),0)</f>
        <v>0</v>
      </c>
      <c r="G429" s="9">
        <f t="shared" si="19"/>
        <v>0</v>
      </c>
      <c r="H429" s="9"/>
      <c r="I429" s="9">
        <f>IF(I428-F429&gt;0.001,I428-F429-Table42[[#This Row],[Ile nadpłacamy przy tej racie?]],0)</f>
        <v>0</v>
      </c>
      <c r="K429" s="9">
        <f>IF(Table42[[#This Row],[Rok]]&lt;9,Table42[[#This Row],[Odsetki normalne]]*50%,Table42[[#This Row],[Odsetki normalne]])</f>
        <v>0</v>
      </c>
    </row>
    <row r="430" spans="2:11" x14ac:dyDescent="0.25">
      <c r="B430" s="6">
        <f t="shared" si="20"/>
        <v>35</v>
      </c>
      <c r="C430" s="7">
        <f t="shared" si="21"/>
        <v>410</v>
      </c>
      <c r="D430" s="8">
        <v>5.4800000000000001E-2</v>
      </c>
      <c r="E430" s="9">
        <f>IF(I429&gt;0.001,IPMT(Table42[[#This Row],[Oprocentowanie]]/12,1,$C$9-Table42[[#This Row],[Miesiąc]]+1,-I429),0)</f>
        <v>0</v>
      </c>
      <c r="F430" s="9">
        <f>IF(I429&gt;0.001,PPMT(Table42[[#This Row],[Oprocentowanie]]/12,1,$C$9-Table42[[#This Row],[Miesiąc]]+1,-I429),0)</f>
        <v>0</v>
      </c>
      <c r="G430" s="9">
        <f t="shared" si="19"/>
        <v>0</v>
      </c>
      <c r="H430" s="9"/>
      <c r="I430" s="9">
        <f>IF(I429-F430&gt;0.001,I429-F430-Table42[[#This Row],[Ile nadpłacamy przy tej racie?]],0)</f>
        <v>0</v>
      </c>
      <c r="K430" s="9">
        <f>IF(Table42[[#This Row],[Rok]]&lt;9,Table42[[#This Row],[Odsetki normalne]]*50%,Table42[[#This Row],[Odsetki normalne]])</f>
        <v>0</v>
      </c>
    </row>
    <row r="431" spans="2:11" x14ac:dyDescent="0.25">
      <c r="B431" s="6">
        <f t="shared" si="20"/>
        <v>35</v>
      </c>
      <c r="C431" s="7">
        <f t="shared" si="21"/>
        <v>411</v>
      </c>
      <c r="D431" s="8">
        <v>5.4800000000000001E-2</v>
      </c>
      <c r="E431" s="9">
        <f>IF(I430&gt;0.001,IPMT(Table42[[#This Row],[Oprocentowanie]]/12,1,$C$9-Table42[[#This Row],[Miesiąc]]+1,-I430),0)</f>
        <v>0</v>
      </c>
      <c r="F431" s="9">
        <f>IF(I430&gt;0.001,PPMT(Table42[[#This Row],[Oprocentowanie]]/12,1,$C$9-Table42[[#This Row],[Miesiąc]]+1,-I430),0)</f>
        <v>0</v>
      </c>
      <c r="G431" s="9">
        <f t="shared" si="19"/>
        <v>0</v>
      </c>
      <c r="H431" s="9"/>
      <c r="I431" s="9">
        <f>IF(I430-F431&gt;0.001,I430-F431-Table42[[#This Row],[Ile nadpłacamy przy tej racie?]],0)</f>
        <v>0</v>
      </c>
      <c r="K431" s="9">
        <f>IF(Table42[[#This Row],[Rok]]&lt;9,Table42[[#This Row],[Odsetki normalne]]*50%,Table42[[#This Row],[Odsetki normalne]])</f>
        <v>0</v>
      </c>
    </row>
    <row r="432" spans="2:11" x14ac:dyDescent="0.25">
      <c r="B432" s="6">
        <f t="shared" si="20"/>
        <v>35</v>
      </c>
      <c r="C432" s="7">
        <f t="shared" si="21"/>
        <v>412</v>
      </c>
      <c r="D432" s="8">
        <v>5.4800000000000001E-2</v>
      </c>
      <c r="E432" s="9">
        <f>IF(I431&gt;0.001,IPMT(Table42[[#This Row],[Oprocentowanie]]/12,1,$C$9-Table42[[#This Row],[Miesiąc]]+1,-I431),0)</f>
        <v>0</v>
      </c>
      <c r="F432" s="9">
        <f>IF(I431&gt;0.001,PPMT(Table42[[#This Row],[Oprocentowanie]]/12,1,$C$9-Table42[[#This Row],[Miesiąc]]+1,-I431),0)</f>
        <v>0</v>
      </c>
      <c r="G432" s="9">
        <f t="shared" si="19"/>
        <v>0</v>
      </c>
      <c r="H432" s="9"/>
      <c r="I432" s="9">
        <f>IF(I431-F432&gt;0.001,I431-F432-Table42[[#This Row],[Ile nadpłacamy przy tej racie?]],0)</f>
        <v>0</v>
      </c>
      <c r="K432" s="9">
        <f>IF(Table42[[#This Row],[Rok]]&lt;9,Table42[[#This Row],[Odsetki normalne]]*50%,Table42[[#This Row],[Odsetki normalne]])</f>
        <v>0</v>
      </c>
    </row>
    <row r="433" spans="2:11" x14ac:dyDescent="0.25">
      <c r="B433" s="6">
        <f t="shared" si="20"/>
        <v>35</v>
      </c>
      <c r="C433" s="7">
        <f t="shared" si="21"/>
        <v>413</v>
      </c>
      <c r="D433" s="8">
        <v>5.4800000000000001E-2</v>
      </c>
      <c r="E433" s="9">
        <f>IF(I432&gt;0.001,IPMT(Table42[[#This Row],[Oprocentowanie]]/12,1,$C$9-Table42[[#This Row],[Miesiąc]]+1,-I432),0)</f>
        <v>0</v>
      </c>
      <c r="F433" s="9">
        <f>IF(I432&gt;0.001,PPMT(Table42[[#This Row],[Oprocentowanie]]/12,1,$C$9-Table42[[#This Row],[Miesiąc]]+1,-I432),0)</f>
        <v>0</v>
      </c>
      <c r="G433" s="9">
        <f t="shared" si="19"/>
        <v>0</v>
      </c>
      <c r="H433" s="9"/>
      <c r="I433" s="9">
        <f>IF(I432-F433&gt;0.001,I432-F433-Table42[[#This Row],[Ile nadpłacamy przy tej racie?]],0)</f>
        <v>0</v>
      </c>
      <c r="K433" s="9">
        <f>IF(Table42[[#This Row],[Rok]]&lt;9,Table42[[#This Row],[Odsetki normalne]]*50%,Table42[[#This Row],[Odsetki normalne]])</f>
        <v>0</v>
      </c>
    </row>
    <row r="434" spans="2:11" x14ac:dyDescent="0.25">
      <c r="B434" s="6">
        <f t="shared" si="20"/>
        <v>35</v>
      </c>
      <c r="C434" s="7">
        <f t="shared" si="21"/>
        <v>414</v>
      </c>
      <c r="D434" s="8">
        <v>5.4800000000000001E-2</v>
      </c>
      <c r="E434" s="9">
        <f>IF(I433&gt;0.001,IPMT(Table42[[#This Row],[Oprocentowanie]]/12,1,$C$9-Table42[[#This Row],[Miesiąc]]+1,-I433),0)</f>
        <v>0</v>
      </c>
      <c r="F434" s="9">
        <f>IF(I433&gt;0.001,PPMT(Table42[[#This Row],[Oprocentowanie]]/12,1,$C$9-Table42[[#This Row],[Miesiąc]]+1,-I433),0)</f>
        <v>0</v>
      </c>
      <c r="G434" s="9">
        <f t="shared" si="19"/>
        <v>0</v>
      </c>
      <c r="H434" s="9"/>
      <c r="I434" s="9">
        <f>IF(I433-F434&gt;0.001,I433-F434-Table42[[#This Row],[Ile nadpłacamy przy tej racie?]],0)</f>
        <v>0</v>
      </c>
      <c r="K434" s="9">
        <f>IF(Table42[[#This Row],[Rok]]&lt;9,Table42[[#This Row],[Odsetki normalne]]*50%,Table42[[#This Row],[Odsetki normalne]])</f>
        <v>0</v>
      </c>
    </row>
    <row r="435" spans="2:11" x14ac:dyDescent="0.25">
      <c r="B435" s="6">
        <f t="shared" si="20"/>
        <v>35</v>
      </c>
      <c r="C435" s="7">
        <f t="shared" si="21"/>
        <v>415</v>
      </c>
      <c r="D435" s="8">
        <v>5.4800000000000001E-2</v>
      </c>
      <c r="E435" s="9">
        <f>IF(I434&gt;0.001,IPMT(Table42[[#This Row],[Oprocentowanie]]/12,1,$C$9-Table42[[#This Row],[Miesiąc]]+1,-I434),0)</f>
        <v>0</v>
      </c>
      <c r="F435" s="9">
        <f>IF(I434&gt;0.001,PPMT(Table42[[#This Row],[Oprocentowanie]]/12,1,$C$9-Table42[[#This Row],[Miesiąc]]+1,-I434),0)</f>
        <v>0</v>
      </c>
      <c r="G435" s="9">
        <f t="shared" si="19"/>
        <v>0</v>
      </c>
      <c r="H435" s="9"/>
      <c r="I435" s="9">
        <f>IF(I434-F435&gt;0.001,I434-F435-Table42[[#This Row],[Ile nadpłacamy przy tej racie?]],0)</f>
        <v>0</v>
      </c>
      <c r="K435" s="9">
        <f>IF(Table42[[#This Row],[Rok]]&lt;9,Table42[[#This Row],[Odsetki normalne]]*50%,Table42[[#This Row],[Odsetki normalne]])</f>
        <v>0</v>
      </c>
    </row>
    <row r="436" spans="2:11" x14ac:dyDescent="0.25">
      <c r="B436" s="6">
        <f t="shared" si="20"/>
        <v>35</v>
      </c>
      <c r="C436" s="7">
        <f t="shared" si="21"/>
        <v>416</v>
      </c>
      <c r="D436" s="8">
        <v>5.4800000000000001E-2</v>
      </c>
      <c r="E436" s="9">
        <f>IF(I435&gt;0.001,IPMT(Table42[[#This Row],[Oprocentowanie]]/12,1,$C$9-Table42[[#This Row],[Miesiąc]]+1,-I435),0)</f>
        <v>0</v>
      </c>
      <c r="F436" s="9">
        <f>IF(I435&gt;0.001,PPMT(Table42[[#This Row],[Oprocentowanie]]/12,1,$C$9-Table42[[#This Row],[Miesiąc]]+1,-I435),0)</f>
        <v>0</v>
      </c>
      <c r="G436" s="9">
        <f t="shared" si="19"/>
        <v>0</v>
      </c>
      <c r="H436" s="9"/>
      <c r="I436" s="9">
        <f>IF(I435-F436&gt;0.001,I435-F436-Table42[[#This Row],[Ile nadpłacamy przy tej racie?]],0)</f>
        <v>0</v>
      </c>
      <c r="K436" s="9">
        <f>IF(Table42[[#This Row],[Rok]]&lt;9,Table42[[#This Row],[Odsetki normalne]]*50%,Table42[[#This Row],[Odsetki normalne]])</f>
        <v>0</v>
      </c>
    </row>
    <row r="437" spans="2:11" x14ac:dyDescent="0.25">
      <c r="B437" s="6">
        <f t="shared" si="20"/>
        <v>35</v>
      </c>
      <c r="C437" s="7">
        <f t="shared" si="21"/>
        <v>417</v>
      </c>
      <c r="D437" s="8">
        <v>5.4800000000000001E-2</v>
      </c>
      <c r="E437" s="9">
        <f>IF(I436&gt;0.001,IPMT(Table42[[#This Row],[Oprocentowanie]]/12,1,$C$9-Table42[[#This Row],[Miesiąc]]+1,-I436),0)</f>
        <v>0</v>
      </c>
      <c r="F437" s="9">
        <f>IF(I436&gt;0.001,PPMT(Table42[[#This Row],[Oprocentowanie]]/12,1,$C$9-Table42[[#This Row],[Miesiąc]]+1,-I436),0)</f>
        <v>0</v>
      </c>
      <c r="G437" s="9">
        <f t="shared" si="19"/>
        <v>0</v>
      </c>
      <c r="H437" s="9"/>
      <c r="I437" s="9">
        <f>IF(I436-F437&gt;0.001,I436-F437-Table42[[#This Row],[Ile nadpłacamy przy tej racie?]],0)</f>
        <v>0</v>
      </c>
      <c r="K437" s="9">
        <f>IF(Table42[[#This Row],[Rok]]&lt;9,Table42[[#This Row],[Odsetki normalne]]*50%,Table42[[#This Row],[Odsetki normalne]])</f>
        <v>0</v>
      </c>
    </row>
    <row r="438" spans="2:11" x14ac:dyDescent="0.25">
      <c r="B438" s="6">
        <f t="shared" si="20"/>
        <v>35</v>
      </c>
      <c r="C438" s="7">
        <f t="shared" si="21"/>
        <v>418</v>
      </c>
      <c r="D438" s="8">
        <v>5.4800000000000001E-2</v>
      </c>
      <c r="E438" s="9">
        <f>IF(I437&gt;0.001,IPMT(Table42[[#This Row],[Oprocentowanie]]/12,1,$C$9-Table42[[#This Row],[Miesiąc]]+1,-I437),0)</f>
        <v>0</v>
      </c>
      <c r="F438" s="9">
        <f>IF(I437&gt;0.001,PPMT(Table42[[#This Row],[Oprocentowanie]]/12,1,$C$9-Table42[[#This Row],[Miesiąc]]+1,-I437),0)</f>
        <v>0</v>
      </c>
      <c r="G438" s="9">
        <f t="shared" si="19"/>
        <v>0</v>
      </c>
      <c r="H438" s="9"/>
      <c r="I438" s="9">
        <f>IF(I437-F438&gt;0.001,I437-F438-Table42[[#This Row],[Ile nadpłacamy przy tej racie?]],0)</f>
        <v>0</v>
      </c>
      <c r="K438" s="9">
        <f>IF(Table42[[#This Row],[Rok]]&lt;9,Table42[[#This Row],[Odsetki normalne]]*50%,Table42[[#This Row],[Odsetki normalne]])</f>
        <v>0</v>
      </c>
    </row>
    <row r="439" spans="2:11" x14ac:dyDescent="0.25">
      <c r="B439" s="6">
        <f t="shared" si="20"/>
        <v>35</v>
      </c>
      <c r="C439" s="7">
        <f t="shared" si="21"/>
        <v>419</v>
      </c>
      <c r="D439" s="8">
        <v>5.4800000000000001E-2</v>
      </c>
      <c r="E439" s="9">
        <f>IF(I438&gt;0.001,IPMT(Table42[[#This Row],[Oprocentowanie]]/12,1,$C$9-Table42[[#This Row],[Miesiąc]]+1,-I438),0)</f>
        <v>0</v>
      </c>
      <c r="F439" s="9">
        <f>IF(I438&gt;0.001,PPMT(Table42[[#This Row],[Oprocentowanie]]/12,1,$C$9-Table42[[#This Row],[Miesiąc]]+1,-I438),0)</f>
        <v>0</v>
      </c>
      <c r="G439" s="9">
        <f t="shared" si="19"/>
        <v>0</v>
      </c>
      <c r="H439" s="9"/>
      <c r="I439" s="9">
        <f>IF(I438-F439&gt;0.001,I438-F439-Table42[[#This Row],[Ile nadpłacamy przy tej racie?]],0)</f>
        <v>0</v>
      </c>
      <c r="K439" s="9">
        <f>IF(Table42[[#This Row],[Rok]]&lt;9,Table42[[#This Row],[Odsetki normalne]]*50%,Table42[[#This Row],[Odsetki normalne]])</f>
        <v>0</v>
      </c>
    </row>
    <row r="440" spans="2:11" x14ac:dyDescent="0.25">
      <c r="B440" s="6">
        <f t="shared" si="20"/>
        <v>35</v>
      </c>
      <c r="C440" s="7">
        <f t="shared" si="21"/>
        <v>420</v>
      </c>
      <c r="D440" s="8">
        <v>5.4800000000000001E-2</v>
      </c>
      <c r="E440" s="9">
        <f>IF(I439&gt;0.001,IPMT(Table42[[#This Row],[Oprocentowanie]]/12,1,$C$9-Table42[[#This Row],[Miesiąc]]+1,-I439),0)</f>
        <v>0</v>
      </c>
      <c r="F440" s="9">
        <f>IF(I439&gt;0.001,PPMT(Table42[[#This Row],[Oprocentowanie]]/12,1,$C$9-Table42[[#This Row],[Miesiąc]]+1,-I439),0)</f>
        <v>0</v>
      </c>
      <c r="G440" s="9">
        <f t="shared" si="19"/>
        <v>0</v>
      </c>
      <c r="H440" s="9"/>
      <c r="I440" s="9">
        <f>IF(I439-F440&gt;0.001,I439-F440-Table42[[#This Row],[Ile nadpłacamy przy tej racie?]],0)</f>
        <v>0</v>
      </c>
      <c r="K440" s="9">
        <f>IF(Table42[[#This Row],[Rok]]&lt;9,Table42[[#This Row],[Odsetki normalne]]*50%,Table42[[#This Row],[Odsetki normalne]])</f>
        <v>0</v>
      </c>
    </row>
    <row r="441" spans="2:11" x14ac:dyDescent="0.25">
      <c r="B441" s="1">
        <f t="shared" si="20"/>
        <v>36</v>
      </c>
      <c r="C441" s="4">
        <f t="shared" si="21"/>
        <v>421</v>
      </c>
      <c r="D441" s="5">
        <v>5.4800000000000001E-2</v>
      </c>
      <c r="E441" s="2">
        <f>IF(I440&gt;0.001,IPMT(Table42[[#This Row],[Oprocentowanie]]/12,1,$C$9-Table42[[#This Row],[Miesiąc]]+1,-I440),0)</f>
        <v>0</v>
      </c>
      <c r="F441" s="2">
        <f>IF(I440&gt;0.001,PPMT(Table42[[#This Row],[Oprocentowanie]]/12,1,$C$9-Table42[[#This Row],[Miesiąc]]+1,-I440),0)</f>
        <v>0</v>
      </c>
      <c r="G441" s="2">
        <f t="shared" si="19"/>
        <v>0</v>
      </c>
      <c r="H441" s="2"/>
      <c r="I441" s="11">
        <f>IF(I440-F441&gt;0.001,I440-F441-Table42[[#This Row],[Ile nadpłacamy przy tej racie?]],0)</f>
        <v>0</v>
      </c>
      <c r="K441" s="2">
        <f>IF(Table42[[#This Row],[Rok]]&lt;9,Table42[[#This Row],[Odsetki normalne]]*50%,Table42[[#This Row],[Odsetki normalne]])</f>
        <v>0</v>
      </c>
    </row>
    <row r="442" spans="2:11" x14ac:dyDescent="0.25">
      <c r="B442" s="1">
        <f t="shared" si="20"/>
        <v>36</v>
      </c>
      <c r="C442" s="4">
        <f t="shared" si="21"/>
        <v>422</v>
      </c>
      <c r="D442" s="5">
        <v>5.4800000000000001E-2</v>
      </c>
      <c r="E442" s="2">
        <f>IF(I441&gt;0.001,IPMT(Table42[[#This Row],[Oprocentowanie]]/12,1,$C$9-Table42[[#This Row],[Miesiąc]]+1,-I441),0)</f>
        <v>0</v>
      </c>
      <c r="F442" s="2">
        <f>IF(I441&gt;0.001,PPMT(Table42[[#This Row],[Oprocentowanie]]/12,1,$C$9-Table42[[#This Row],[Miesiąc]]+1,-I441),0)</f>
        <v>0</v>
      </c>
      <c r="G442" s="2">
        <f t="shared" si="19"/>
        <v>0</v>
      </c>
      <c r="H442" s="2"/>
      <c r="I442" s="11">
        <f>IF(I441-F442&gt;0.001,I441-F442-Table42[[#This Row],[Ile nadpłacamy przy tej racie?]],0)</f>
        <v>0</v>
      </c>
      <c r="K442" s="2">
        <f>IF(Table42[[#This Row],[Rok]]&lt;9,Table42[[#This Row],[Odsetki normalne]]*50%,Table42[[#This Row],[Odsetki normalne]])</f>
        <v>0</v>
      </c>
    </row>
    <row r="443" spans="2:11" x14ac:dyDescent="0.25">
      <c r="B443" s="1">
        <f t="shared" si="20"/>
        <v>36</v>
      </c>
      <c r="C443" s="4">
        <f t="shared" si="21"/>
        <v>423</v>
      </c>
      <c r="D443" s="5">
        <v>5.4800000000000001E-2</v>
      </c>
      <c r="E443" s="2">
        <f>IF(I442&gt;0.001,IPMT(Table42[[#This Row],[Oprocentowanie]]/12,1,$C$9-Table42[[#This Row],[Miesiąc]]+1,-I442),0)</f>
        <v>0</v>
      </c>
      <c r="F443" s="2">
        <f>IF(I442&gt;0.001,PPMT(Table42[[#This Row],[Oprocentowanie]]/12,1,$C$9-Table42[[#This Row],[Miesiąc]]+1,-I442),0)</f>
        <v>0</v>
      </c>
      <c r="G443" s="2">
        <f t="shared" si="19"/>
        <v>0</v>
      </c>
      <c r="H443" s="2"/>
      <c r="I443" s="11">
        <f>IF(I442-F443&gt;0.001,I442-F443-Table42[[#This Row],[Ile nadpłacamy przy tej racie?]],0)</f>
        <v>0</v>
      </c>
      <c r="K443" s="2">
        <f>IF(Table42[[#This Row],[Rok]]&lt;9,Table42[[#This Row],[Odsetki normalne]]*50%,Table42[[#This Row],[Odsetki normalne]])</f>
        <v>0</v>
      </c>
    </row>
    <row r="444" spans="2:11" x14ac:dyDescent="0.25">
      <c r="B444" s="1">
        <f t="shared" si="20"/>
        <v>36</v>
      </c>
      <c r="C444" s="4">
        <f t="shared" si="21"/>
        <v>424</v>
      </c>
      <c r="D444" s="5">
        <v>5.4800000000000001E-2</v>
      </c>
      <c r="E444" s="2">
        <f>IF(I443&gt;0.001,IPMT(Table42[[#This Row],[Oprocentowanie]]/12,1,$C$9-Table42[[#This Row],[Miesiąc]]+1,-I443),0)</f>
        <v>0</v>
      </c>
      <c r="F444" s="2">
        <f>IF(I443&gt;0.001,PPMT(Table42[[#This Row],[Oprocentowanie]]/12,1,$C$9-Table42[[#This Row],[Miesiąc]]+1,-I443),0)</f>
        <v>0</v>
      </c>
      <c r="G444" s="2">
        <f t="shared" si="19"/>
        <v>0</v>
      </c>
      <c r="H444" s="2"/>
      <c r="I444" s="11">
        <f>IF(I443-F444&gt;0.001,I443-F444-Table42[[#This Row],[Ile nadpłacamy przy tej racie?]],0)</f>
        <v>0</v>
      </c>
      <c r="K444" s="2">
        <f>IF(Table42[[#This Row],[Rok]]&lt;9,Table42[[#This Row],[Odsetki normalne]]*50%,Table42[[#This Row],[Odsetki normalne]])</f>
        <v>0</v>
      </c>
    </row>
    <row r="445" spans="2:11" x14ac:dyDescent="0.25">
      <c r="B445" s="1">
        <f t="shared" si="20"/>
        <v>36</v>
      </c>
      <c r="C445" s="4">
        <f t="shared" si="21"/>
        <v>425</v>
      </c>
      <c r="D445" s="5">
        <v>5.4800000000000001E-2</v>
      </c>
      <c r="E445" s="2">
        <f>IF(I444&gt;0.001,IPMT(Table42[[#This Row],[Oprocentowanie]]/12,1,$C$9-Table42[[#This Row],[Miesiąc]]+1,-I444),0)</f>
        <v>0</v>
      </c>
      <c r="F445" s="2">
        <f>IF(I444&gt;0.001,PPMT(Table42[[#This Row],[Oprocentowanie]]/12,1,$C$9-Table42[[#This Row],[Miesiąc]]+1,-I444),0)</f>
        <v>0</v>
      </c>
      <c r="G445" s="2">
        <f t="shared" si="19"/>
        <v>0</v>
      </c>
      <c r="H445" s="2"/>
      <c r="I445" s="11">
        <f>IF(I444-F445&gt;0.001,I444-F445-Table42[[#This Row],[Ile nadpłacamy przy tej racie?]],0)</f>
        <v>0</v>
      </c>
      <c r="K445" s="2">
        <f>IF(Table42[[#This Row],[Rok]]&lt;9,Table42[[#This Row],[Odsetki normalne]]*50%,Table42[[#This Row],[Odsetki normalne]])</f>
        <v>0</v>
      </c>
    </row>
    <row r="446" spans="2:11" x14ac:dyDescent="0.25">
      <c r="B446" s="1">
        <f t="shared" si="20"/>
        <v>36</v>
      </c>
      <c r="C446" s="4">
        <f t="shared" si="21"/>
        <v>426</v>
      </c>
      <c r="D446" s="5">
        <v>5.4800000000000001E-2</v>
      </c>
      <c r="E446" s="2">
        <f>IF(I445&gt;0.001,IPMT(Table42[[#This Row],[Oprocentowanie]]/12,1,$C$9-Table42[[#This Row],[Miesiąc]]+1,-I445),0)</f>
        <v>0</v>
      </c>
      <c r="F446" s="2">
        <f>IF(I445&gt;0.001,PPMT(Table42[[#This Row],[Oprocentowanie]]/12,1,$C$9-Table42[[#This Row],[Miesiąc]]+1,-I445),0)</f>
        <v>0</v>
      </c>
      <c r="G446" s="2">
        <f t="shared" si="19"/>
        <v>0</v>
      </c>
      <c r="H446" s="2"/>
      <c r="I446" s="11">
        <f>IF(I445-F446&gt;0.001,I445-F446-Table42[[#This Row],[Ile nadpłacamy przy tej racie?]],0)</f>
        <v>0</v>
      </c>
      <c r="K446" s="2">
        <f>IF(Table42[[#This Row],[Rok]]&lt;9,Table42[[#This Row],[Odsetki normalne]]*50%,Table42[[#This Row],[Odsetki normalne]])</f>
        <v>0</v>
      </c>
    </row>
    <row r="447" spans="2:11" x14ac:dyDescent="0.25">
      <c r="B447" s="1">
        <f t="shared" si="20"/>
        <v>36</v>
      </c>
      <c r="C447" s="4">
        <f t="shared" si="21"/>
        <v>427</v>
      </c>
      <c r="D447" s="5">
        <v>5.4800000000000001E-2</v>
      </c>
      <c r="E447" s="2">
        <f>IF(I446&gt;0.001,IPMT(Table42[[#This Row],[Oprocentowanie]]/12,1,$C$9-Table42[[#This Row],[Miesiąc]]+1,-I446),0)</f>
        <v>0</v>
      </c>
      <c r="F447" s="2">
        <f>IF(I446&gt;0.001,PPMT(Table42[[#This Row],[Oprocentowanie]]/12,1,$C$9-Table42[[#This Row],[Miesiąc]]+1,-I446),0)</f>
        <v>0</v>
      </c>
      <c r="G447" s="2">
        <f t="shared" si="19"/>
        <v>0</v>
      </c>
      <c r="H447" s="2"/>
      <c r="I447" s="11">
        <f>IF(I446-F447&gt;0.001,I446-F447-Table42[[#This Row],[Ile nadpłacamy przy tej racie?]],0)</f>
        <v>0</v>
      </c>
      <c r="K447" s="2">
        <f>IF(Table42[[#This Row],[Rok]]&lt;9,Table42[[#This Row],[Odsetki normalne]]*50%,Table42[[#This Row],[Odsetki normalne]])</f>
        <v>0</v>
      </c>
    </row>
    <row r="448" spans="2:11" x14ac:dyDescent="0.25">
      <c r="B448" s="1">
        <f t="shared" si="20"/>
        <v>36</v>
      </c>
      <c r="C448" s="4">
        <f t="shared" si="21"/>
        <v>428</v>
      </c>
      <c r="D448" s="5">
        <v>5.4800000000000001E-2</v>
      </c>
      <c r="E448" s="2">
        <f>IF(I447&gt;0.001,IPMT(Table42[[#This Row],[Oprocentowanie]]/12,1,$C$9-Table42[[#This Row],[Miesiąc]]+1,-I447),0)</f>
        <v>0</v>
      </c>
      <c r="F448" s="2">
        <f>IF(I447&gt;0.001,PPMT(Table42[[#This Row],[Oprocentowanie]]/12,1,$C$9-Table42[[#This Row],[Miesiąc]]+1,-I447),0)</f>
        <v>0</v>
      </c>
      <c r="G448" s="2">
        <f t="shared" si="19"/>
        <v>0</v>
      </c>
      <c r="H448" s="2"/>
      <c r="I448" s="11">
        <f>IF(I447-F448&gt;0.001,I447-F448-Table42[[#This Row],[Ile nadpłacamy przy tej racie?]],0)</f>
        <v>0</v>
      </c>
      <c r="K448" s="2">
        <f>IF(Table42[[#This Row],[Rok]]&lt;9,Table42[[#This Row],[Odsetki normalne]]*50%,Table42[[#This Row],[Odsetki normalne]])</f>
        <v>0</v>
      </c>
    </row>
    <row r="449" spans="2:11" x14ac:dyDescent="0.25">
      <c r="B449" s="1">
        <f t="shared" si="20"/>
        <v>36</v>
      </c>
      <c r="C449" s="4">
        <f t="shared" si="21"/>
        <v>429</v>
      </c>
      <c r="D449" s="5">
        <v>5.4800000000000001E-2</v>
      </c>
      <c r="E449" s="2">
        <f>IF(I448&gt;0.001,IPMT(Table42[[#This Row],[Oprocentowanie]]/12,1,$C$9-Table42[[#This Row],[Miesiąc]]+1,-I448),0)</f>
        <v>0</v>
      </c>
      <c r="F449" s="2">
        <f>IF(I448&gt;0.001,PPMT(Table42[[#This Row],[Oprocentowanie]]/12,1,$C$9-Table42[[#This Row],[Miesiąc]]+1,-I448),0)</f>
        <v>0</v>
      </c>
      <c r="G449" s="2">
        <f t="shared" si="19"/>
        <v>0</v>
      </c>
      <c r="H449" s="2"/>
      <c r="I449" s="11">
        <f>IF(I448-F449&gt;0.001,I448-F449-Table42[[#This Row],[Ile nadpłacamy przy tej racie?]],0)</f>
        <v>0</v>
      </c>
      <c r="K449" s="2">
        <f>IF(Table42[[#This Row],[Rok]]&lt;9,Table42[[#This Row],[Odsetki normalne]]*50%,Table42[[#This Row],[Odsetki normalne]])</f>
        <v>0</v>
      </c>
    </row>
    <row r="450" spans="2:11" x14ac:dyDescent="0.25">
      <c r="B450" s="1">
        <f t="shared" si="20"/>
        <v>36</v>
      </c>
      <c r="C450" s="4">
        <f t="shared" si="21"/>
        <v>430</v>
      </c>
      <c r="D450" s="5">
        <v>5.4800000000000001E-2</v>
      </c>
      <c r="E450" s="2">
        <f>IF(I449&gt;0.001,IPMT(Table42[[#This Row],[Oprocentowanie]]/12,1,$C$9-Table42[[#This Row],[Miesiąc]]+1,-I449),0)</f>
        <v>0</v>
      </c>
      <c r="F450" s="2">
        <f>IF(I449&gt;0.001,PPMT(Table42[[#This Row],[Oprocentowanie]]/12,1,$C$9-Table42[[#This Row],[Miesiąc]]+1,-I449),0)</f>
        <v>0</v>
      </c>
      <c r="G450" s="2">
        <f t="shared" si="19"/>
        <v>0</v>
      </c>
      <c r="H450" s="2"/>
      <c r="I450" s="11">
        <f>IF(I449-F450&gt;0.001,I449-F450-Table42[[#This Row],[Ile nadpłacamy przy tej racie?]],0)</f>
        <v>0</v>
      </c>
      <c r="K450" s="2">
        <f>IF(Table42[[#This Row],[Rok]]&lt;9,Table42[[#This Row],[Odsetki normalne]]*50%,Table42[[#This Row],[Odsetki normalne]])</f>
        <v>0</v>
      </c>
    </row>
    <row r="451" spans="2:11" x14ac:dyDescent="0.25">
      <c r="B451" s="1">
        <f t="shared" si="20"/>
        <v>36</v>
      </c>
      <c r="C451" s="4">
        <f t="shared" si="21"/>
        <v>431</v>
      </c>
      <c r="D451" s="5">
        <v>5.4800000000000001E-2</v>
      </c>
      <c r="E451" s="2">
        <f>IF(I450&gt;0.001,IPMT(Table42[[#This Row],[Oprocentowanie]]/12,1,$C$9-Table42[[#This Row],[Miesiąc]]+1,-I450),0)</f>
        <v>0</v>
      </c>
      <c r="F451" s="2">
        <f>IF(I450&gt;0.001,PPMT(Table42[[#This Row],[Oprocentowanie]]/12,1,$C$9-Table42[[#This Row],[Miesiąc]]+1,-I450),0)</f>
        <v>0</v>
      </c>
      <c r="G451" s="2">
        <f t="shared" si="19"/>
        <v>0</v>
      </c>
      <c r="H451" s="2"/>
      <c r="I451" s="11">
        <f>IF(I450-F451&gt;0.001,I450-F451-Table42[[#This Row],[Ile nadpłacamy przy tej racie?]],0)</f>
        <v>0</v>
      </c>
      <c r="K451" s="2">
        <f>IF(Table42[[#This Row],[Rok]]&lt;9,Table42[[#This Row],[Odsetki normalne]]*50%,Table42[[#This Row],[Odsetki normalne]])</f>
        <v>0</v>
      </c>
    </row>
    <row r="452" spans="2:11" x14ac:dyDescent="0.25">
      <c r="B452" s="1">
        <f t="shared" si="20"/>
        <v>36</v>
      </c>
      <c r="C452" s="4">
        <f t="shared" si="21"/>
        <v>432</v>
      </c>
      <c r="D452" s="5">
        <v>5.4800000000000001E-2</v>
      </c>
      <c r="E452" s="2">
        <f>IF(I451&gt;0.001,IPMT(Table42[[#This Row],[Oprocentowanie]]/12,1,$C$9-Table42[[#This Row],[Miesiąc]]+1,-I451),0)</f>
        <v>0</v>
      </c>
      <c r="F452" s="2">
        <f>IF(I451&gt;0.001,PPMT(Table42[[#This Row],[Oprocentowanie]]/12,1,$C$9-Table42[[#This Row],[Miesiąc]]+1,-I451),0)</f>
        <v>0</v>
      </c>
      <c r="G452" s="2">
        <f t="shared" si="19"/>
        <v>0</v>
      </c>
      <c r="H452" s="2"/>
      <c r="I452" s="11">
        <f>IF(I451-F452&gt;0.001,I451-F452-Table42[[#This Row],[Ile nadpłacamy przy tej racie?]],0)</f>
        <v>0</v>
      </c>
      <c r="K452" s="2">
        <f>IF(Table42[[#This Row],[Rok]]&lt;9,Table42[[#This Row],[Odsetki normalne]]*50%,Table42[[#This Row],[Odsetki normalne]])</f>
        <v>0</v>
      </c>
    </row>
    <row r="453" spans="2:11" x14ac:dyDescent="0.25">
      <c r="B453" s="6">
        <f t="shared" si="20"/>
        <v>37</v>
      </c>
      <c r="C453" s="7">
        <f t="shared" si="21"/>
        <v>433</v>
      </c>
      <c r="D453" s="8">
        <v>5.4800000000000001E-2</v>
      </c>
      <c r="E453" s="9">
        <f>IF(I452&gt;0.001,IPMT(Table42[[#This Row],[Oprocentowanie]]/12,1,$C$9-Table42[[#This Row],[Miesiąc]]+1,-I452),0)</f>
        <v>0</v>
      </c>
      <c r="F453" s="9">
        <f>IF(I452&gt;0.001,PPMT(Table42[[#This Row],[Oprocentowanie]]/12,1,$C$9-Table42[[#This Row],[Miesiąc]]+1,-I452),0)</f>
        <v>0</v>
      </c>
      <c r="G453" s="9">
        <f t="shared" si="19"/>
        <v>0</v>
      </c>
      <c r="H453" s="9"/>
      <c r="I453" s="9">
        <f>IF(I452-F453&gt;0.001,I452-F453-Table42[[#This Row],[Ile nadpłacamy przy tej racie?]],0)</f>
        <v>0</v>
      </c>
      <c r="K453" s="9">
        <f>IF(Table42[[#This Row],[Rok]]&lt;9,Table42[[#This Row],[Odsetki normalne]]*50%,Table42[[#This Row],[Odsetki normalne]])</f>
        <v>0</v>
      </c>
    </row>
    <row r="454" spans="2:11" x14ac:dyDescent="0.25">
      <c r="B454" s="6">
        <f t="shared" si="20"/>
        <v>37</v>
      </c>
      <c r="C454" s="7">
        <f t="shared" si="21"/>
        <v>434</v>
      </c>
      <c r="D454" s="8">
        <v>5.4800000000000001E-2</v>
      </c>
      <c r="E454" s="9">
        <f>IF(I453&gt;0.001,IPMT(Table42[[#This Row],[Oprocentowanie]]/12,1,$C$9-Table42[[#This Row],[Miesiąc]]+1,-I453),0)</f>
        <v>0</v>
      </c>
      <c r="F454" s="9">
        <f>IF(I453&gt;0.001,PPMT(Table42[[#This Row],[Oprocentowanie]]/12,1,$C$9-Table42[[#This Row],[Miesiąc]]+1,-I453),0)</f>
        <v>0</v>
      </c>
      <c r="G454" s="9">
        <f t="shared" si="19"/>
        <v>0</v>
      </c>
      <c r="H454" s="9"/>
      <c r="I454" s="9">
        <f>IF(I453-F454&gt;0.001,I453-F454-Table42[[#This Row],[Ile nadpłacamy przy tej racie?]],0)</f>
        <v>0</v>
      </c>
      <c r="K454" s="9">
        <f>IF(Table42[[#This Row],[Rok]]&lt;9,Table42[[#This Row],[Odsetki normalne]]*50%,Table42[[#This Row],[Odsetki normalne]])</f>
        <v>0</v>
      </c>
    </row>
    <row r="455" spans="2:11" x14ac:dyDescent="0.25">
      <c r="B455" s="6">
        <f t="shared" si="20"/>
        <v>37</v>
      </c>
      <c r="C455" s="7">
        <f t="shared" si="21"/>
        <v>435</v>
      </c>
      <c r="D455" s="8">
        <v>5.4800000000000001E-2</v>
      </c>
      <c r="E455" s="9">
        <f>IF(I454&gt;0.001,IPMT(Table42[[#This Row],[Oprocentowanie]]/12,1,$C$9-Table42[[#This Row],[Miesiąc]]+1,-I454),0)</f>
        <v>0</v>
      </c>
      <c r="F455" s="9">
        <f>IF(I454&gt;0.001,PPMT(Table42[[#This Row],[Oprocentowanie]]/12,1,$C$9-Table42[[#This Row],[Miesiąc]]+1,-I454),0)</f>
        <v>0</v>
      </c>
      <c r="G455" s="9">
        <f t="shared" si="19"/>
        <v>0</v>
      </c>
      <c r="H455" s="9"/>
      <c r="I455" s="9">
        <f>IF(I454-F455&gt;0.001,I454-F455-Table42[[#This Row],[Ile nadpłacamy przy tej racie?]],0)</f>
        <v>0</v>
      </c>
      <c r="K455" s="9">
        <f>IF(Table42[[#This Row],[Rok]]&lt;9,Table42[[#This Row],[Odsetki normalne]]*50%,Table42[[#This Row],[Odsetki normalne]])</f>
        <v>0</v>
      </c>
    </row>
    <row r="456" spans="2:11" x14ac:dyDescent="0.25">
      <c r="B456" s="6">
        <f t="shared" si="20"/>
        <v>37</v>
      </c>
      <c r="C456" s="7">
        <f t="shared" si="21"/>
        <v>436</v>
      </c>
      <c r="D456" s="8">
        <v>5.4800000000000001E-2</v>
      </c>
      <c r="E456" s="9">
        <f>IF(I455&gt;0.001,IPMT(Table42[[#This Row],[Oprocentowanie]]/12,1,$C$9-Table42[[#This Row],[Miesiąc]]+1,-I455),0)</f>
        <v>0</v>
      </c>
      <c r="F456" s="9">
        <f>IF(I455&gt;0.001,PPMT(Table42[[#This Row],[Oprocentowanie]]/12,1,$C$9-Table42[[#This Row],[Miesiąc]]+1,-I455),0)</f>
        <v>0</v>
      </c>
      <c r="G456" s="9">
        <f t="shared" si="19"/>
        <v>0</v>
      </c>
      <c r="H456" s="9"/>
      <c r="I456" s="9">
        <f>IF(I455-F456&gt;0.001,I455-F456-Table42[[#This Row],[Ile nadpłacamy przy tej racie?]],0)</f>
        <v>0</v>
      </c>
      <c r="K456" s="9">
        <f>IF(Table42[[#This Row],[Rok]]&lt;9,Table42[[#This Row],[Odsetki normalne]]*50%,Table42[[#This Row],[Odsetki normalne]])</f>
        <v>0</v>
      </c>
    </row>
    <row r="457" spans="2:11" x14ac:dyDescent="0.25">
      <c r="B457" s="6">
        <f t="shared" si="20"/>
        <v>37</v>
      </c>
      <c r="C457" s="7">
        <f t="shared" si="21"/>
        <v>437</v>
      </c>
      <c r="D457" s="8">
        <v>5.4800000000000001E-2</v>
      </c>
      <c r="E457" s="9">
        <f>IF(I456&gt;0.001,IPMT(Table42[[#This Row],[Oprocentowanie]]/12,1,$C$9-Table42[[#This Row],[Miesiąc]]+1,-I456),0)</f>
        <v>0</v>
      </c>
      <c r="F457" s="9">
        <f>IF(I456&gt;0.001,PPMT(Table42[[#This Row],[Oprocentowanie]]/12,1,$C$9-Table42[[#This Row],[Miesiąc]]+1,-I456),0)</f>
        <v>0</v>
      </c>
      <c r="G457" s="9">
        <f t="shared" si="19"/>
        <v>0</v>
      </c>
      <c r="H457" s="9"/>
      <c r="I457" s="9">
        <f>IF(I456-F457&gt;0.001,I456-F457-Table42[[#This Row],[Ile nadpłacamy przy tej racie?]],0)</f>
        <v>0</v>
      </c>
      <c r="K457" s="9">
        <f>IF(Table42[[#This Row],[Rok]]&lt;9,Table42[[#This Row],[Odsetki normalne]]*50%,Table42[[#This Row],[Odsetki normalne]])</f>
        <v>0</v>
      </c>
    </row>
    <row r="458" spans="2:11" x14ac:dyDescent="0.25">
      <c r="B458" s="6">
        <f t="shared" si="20"/>
        <v>37</v>
      </c>
      <c r="C458" s="7">
        <f t="shared" si="21"/>
        <v>438</v>
      </c>
      <c r="D458" s="8">
        <v>5.4800000000000001E-2</v>
      </c>
      <c r="E458" s="9">
        <f>IF(I457&gt;0.001,IPMT(Table42[[#This Row],[Oprocentowanie]]/12,1,$C$9-Table42[[#This Row],[Miesiąc]]+1,-I457),0)</f>
        <v>0</v>
      </c>
      <c r="F458" s="9">
        <f>IF(I457&gt;0.001,PPMT(Table42[[#This Row],[Oprocentowanie]]/12,1,$C$9-Table42[[#This Row],[Miesiąc]]+1,-I457),0)</f>
        <v>0</v>
      </c>
      <c r="G458" s="9">
        <f t="shared" si="19"/>
        <v>0</v>
      </c>
      <c r="H458" s="9"/>
      <c r="I458" s="9">
        <f>IF(I457-F458&gt;0.001,I457-F458-Table42[[#This Row],[Ile nadpłacamy przy tej racie?]],0)</f>
        <v>0</v>
      </c>
      <c r="K458" s="9">
        <f>IF(Table42[[#This Row],[Rok]]&lt;9,Table42[[#This Row],[Odsetki normalne]]*50%,Table42[[#This Row],[Odsetki normalne]])</f>
        <v>0</v>
      </c>
    </row>
    <row r="459" spans="2:11" x14ac:dyDescent="0.25">
      <c r="B459" s="6">
        <f t="shared" si="20"/>
        <v>37</v>
      </c>
      <c r="C459" s="7">
        <f t="shared" si="21"/>
        <v>439</v>
      </c>
      <c r="D459" s="8">
        <v>5.4800000000000001E-2</v>
      </c>
      <c r="E459" s="9">
        <f>IF(I458&gt;0.001,IPMT(Table42[[#This Row],[Oprocentowanie]]/12,1,$C$9-Table42[[#This Row],[Miesiąc]]+1,-I458),0)</f>
        <v>0</v>
      </c>
      <c r="F459" s="9">
        <f>IF(I458&gt;0.001,PPMT(Table42[[#This Row],[Oprocentowanie]]/12,1,$C$9-Table42[[#This Row],[Miesiąc]]+1,-I458),0)</f>
        <v>0</v>
      </c>
      <c r="G459" s="9">
        <f t="shared" si="19"/>
        <v>0</v>
      </c>
      <c r="H459" s="9"/>
      <c r="I459" s="9">
        <f>IF(I458-F459&gt;0.001,I458-F459-Table42[[#This Row],[Ile nadpłacamy przy tej racie?]],0)</f>
        <v>0</v>
      </c>
      <c r="K459" s="9">
        <f>IF(Table42[[#This Row],[Rok]]&lt;9,Table42[[#This Row],[Odsetki normalne]]*50%,Table42[[#This Row],[Odsetki normalne]])</f>
        <v>0</v>
      </c>
    </row>
    <row r="460" spans="2:11" x14ac:dyDescent="0.25">
      <c r="B460" s="6">
        <f t="shared" si="20"/>
        <v>37</v>
      </c>
      <c r="C460" s="7">
        <f t="shared" si="21"/>
        <v>440</v>
      </c>
      <c r="D460" s="8">
        <v>5.4800000000000001E-2</v>
      </c>
      <c r="E460" s="9">
        <f>IF(I459&gt;0.001,IPMT(Table42[[#This Row],[Oprocentowanie]]/12,1,$C$9-Table42[[#This Row],[Miesiąc]]+1,-I459),0)</f>
        <v>0</v>
      </c>
      <c r="F460" s="9">
        <f>IF(I459&gt;0.001,PPMT(Table42[[#This Row],[Oprocentowanie]]/12,1,$C$9-Table42[[#This Row],[Miesiąc]]+1,-I459),0)</f>
        <v>0</v>
      </c>
      <c r="G460" s="9">
        <f t="shared" si="19"/>
        <v>0</v>
      </c>
      <c r="H460" s="9"/>
      <c r="I460" s="9">
        <f>IF(I459-F460&gt;0.001,I459-F460-Table42[[#This Row],[Ile nadpłacamy przy tej racie?]],0)</f>
        <v>0</v>
      </c>
      <c r="K460" s="9">
        <f>IF(Table42[[#This Row],[Rok]]&lt;9,Table42[[#This Row],[Odsetki normalne]]*50%,Table42[[#This Row],[Odsetki normalne]])</f>
        <v>0</v>
      </c>
    </row>
    <row r="461" spans="2:11" x14ac:dyDescent="0.25">
      <c r="B461" s="6">
        <f t="shared" si="20"/>
        <v>37</v>
      </c>
      <c r="C461" s="7">
        <f t="shared" si="21"/>
        <v>441</v>
      </c>
      <c r="D461" s="8">
        <v>5.4800000000000001E-2</v>
      </c>
      <c r="E461" s="9">
        <f>IF(I460&gt;0.001,IPMT(Table42[[#This Row],[Oprocentowanie]]/12,1,$C$9-Table42[[#This Row],[Miesiąc]]+1,-I460),0)</f>
        <v>0</v>
      </c>
      <c r="F461" s="9">
        <f>IF(I460&gt;0.001,PPMT(Table42[[#This Row],[Oprocentowanie]]/12,1,$C$9-Table42[[#This Row],[Miesiąc]]+1,-I460),0)</f>
        <v>0</v>
      </c>
      <c r="G461" s="9">
        <f t="shared" si="19"/>
        <v>0</v>
      </c>
      <c r="H461" s="9"/>
      <c r="I461" s="9">
        <f>IF(I460-F461&gt;0.001,I460-F461-Table42[[#This Row],[Ile nadpłacamy przy tej racie?]],0)</f>
        <v>0</v>
      </c>
      <c r="K461" s="9">
        <f>IF(Table42[[#This Row],[Rok]]&lt;9,Table42[[#This Row],[Odsetki normalne]]*50%,Table42[[#This Row],[Odsetki normalne]])</f>
        <v>0</v>
      </c>
    </row>
    <row r="462" spans="2:11" x14ac:dyDescent="0.25">
      <c r="B462" s="6">
        <f t="shared" si="20"/>
        <v>37</v>
      </c>
      <c r="C462" s="7">
        <f t="shared" si="21"/>
        <v>442</v>
      </c>
      <c r="D462" s="8">
        <v>5.4800000000000001E-2</v>
      </c>
      <c r="E462" s="9">
        <f>IF(I461&gt;0.001,IPMT(Table42[[#This Row],[Oprocentowanie]]/12,1,$C$9-Table42[[#This Row],[Miesiąc]]+1,-I461),0)</f>
        <v>0</v>
      </c>
      <c r="F462" s="9">
        <f>IF(I461&gt;0.001,PPMT(Table42[[#This Row],[Oprocentowanie]]/12,1,$C$9-Table42[[#This Row],[Miesiąc]]+1,-I461),0)</f>
        <v>0</v>
      </c>
      <c r="G462" s="9">
        <f t="shared" si="19"/>
        <v>0</v>
      </c>
      <c r="H462" s="9"/>
      <c r="I462" s="9">
        <f>IF(I461-F462&gt;0.001,I461-F462-Table42[[#This Row],[Ile nadpłacamy przy tej racie?]],0)</f>
        <v>0</v>
      </c>
      <c r="K462" s="9">
        <f>IF(Table42[[#This Row],[Rok]]&lt;9,Table42[[#This Row],[Odsetki normalne]]*50%,Table42[[#This Row],[Odsetki normalne]])</f>
        <v>0</v>
      </c>
    </row>
    <row r="463" spans="2:11" x14ac:dyDescent="0.25">
      <c r="B463" s="6">
        <f t="shared" si="20"/>
        <v>37</v>
      </c>
      <c r="C463" s="7">
        <f t="shared" si="21"/>
        <v>443</v>
      </c>
      <c r="D463" s="8">
        <v>5.4800000000000001E-2</v>
      </c>
      <c r="E463" s="9">
        <f>IF(I462&gt;0.001,IPMT(Table42[[#This Row],[Oprocentowanie]]/12,1,$C$9-Table42[[#This Row],[Miesiąc]]+1,-I462),0)</f>
        <v>0</v>
      </c>
      <c r="F463" s="9">
        <f>IF(I462&gt;0.001,PPMT(Table42[[#This Row],[Oprocentowanie]]/12,1,$C$9-Table42[[#This Row],[Miesiąc]]+1,-I462),0)</f>
        <v>0</v>
      </c>
      <c r="G463" s="9">
        <f t="shared" si="19"/>
        <v>0</v>
      </c>
      <c r="H463" s="9"/>
      <c r="I463" s="9">
        <f>IF(I462-F463&gt;0.001,I462-F463-Table42[[#This Row],[Ile nadpłacamy przy tej racie?]],0)</f>
        <v>0</v>
      </c>
      <c r="K463" s="9">
        <f>IF(Table42[[#This Row],[Rok]]&lt;9,Table42[[#This Row],[Odsetki normalne]]*50%,Table42[[#This Row],[Odsetki normalne]])</f>
        <v>0</v>
      </c>
    </row>
    <row r="464" spans="2:11" x14ac:dyDescent="0.25">
      <c r="B464" s="6">
        <f t="shared" si="20"/>
        <v>37</v>
      </c>
      <c r="C464" s="7">
        <f t="shared" si="21"/>
        <v>444</v>
      </c>
      <c r="D464" s="8">
        <v>5.4800000000000001E-2</v>
      </c>
      <c r="E464" s="9">
        <f>IF(I463&gt;0.001,IPMT(Table42[[#This Row],[Oprocentowanie]]/12,1,$C$9-Table42[[#This Row],[Miesiąc]]+1,-I463),0)</f>
        <v>0</v>
      </c>
      <c r="F464" s="9">
        <f>IF(I463&gt;0.001,PPMT(Table42[[#This Row],[Oprocentowanie]]/12,1,$C$9-Table42[[#This Row],[Miesiąc]]+1,-I463),0)</f>
        <v>0</v>
      </c>
      <c r="G464" s="9">
        <f t="shared" si="19"/>
        <v>0</v>
      </c>
      <c r="H464" s="9"/>
      <c r="I464" s="9">
        <f>IF(I463-F464&gt;0.001,I463-F464-Table42[[#This Row],[Ile nadpłacamy przy tej racie?]],0)</f>
        <v>0</v>
      </c>
      <c r="K464" s="9">
        <f>IF(Table42[[#This Row],[Rok]]&lt;9,Table42[[#This Row],[Odsetki normalne]]*50%,Table42[[#This Row],[Odsetki normalne]])</f>
        <v>0</v>
      </c>
    </row>
    <row r="465" spans="2:11" x14ac:dyDescent="0.25">
      <c r="B465" s="1">
        <f t="shared" si="20"/>
        <v>38</v>
      </c>
      <c r="C465" s="4">
        <f t="shared" si="21"/>
        <v>445</v>
      </c>
      <c r="D465" s="5">
        <v>5.4800000000000001E-2</v>
      </c>
      <c r="E465" s="2">
        <f>IF(I464&gt;0.001,IPMT(Table42[[#This Row],[Oprocentowanie]]/12,1,$C$9-Table42[[#This Row],[Miesiąc]]+1,-I464),0)</f>
        <v>0</v>
      </c>
      <c r="F465" s="2">
        <f>IF(I464&gt;0.001,PPMT(Table42[[#This Row],[Oprocentowanie]]/12,1,$C$9-Table42[[#This Row],[Miesiąc]]+1,-I464),0)</f>
        <v>0</v>
      </c>
      <c r="G465" s="2">
        <f t="shared" si="19"/>
        <v>0</v>
      </c>
      <c r="H465" s="2"/>
      <c r="I465" s="11">
        <f>IF(I464-F465&gt;0.001,I464-F465-Table42[[#This Row],[Ile nadpłacamy przy tej racie?]],0)</f>
        <v>0</v>
      </c>
      <c r="K465" s="2">
        <f>IF(Table42[[#This Row],[Rok]]&lt;9,Table42[[#This Row],[Odsetki normalne]]*50%,Table42[[#This Row],[Odsetki normalne]])</f>
        <v>0</v>
      </c>
    </row>
    <row r="466" spans="2:11" x14ac:dyDescent="0.25">
      <c r="B466" s="1">
        <f t="shared" si="20"/>
        <v>38</v>
      </c>
      <c r="C466" s="4">
        <f t="shared" si="21"/>
        <v>446</v>
      </c>
      <c r="D466" s="5">
        <v>5.4800000000000001E-2</v>
      </c>
      <c r="E466" s="2">
        <f>IF(I465&gt;0.001,IPMT(Table42[[#This Row],[Oprocentowanie]]/12,1,$C$9-Table42[[#This Row],[Miesiąc]]+1,-I465),0)</f>
        <v>0</v>
      </c>
      <c r="F466" s="2">
        <f>IF(I465&gt;0.001,PPMT(Table42[[#This Row],[Oprocentowanie]]/12,1,$C$9-Table42[[#This Row],[Miesiąc]]+1,-I465),0)</f>
        <v>0</v>
      </c>
      <c r="G466" s="2">
        <f t="shared" si="19"/>
        <v>0</v>
      </c>
      <c r="H466" s="2"/>
      <c r="I466" s="11">
        <f>IF(I465-F466&gt;0.001,I465-F466-Table42[[#This Row],[Ile nadpłacamy przy tej racie?]],0)</f>
        <v>0</v>
      </c>
      <c r="K466" s="2">
        <f>IF(Table42[[#This Row],[Rok]]&lt;9,Table42[[#This Row],[Odsetki normalne]]*50%,Table42[[#This Row],[Odsetki normalne]])</f>
        <v>0</v>
      </c>
    </row>
    <row r="467" spans="2:11" x14ac:dyDescent="0.25">
      <c r="B467" s="1">
        <f t="shared" si="20"/>
        <v>38</v>
      </c>
      <c r="C467" s="4">
        <f t="shared" si="21"/>
        <v>447</v>
      </c>
      <c r="D467" s="5">
        <v>5.4800000000000001E-2</v>
      </c>
      <c r="E467" s="2">
        <f>IF(I466&gt;0.001,IPMT(Table42[[#This Row],[Oprocentowanie]]/12,1,$C$9-Table42[[#This Row],[Miesiąc]]+1,-I466),0)</f>
        <v>0</v>
      </c>
      <c r="F467" s="2">
        <f>IF(I466&gt;0.001,PPMT(Table42[[#This Row],[Oprocentowanie]]/12,1,$C$9-Table42[[#This Row],[Miesiąc]]+1,-I466),0)</f>
        <v>0</v>
      </c>
      <c r="G467" s="2">
        <f t="shared" si="19"/>
        <v>0</v>
      </c>
      <c r="H467" s="2"/>
      <c r="I467" s="11">
        <f>IF(I466-F467&gt;0.001,I466-F467-Table42[[#This Row],[Ile nadpłacamy przy tej racie?]],0)</f>
        <v>0</v>
      </c>
      <c r="K467" s="2">
        <f>IF(Table42[[#This Row],[Rok]]&lt;9,Table42[[#This Row],[Odsetki normalne]]*50%,Table42[[#This Row],[Odsetki normalne]])</f>
        <v>0</v>
      </c>
    </row>
    <row r="468" spans="2:11" x14ac:dyDescent="0.25">
      <c r="B468" s="1">
        <f t="shared" si="20"/>
        <v>38</v>
      </c>
      <c r="C468" s="4">
        <f t="shared" si="21"/>
        <v>448</v>
      </c>
      <c r="D468" s="5">
        <v>5.4800000000000001E-2</v>
      </c>
      <c r="E468" s="2">
        <f>IF(I467&gt;0.001,IPMT(Table42[[#This Row],[Oprocentowanie]]/12,1,$C$9-Table42[[#This Row],[Miesiąc]]+1,-I467),0)</f>
        <v>0</v>
      </c>
      <c r="F468" s="2">
        <f>IF(I467&gt;0.001,PPMT(Table42[[#This Row],[Oprocentowanie]]/12,1,$C$9-Table42[[#This Row],[Miesiąc]]+1,-I467),0)</f>
        <v>0</v>
      </c>
      <c r="G468" s="2">
        <f t="shared" si="19"/>
        <v>0</v>
      </c>
      <c r="H468" s="2"/>
      <c r="I468" s="11">
        <f>IF(I467-F468&gt;0.001,I467-F468-Table42[[#This Row],[Ile nadpłacamy przy tej racie?]],0)</f>
        <v>0</v>
      </c>
      <c r="K468" s="2">
        <f>IF(Table42[[#This Row],[Rok]]&lt;9,Table42[[#This Row],[Odsetki normalne]]*50%,Table42[[#This Row],[Odsetki normalne]])</f>
        <v>0</v>
      </c>
    </row>
    <row r="469" spans="2:11" x14ac:dyDescent="0.25">
      <c r="B469" s="1">
        <f t="shared" si="20"/>
        <v>38</v>
      </c>
      <c r="C469" s="4">
        <f t="shared" si="21"/>
        <v>449</v>
      </c>
      <c r="D469" s="5">
        <v>5.4800000000000001E-2</v>
      </c>
      <c r="E469" s="2">
        <f>IF(I468&gt;0.001,IPMT(Table42[[#This Row],[Oprocentowanie]]/12,1,$C$9-Table42[[#This Row],[Miesiąc]]+1,-I468),0)</f>
        <v>0</v>
      </c>
      <c r="F469" s="2">
        <f>IF(I468&gt;0.001,PPMT(Table42[[#This Row],[Oprocentowanie]]/12,1,$C$9-Table42[[#This Row],[Miesiąc]]+1,-I468),0)</f>
        <v>0</v>
      </c>
      <c r="G469" s="2">
        <f t="shared" ref="G469:G500" si="22">IF(I468&gt;0,E469+F469,0)</f>
        <v>0</v>
      </c>
      <c r="H469" s="2"/>
      <c r="I469" s="11">
        <f>IF(I468-F469&gt;0.001,I468-F469-Table42[[#This Row],[Ile nadpłacamy przy tej racie?]],0)</f>
        <v>0</v>
      </c>
      <c r="K469" s="2">
        <f>IF(Table42[[#This Row],[Rok]]&lt;9,Table42[[#This Row],[Odsetki normalne]]*50%,Table42[[#This Row],[Odsetki normalne]])</f>
        <v>0</v>
      </c>
    </row>
    <row r="470" spans="2:11" x14ac:dyDescent="0.25">
      <c r="B470" s="1">
        <f t="shared" ref="B470:B500" si="23">ROUNDUP(C470/12,0)</f>
        <v>38</v>
      </c>
      <c r="C470" s="4">
        <f t="shared" si="21"/>
        <v>450</v>
      </c>
      <c r="D470" s="5">
        <v>5.4800000000000001E-2</v>
      </c>
      <c r="E470" s="2">
        <f>IF(I469&gt;0.001,IPMT(Table42[[#This Row],[Oprocentowanie]]/12,1,$C$9-Table42[[#This Row],[Miesiąc]]+1,-I469),0)</f>
        <v>0</v>
      </c>
      <c r="F470" s="2">
        <f>IF(I469&gt;0.001,PPMT(Table42[[#This Row],[Oprocentowanie]]/12,1,$C$9-Table42[[#This Row],[Miesiąc]]+1,-I469),0)</f>
        <v>0</v>
      </c>
      <c r="G470" s="2">
        <f t="shared" si="22"/>
        <v>0</v>
      </c>
      <c r="H470" s="2"/>
      <c r="I470" s="11">
        <f>IF(I469-F470&gt;0.001,I469-F470-Table42[[#This Row],[Ile nadpłacamy przy tej racie?]],0)</f>
        <v>0</v>
      </c>
      <c r="K470" s="2">
        <f>IF(Table42[[#This Row],[Rok]]&lt;9,Table42[[#This Row],[Odsetki normalne]]*50%,Table42[[#This Row],[Odsetki normalne]])</f>
        <v>0</v>
      </c>
    </row>
    <row r="471" spans="2:11" x14ac:dyDescent="0.25">
      <c r="B471" s="1">
        <f t="shared" si="23"/>
        <v>38</v>
      </c>
      <c r="C471" s="4">
        <f t="shared" ref="C471:C500" si="24">C470+1</f>
        <v>451</v>
      </c>
      <c r="D471" s="5">
        <v>5.4800000000000001E-2</v>
      </c>
      <c r="E471" s="2">
        <f>IF(I470&gt;0.001,IPMT(Table42[[#This Row],[Oprocentowanie]]/12,1,$C$9-Table42[[#This Row],[Miesiąc]]+1,-I470),0)</f>
        <v>0</v>
      </c>
      <c r="F471" s="2">
        <f>IF(I470&gt;0.001,PPMT(Table42[[#This Row],[Oprocentowanie]]/12,1,$C$9-Table42[[#This Row],[Miesiąc]]+1,-I470),0)</f>
        <v>0</v>
      </c>
      <c r="G471" s="2">
        <f t="shared" si="22"/>
        <v>0</v>
      </c>
      <c r="H471" s="2"/>
      <c r="I471" s="11">
        <f>IF(I470-F471&gt;0.001,I470-F471-Table42[[#This Row],[Ile nadpłacamy przy tej racie?]],0)</f>
        <v>0</v>
      </c>
      <c r="K471" s="2">
        <f>IF(Table42[[#This Row],[Rok]]&lt;9,Table42[[#This Row],[Odsetki normalne]]*50%,Table42[[#This Row],[Odsetki normalne]])</f>
        <v>0</v>
      </c>
    </row>
    <row r="472" spans="2:11" x14ac:dyDescent="0.25">
      <c r="B472" s="1">
        <f t="shared" si="23"/>
        <v>38</v>
      </c>
      <c r="C472" s="4">
        <f t="shared" si="24"/>
        <v>452</v>
      </c>
      <c r="D472" s="5">
        <v>5.4800000000000001E-2</v>
      </c>
      <c r="E472" s="2">
        <f>IF(I471&gt;0.001,IPMT(Table42[[#This Row],[Oprocentowanie]]/12,1,$C$9-Table42[[#This Row],[Miesiąc]]+1,-I471),0)</f>
        <v>0</v>
      </c>
      <c r="F472" s="2">
        <f>IF(I471&gt;0.001,PPMT(Table42[[#This Row],[Oprocentowanie]]/12,1,$C$9-Table42[[#This Row],[Miesiąc]]+1,-I471),0)</f>
        <v>0</v>
      </c>
      <c r="G472" s="2">
        <f t="shared" si="22"/>
        <v>0</v>
      </c>
      <c r="H472" s="2"/>
      <c r="I472" s="11">
        <f>IF(I471-F472&gt;0.001,I471-F472-Table42[[#This Row],[Ile nadpłacamy przy tej racie?]],0)</f>
        <v>0</v>
      </c>
      <c r="K472" s="2">
        <f>IF(Table42[[#This Row],[Rok]]&lt;9,Table42[[#This Row],[Odsetki normalne]]*50%,Table42[[#This Row],[Odsetki normalne]])</f>
        <v>0</v>
      </c>
    </row>
    <row r="473" spans="2:11" x14ac:dyDescent="0.25">
      <c r="B473" s="1">
        <f t="shared" si="23"/>
        <v>38</v>
      </c>
      <c r="C473" s="4">
        <f t="shared" si="24"/>
        <v>453</v>
      </c>
      <c r="D473" s="5">
        <v>5.4800000000000001E-2</v>
      </c>
      <c r="E473" s="2">
        <f>IF(I472&gt;0.001,IPMT(Table42[[#This Row],[Oprocentowanie]]/12,1,$C$9-Table42[[#This Row],[Miesiąc]]+1,-I472),0)</f>
        <v>0</v>
      </c>
      <c r="F473" s="2">
        <f>IF(I472&gt;0.001,PPMT(Table42[[#This Row],[Oprocentowanie]]/12,1,$C$9-Table42[[#This Row],[Miesiąc]]+1,-I472),0)</f>
        <v>0</v>
      </c>
      <c r="G473" s="2">
        <f t="shared" si="22"/>
        <v>0</v>
      </c>
      <c r="H473" s="2"/>
      <c r="I473" s="11">
        <f>IF(I472-F473&gt;0.001,I472-F473-Table42[[#This Row],[Ile nadpłacamy przy tej racie?]],0)</f>
        <v>0</v>
      </c>
      <c r="K473" s="2">
        <f>IF(Table42[[#This Row],[Rok]]&lt;9,Table42[[#This Row],[Odsetki normalne]]*50%,Table42[[#This Row],[Odsetki normalne]])</f>
        <v>0</v>
      </c>
    </row>
    <row r="474" spans="2:11" x14ac:dyDescent="0.25">
      <c r="B474" s="1">
        <f t="shared" si="23"/>
        <v>38</v>
      </c>
      <c r="C474" s="4">
        <f t="shared" si="24"/>
        <v>454</v>
      </c>
      <c r="D474" s="5">
        <v>5.4800000000000001E-2</v>
      </c>
      <c r="E474" s="2">
        <f>IF(I473&gt;0.001,IPMT(Table42[[#This Row],[Oprocentowanie]]/12,1,$C$9-Table42[[#This Row],[Miesiąc]]+1,-I473),0)</f>
        <v>0</v>
      </c>
      <c r="F474" s="2">
        <f>IF(I473&gt;0.001,PPMT(Table42[[#This Row],[Oprocentowanie]]/12,1,$C$9-Table42[[#This Row],[Miesiąc]]+1,-I473),0)</f>
        <v>0</v>
      </c>
      <c r="G474" s="2">
        <f t="shared" si="22"/>
        <v>0</v>
      </c>
      <c r="H474" s="2"/>
      <c r="I474" s="11">
        <f>IF(I473-F474&gt;0.001,I473-F474-Table42[[#This Row],[Ile nadpłacamy przy tej racie?]],0)</f>
        <v>0</v>
      </c>
      <c r="K474" s="2">
        <f>IF(Table42[[#This Row],[Rok]]&lt;9,Table42[[#This Row],[Odsetki normalne]]*50%,Table42[[#This Row],[Odsetki normalne]])</f>
        <v>0</v>
      </c>
    </row>
    <row r="475" spans="2:11" x14ac:dyDescent="0.25">
      <c r="B475" s="1">
        <f t="shared" si="23"/>
        <v>38</v>
      </c>
      <c r="C475" s="4">
        <f t="shared" si="24"/>
        <v>455</v>
      </c>
      <c r="D475" s="5">
        <v>5.4800000000000001E-2</v>
      </c>
      <c r="E475" s="2">
        <f>IF(I474&gt;0.001,IPMT(Table42[[#This Row],[Oprocentowanie]]/12,1,$C$9-Table42[[#This Row],[Miesiąc]]+1,-I474),0)</f>
        <v>0</v>
      </c>
      <c r="F475" s="2">
        <f>IF(I474&gt;0.001,PPMT(Table42[[#This Row],[Oprocentowanie]]/12,1,$C$9-Table42[[#This Row],[Miesiąc]]+1,-I474),0)</f>
        <v>0</v>
      </c>
      <c r="G475" s="2">
        <f t="shared" si="22"/>
        <v>0</v>
      </c>
      <c r="H475" s="2"/>
      <c r="I475" s="11">
        <f>IF(I474-F475&gt;0.001,I474-F475-Table42[[#This Row],[Ile nadpłacamy przy tej racie?]],0)</f>
        <v>0</v>
      </c>
      <c r="K475" s="2">
        <f>IF(Table42[[#This Row],[Rok]]&lt;9,Table42[[#This Row],[Odsetki normalne]]*50%,Table42[[#This Row],[Odsetki normalne]])</f>
        <v>0</v>
      </c>
    </row>
    <row r="476" spans="2:11" x14ac:dyDescent="0.25">
      <c r="B476" s="1">
        <f t="shared" si="23"/>
        <v>38</v>
      </c>
      <c r="C476" s="4">
        <f t="shared" si="24"/>
        <v>456</v>
      </c>
      <c r="D476" s="5">
        <v>5.4800000000000001E-2</v>
      </c>
      <c r="E476" s="2">
        <f>IF(I475&gt;0.001,IPMT(Table42[[#This Row],[Oprocentowanie]]/12,1,$C$9-Table42[[#This Row],[Miesiąc]]+1,-I475),0)</f>
        <v>0</v>
      </c>
      <c r="F476" s="2">
        <f>IF(I475&gt;0.001,PPMT(Table42[[#This Row],[Oprocentowanie]]/12,1,$C$9-Table42[[#This Row],[Miesiąc]]+1,-I475),0)</f>
        <v>0</v>
      </c>
      <c r="G476" s="2">
        <f t="shared" si="22"/>
        <v>0</v>
      </c>
      <c r="H476" s="2"/>
      <c r="I476" s="11">
        <f>IF(I475-F476&gt;0.001,I475-F476-Table42[[#This Row],[Ile nadpłacamy przy tej racie?]],0)</f>
        <v>0</v>
      </c>
      <c r="K476" s="2">
        <f>IF(Table42[[#This Row],[Rok]]&lt;9,Table42[[#This Row],[Odsetki normalne]]*50%,Table42[[#This Row],[Odsetki normalne]])</f>
        <v>0</v>
      </c>
    </row>
    <row r="477" spans="2:11" x14ac:dyDescent="0.25">
      <c r="B477" s="6">
        <f t="shared" si="23"/>
        <v>39</v>
      </c>
      <c r="C477" s="7">
        <f t="shared" si="24"/>
        <v>457</v>
      </c>
      <c r="D477" s="8">
        <v>5.4800000000000001E-2</v>
      </c>
      <c r="E477" s="9">
        <f>IF(I476&gt;0.001,IPMT(Table42[[#This Row],[Oprocentowanie]]/12,1,$C$9-Table42[[#This Row],[Miesiąc]]+1,-I476),0)</f>
        <v>0</v>
      </c>
      <c r="F477" s="9">
        <f>IF(I476&gt;0.001,PPMT(Table42[[#This Row],[Oprocentowanie]]/12,1,$C$9-Table42[[#This Row],[Miesiąc]]+1,-I476),0)</f>
        <v>0</v>
      </c>
      <c r="G477" s="9">
        <f t="shared" si="22"/>
        <v>0</v>
      </c>
      <c r="H477" s="9"/>
      <c r="I477" s="9">
        <f>IF(I476-F477&gt;0.001,I476-F477-Table42[[#This Row],[Ile nadpłacamy przy tej racie?]],0)</f>
        <v>0</v>
      </c>
      <c r="K477" s="9">
        <f>IF(Table42[[#This Row],[Rok]]&lt;9,Table42[[#This Row],[Odsetki normalne]]*50%,Table42[[#This Row],[Odsetki normalne]])</f>
        <v>0</v>
      </c>
    </row>
    <row r="478" spans="2:11" x14ac:dyDescent="0.25">
      <c r="B478" s="6">
        <f t="shared" si="23"/>
        <v>39</v>
      </c>
      <c r="C478" s="7">
        <f t="shared" si="24"/>
        <v>458</v>
      </c>
      <c r="D478" s="8">
        <v>5.4800000000000001E-2</v>
      </c>
      <c r="E478" s="9">
        <f>IF(I477&gt;0.001,IPMT(Table42[[#This Row],[Oprocentowanie]]/12,1,$C$9-Table42[[#This Row],[Miesiąc]]+1,-I477),0)</f>
        <v>0</v>
      </c>
      <c r="F478" s="9">
        <f>IF(I477&gt;0.001,PPMT(Table42[[#This Row],[Oprocentowanie]]/12,1,$C$9-Table42[[#This Row],[Miesiąc]]+1,-I477),0)</f>
        <v>0</v>
      </c>
      <c r="G478" s="9">
        <f t="shared" si="22"/>
        <v>0</v>
      </c>
      <c r="H478" s="9"/>
      <c r="I478" s="9">
        <f>IF(I477-F478&gt;0.001,I477-F478-Table42[[#This Row],[Ile nadpłacamy przy tej racie?]],0)</f>
        <v>0</v>
      </c>
      <c r="K478" s="9">
        <f>IF(Table42[[#This Row],[Rok]]&lt;9,Table42[[#This Row],[Odsetki normalne]]*50%,Table42[[#This Row],[Odsetki normalne]])</f>
        <v>0</v>
      </c>
    </row>
    <row r="479" spans="2:11" x14ac:dyDescent="0.25">
      <c r="B479" s="6">
        <f t="shared" si="23"/>
        <v>39</v>
      </c>
      <c r="C479" s="7">
        <f t="shared" si="24"/>
        <v>459</v>
      </c>
      <c r="D479" s="8">
        <v>5.4800000000000001E-2</v>
      </c>
      <c r="E479" s="9">
        <f>IF(I478&gt;0.001,IPMT(Table42[[#This Row],[Oprocentowanie]]/12,1,$C$9-Table42[[#This Row],[Miesiąc]]+1,-I478),0)</f>
        <v>0</v>
      </c>
      <c r="F479" s="9">
        <f>IF(I478&gt;0.001,PPMT(Table42[[#This Row],[Oprocentowanie]]/12,1,$C$9-Table42[[#This Row],[Miesiąc]]+1,-I478),0)</f>
        <v>0</v>
      </c>
      <c r="G479" s="9">
        <f t="shared" si="22"/>
        <v>0</v>
      </c>
      <c r="H479" s="9"/>
      <c r="I479" s="9">
        <f>IF(I478-F479&gt;0.001,I478-F479-Table42[[#This Row],[Ile nadpłacamy przy tej racie?]],0)</f>
        <v>0</v>
      </c>
      <c r="K479" s="9">
        <f>IF(Table42[[#This Row],[Rok]]&lt;9,Table42[[#This Row],[Odsetki normalne]]*50%,Table42[[#This Row],[Odsetki normalne]])</f>
        <v>0</v>
      </c>
    </row>
    <row r="480" spans="2:11" x14ac:dyDescent="0.25">
      <c r="B480" s="6">
        <f t="shared" si="23"/>
        <v>39</v>
      </c>
      <c r="C480" s="7">
        <f t="shared" si="24"/>
        <v>460</v>
      </c>
      <c r="D480" s="8">
        <v>5.4800000000000001E-2</v>
      </c>
      <c r="E480" s="9">
        <f>IF(I479&gt;0.001,IPMT(Table42[[#This Row],[Oprocentowanie]]/12,1,$C$9-Table42[[#This Row],[Miesiąc]]+1,-I479),0)</f>
        <v>0</v>
      </c>
      <c r="F480" s="9">
        <f>IF(I479&gt;0.001,PPMT(Table42[[#This Row],[Oprocentowanie]]/12,1,$C$9-Table42[[#This Row],[Miesiąc]]+1,-I479),0)</f>
        <v>0</v>
      </c>
      <c r="G480" s="9">
        <f t="shared" si="22"/>
        <v>0</v>
      </c>
      <c r="H480" s="9"/>
      <c r="I480" s="9">
        <f>IF(I479-F480&gt;0.001,I479-F480-Table42[[#This Row],[Ile nadpłacamy przy tej racie?]],0)</f>
        <v>0</v>
      </c>
      <c r="K480" s="9">
        <f>IF(Table42[[#This Row],[Rok]]&lt;9,Table42[[#This Row],[Odsetki normalne]]*50%,Table42[[#This Row],[Odsetki normalne]])</f>
        <v>0</v>
      </c>
    </row>
    <row r="481" spans="2:11" x14ac:dyDescent="0.25">
      <c r="B481" s="6">
        <f t="shared" si="23"/>
        <v>39</v>
      </c>
      <c r="C481" s="7">
        <f t="shared" si="24"/>
        <v>461</v>
      </c>
      <c r="D481" s="8">
        <v>5.4800000000000001E-2</v>
      </c>
      <c r="E481" s="9">
        <f>IF(I480&gt;0.001,IPMT(Table42[[#This Row],[Oprocentowanie]]/12,1,$C$9-Table42[[#This Row],[Miesiąc]]+1,-I480),0)</f>
        <v>0</v>
      </c>
      <c r="F481" s="9">
        <f>IF(I480&gt;0.001,PPMT(Table42[[#This Row],[Oprocentowanie]]/12,1,$C$9-Table42[[#This Row],[Miesiąc]]+1,-I480),0)</f>
        <v>0</v>
      </c>
      <c r="G481" s="9">
        <f t="shared" si="22"/>
        <v>0</v>
      </c>
      <c r="H481" s="9"/>
      <c r="I481" s="9">
        <f>IF(I480-F481&gt;0.001,I480-F481-Table42[[#This Row],[Ile nadpłacamy przy tej racie?]],0)</f>
        <v>0</v>
      </c>
      <c r="K481" s="9">
        <f>IF(Table42[[#This Row],[Rok]]&lt;9,Table42[[#This Row],[Odsetki normalne]]*50%,Table42[[#This Row],[Odsetki normalne]])</f>
        <v>0</v>
      </c>
    </row>
    <row r="482" spans="2:11" x14ac:dyDescent="0.25">
      <c r="B482" s="6">
        <f t="shared" si="23"/>
        <v>39</v>
      </c>
      <c r="C482" s="7">
        <f t="shared" si="24"/>
        <v>462</v>
      </c>
      <c r="D482" s="8">
        <v>5.4800000000000001E-2</v>
      </c>
      <c r="E482" s="9">
        <f>IF(I481&gt;0.001,IPMT(Table42[[#This Row],[Oprocentowanie]]/12,1,$C$9-Table42[[#This Row],[Miesiąc]]+1,-I481),0)</f>
        <v>0</v>
      </c>
      <c r="F482" s="9">
        <f>IF(I481&gt;0.001,PPMT(Table42[[#This Row],[Oprocentowanie]]/12,1,$C$9-Table42[[#This Row],[Miesiąc]]+1,-I481),0)</f>
        <v>0</v>
      </c>
      <c r="G482" s="9">
        <f t="shared" si="22"/>
        <v>0</v>
      </c>
      <c r="H482" s="9"/>
      <c r="I482" s="9">
        <f>IF(I481-F482&gt;0.001,I481-F482-Table42[[#This Row],[Ile nadpłacamy przy tej racie?]],0)</f>
        <v>0</v>
      </c>
      <c r="K482" s="9">
        <f>IF(Table42[[#This Row],[Rok]]&lt;9,Table42[[#This Row],[Odsetki normalne]]*50%,Table42[[#This Row],[Odsetki normalne]])</f>
        <v>0</v>
      </c>
    </row>
    <row r="483" spans="2:11" x14ac:dyDescent="0.25">
      <c r="B483" s="6">
        <f t="shared" si="23"/>
        <v>39</v>
      </c>
      <c r="C483" s="7">
        <f t="shared" si="24"/>
        <v>463</v>
      </c>
      <c r="D483" s="8">
        <v>5.4800000000000001E-2</v>
      </c>
      <c r="E483" s="9">
        <f>IF(I482&gt;0.001,IPMT(Table42[[#This Row],[Oprocentowanie]]/12,1,$C$9-Table42[[#This Row],[Miesiąc]]+1,-I482),0)</f>
        <v>0</v>
      </c>
      <c r="F483" s="9">
        <f>IF(I482&gt;0.001,PPMT(Table42[[#This Row],[Oprocentowanie]]/12,1,$C$9-Table42[[#This Row],[Miesiąc]]+1,-I482),0)</f>
        <v>0</v>
      </c>
      <c r="G483" s="9">
        <f t="shared" si="22"/>
        <v>0</v>
      </c>
      <c r="H483" s="9"/>
      <c r="I483" s="9">
        <f>IF(I482-F483&gt;0.001,I482-F483-Table42[[#This Row],[Ile nadpłacamy przy tej racie?]],0)</f>
        <v>0</v>
      </c>
      <c r="K483" s="9">
        <f>IF(Table42[[#This Row],[Rok]]&lt;9,Table42[[#This Row],[Odsetki normalne]]*50%,Table42[[#This Row],[Odsetki normalne]])</f>
        <v>0</v>
      </c>
    </row>
    <row r="484" spans="2:11" x14ac:dyDescent="0.25">
      <c r="B484" s="6">
        <f t="shared" si="23"/>
        <v>39</v>
      </c>
      <c r="C484" s="7">
        <f t="shared" si="24"/>
        <v>464</v>
      </c>
      <c r="D484" s="8">
        <v>5.4800000000000001E-2</v>
      </c>
      <c r="E484" s="9">
        <f>IF(I483&gt;0.001,IPMT(Table42[[#This Row],[Oprocentowanie]]/12,1,$C$9-Table42[[#This Row],[Miesiąc]]+1,-I483),0)</f>
        <v>0</v>
      </c>
      <c r="F484" s="9">
        <f>IF(I483&gt;0.001,PPMT(Table42[[#This Row],[Oprocentowanie]]/12,1,$C$9-Table42[[#This Row],[Miesiąc]]+1,-I483),0)</f>
        <v>0</v>
      </c>
      <c r="G484" s="9">
        <f t="shared" si="22"/>
        <v>0</v>
      </c>
      <c r="H484" s="9"/>
      <c r="I484" s="9">
        <f>IF(I483-F484&gt;0.001,I483-F484-Table42[[#This Row],[Ile nadpłacamy przy tej racie?]],0)</f>
        <v>0</v>
      </c>
      <c r="K484" s="9">
        <f>IF(Table42[[#This Row],[Rok]]&lt;9,Table42[[#This Row],[Odsetki normalne]]*50%,Table42[[#This Row],[Odsetki normalne]])</f>
        <v>0</v>
      </c>
    </row>
    <row r="485" spans="2:11" x14ac:dyDescent="0.25">
      <c r="B485" s="6">
        <f t="shared" si="23"/>
        <v>39</v>
      </c>
      <c r="C485" s="7">
        <f t="shared" si="24"/>
        <v>465</v>
      </c>
      <c r="D485" s="8">
        <v>5.4800000000000001E-2</v>
      </c>
      <c r="E485" s="9">
        <f>IF(I484&gt;0.001,IPMT(Table42[[#This Row],[Oprocentowanie]]/12,1,$C$9-Table42[[#This Row],[Miesiąc]]+1,-I484),0)</f>
        <v>0</v>
      </c>
      <c r="F485" s="9">
        <f>IF(I484&gt;0.001,PPMT(Table42[[#This Row],[Oprocentowanie]]/12,1,$C$9-Table42[[#This Row],[Miesiąc]]+1,-I484),0)</f>
        <v>0</v>
      </c>
      <c r="G485" s="9">
        <f t="shared" si="22"/>
        <v>0</v>
      </c>
      <c r="H485" s="9"/>
      <c r="I485" s="9">
        <f>IF(I484-F485&gt;0.001,I484-F485-Table42[[#This Row],[Ile nadpłacamy przy tej racie?]],0)</f>
        <v>0</v>
      </c>
      <c r="K485" s="9">
        <f>IF(Table42[[#This Row],[Rok]]&lt;9,Table42[[#This Row],[Odsetki normalne]]*50%,Table42[[#This Row],[Odsetki normalne]])</f>
        <v>0</v>
      </c>
    </row>
    <row r="486" spans="2:11" x14ac:dyDescent="0.25">
      <c r="B486" s="6">
        <f t="shared" si="23"/>
        <v>39</v>
      </c>
      <c r="C486" s="7">
        <f t="shared" si="24"/>
        <v>466</v>
      </c>
      <c r="D486" s="8">
        <v>5.4800000000000001E-2</v>
      </c>
      <c r="E486" s="9">
        <f>IF(I485&gt;0.001,IPMT(Table42[[#This Row],[Oprocentowanie]]/12,1,$C$9-Table42[[#This Row],[Miesiąc]]+1,-I485),0)</f>
        <v>0</v>
      </c>
      <c r="F486" s="9">
        <f>IF(I485&gt;0.001,PPMT(Table42[[#This Row],[Oprocentowanie]]/12,1,$C$9-Table42[[#This Row],[Miesiąc]]+1,-I485),0)</f>
        <v>0</v>
      </c>
      <c r="G486" s="9">
        <f t="shared" si="22"/>
        <v>0</v>
      </c>
      <c r="H486" s="9"/>
      <c r="I486" s="9">
        <f>IF(I485-F486&gt;0.001,I485-F486-Table42[[#This Row],[Ile nadpłacamy przy tej racie?]],0)</f>
        <v>0</v>
      </c>
      <c r="K486" s="9">
        <f>IF(Table42[[#This Row],[Rok]]&lt;9,Table42[[#This Row],[Odsetki normalne]]*50%,Table42[[#This Row],[Odsetki normalne]])</f>
        <v>0</v>
      </c>
    </row>
    <row r="487" spans="2:11" x14ac:dyDescent="0.25">
      <c r="B487" s="6">
        <f t="shared" si="23"/>
        <v>39</v>
      </c>
      <c r="C487" s="7">
        <f t="shared" si="24"/>
        <v>467</v>
      </c>
      <c r="D487" s="8">
        <v>5.4800000000000001E-2</v>
      </c>
      <c r="E487" s="9">
        <f>IF(I486&gt;0.001,IPMT(Table42[[#This Row],[Oprocentowanie]]/12,1,$C$9-Table42[[#This Row],[Miesiąc]]+1,-I486),0)</f>
        <v>0</v>
      </c>
      <c r="F487" s="9">
        <f>IF(I486&gt;0.001,PPMT(Table42[[#This Row],[Oprocentowanie]]/12,1,$C$9-Table42[[#This Row],[Miesiąc]]+1,-I486),0)</f>
        <v>0</v>
      </c>
      <c r="G487" s="9">
        <f t="shared" si="22"/>
        <v>0</v>
      </c>
      <c r="H487" s="9"/>
      <c r="I487" s="9">
        <f>IF(I486-F487&gt;0.001,I486-F487-Table42[[#This Row],[Ile nadpłacamy przy tej racie?]],0)</f>
        <v>0</v>
      </c>
      <c r="K487" s="9">
        <f>IF(Table42[[#This Row],[Rok]]&lt;9,Table42[[#This Row],[Odsetki normalne]]*50%,Table42[[#This Row],[Odsetki normalne]])</f>
        <v>0</v>
      </c>
    </row>
    <row r="488" spans="2:11" x14ac:dyDescent="0.25">
      <c r="B488" s="6">
        <f t="shared" si="23"/>
        <v>39</v>
      </c>
      <c r="C488" s="7">
        <f t="shared" si="24"/>
        <v>468</v>
      </c>
      <c r="D488" s="8">
        <v>5.4800000000000001E-2</v>
      </c>
      <c r="E488" s="9">
        <f>IF(I487&gt;0.001,IPMT(Table42[[#This Row],[Oprocentowanie]]/12,1,$C$9-Table42[[#This Row],[Miesiąc]]+1,-I487),0)</f>
        <v>0</v>
      </c>
      <c r="F488" s="9">
        <f>IF(I487&gt;0.001,PPMT(Table42[[#This Row],[Oprocentowanie]]/12,1,$C$9-Table42[[#This Row],[Miesiąc]]+1,-I487),0)</f>
        <v>0</v>
      </c>
      <c r="G488" s="9">
        <f t="shared" si="22"/>
        <v>0</v>
      </c>
      <c r="H488" s="9"/>
      <c r="I488" s="9">
        <f>IF(I487-F488&gt;0.001,I487-F488-Table42[[#This Row],[Ile nadpłacamy przy tej racie?]],0)</f>
        <v>0</v>
      </c>
      <c r="K488" s="9">
        <f>IF(Table42[[#This Row],[Rok]]&lt;9,Table42[[#This Row],[Odsetki normalne]]*50%,Table42[[#This Row],[Odsetki normalne]])</f>
        <v>0</v>
      </c>
    </row>
    <row r="489" spans="2:11" x14ac:dyDescent="0.25">
      <c r="B489" s="1">
        <f t="shared" si="23"/>
        <v>40</v>
      </c>
      <c r="C489" s="4">
        <f t="shared" si="24"/>
        <v>469</v>
      </c>
      <c r="D489" s="5">
        <v>5.4800000000000001E-2</v>
      </c>
      <c r="E489" s="2">
        <f>IF(I488&gt;0.001,IPMT(Table42[[#This Row],[Oprocentowanie]]/12,1,$C$9-Table42[[#This Row],[Miesiąc]]+1,-I488),0)</f>
        <v>0</v>
      </c>
      <c r="F489" s="2">
        <f>IF(I488&gt;0.001,PPMT(Table42[[#This Row],[Oprocentowanie]]/12,1,$C$9-Table42[[#This Row],[Miesiąc]]+1,-I488),0)</f>
        <v>0</v>
      </c>
      <c r="G489" s="2">
        <f t="shared" si="22"/>
        <v>0</v>
      </c>
      <c r="H489" s="2"/>
      <c r="I489" s="11">
        <f>IF(I488-F489&gt;0.001,I488-F489-Table42[[#This Row],[Ile nadpłacamy przy tej racie?]],0)</f>
        <v>0</v>
      </c>
      <c r="K489" s="2">
        <f>IF(Table42[[#This Row],[Rok]]&lt;9,Table42[[#This Row],[Odsetki normalne]]*50%,Table42[[#This Row],[Odsetki normalne]])</f>
        <v>0</v>
      </c>
    </row>
    <row r="490" spans="2:11" x14ac:dyDescent="0.25">
      <c r="B490" s="1">
        <f t="shared" si="23"/>
        <v>40</v>
      </c>
      <c r="C490" s="4">
        <f t="shared" si="24"/>
        <v>470</v>
      </c>
      <c r="D490" s="5">
        <v>5.4800000000000001E-2</v>
      </c>
      <c r="E490" s="2">
        <f>IF(I489&gt;0.001,IPMT(Table42[[#This Row],[Oprocentowanie]]/12,1,$C$9-Table42[[#This Row],[Miesiąc]]+1,-I489),0)</f>
        <v>0</v>
      </c>
      <c r="F490" s="2">
        <f>IF(I489&gt;0.001,PPMT(Table42[[#This Row],[Oprocentowanie]]/12,1,$C$9-Table42[[#This Row],[Miesiąc]]+1,-I489),0)</f>
        <v>0</v>
      </c>
      <c r="G490" s="2">
        <f t="shared" si="22"/>
        <v>0</v>
      </c>
      <c r="H490" s="2"/>
      <c r="I490" s="11">
        <f>IF(I489-F490&gt;0.001,I489-F490-Table42[[#This Row],[Ile nadpłacamy przy tej racie?]],0)</f>
        <v>0</v>
      </c>
      <c r="K490" s="2">
        <f>IF(Table42[[#This Row],[Rok]]&lt;9,Table42[[#This Row],[Odsetki normalne]]*50%,Table42[[#This Row],[Odsetki normalne]])</f>
        <v>0</v>
      </c>
    </row>
    <row r="491" spans="2:11" x14ac:dyDescent="0.25">
      <c r="B491" s="1">
        <f t="shared" si="23"/>
        <v>40</v>
      </c>
      <c r="C491" s="4">
        <f t="shared" si="24"/>
        <v>471</v>
      </c>
      <c r="D491" s="5">
        <v>5.4800000000000001E-2</v>
      </c>
      <c r="E491" s="2">
        <f>IF(I490&gt;0.001,IPMT(Table42[[#This Row],[Oprocentowanie]]/12,1,$C$9-Table42[[#This Row],[Miesiąc]]+1,-I490),0)</f>
        <v>0</v>
      </c>
      <c r="F491" s="2">
        <f>IF(I490&gt;0.001,PPMT(Table42[[#This Row],[Oprocentowanie]]/12,1,$C$9-Table42[[#This Row],[Miesiąc]]+1,-I490),0)</f>
        <v>0</v>
      </c>
      <c r="G491" s="2">
        <f t="shared" si="22"/>
        <v>0</v>
      </c>
      <c r="H491" s="2"/>
      <c r="I491" s="11">
        <f>IF(I490-F491&gt;0.001,I490-F491-Table42[[#This Row],[Ile nadpłacamy przy tej racie?]],0)</f>
        <v>0</v>
      </c>
      <c r="K491" s="2">
        <f>IF(Table42[[#This Row],[Rok]]&lt;9,Table42[[#This Row],[Odsetki normalne]]*50%,Table42[[#This Row],[Odsetki normalne]])</f>
        <v>0</v>
      </c>
    </row>
    <row r="492" spans="2:11" x14ac:dyDescent="0.25">
      <c r="B492" s="1">
        <f t="shared" si="23"/>
        <v>40</v>
      </c>
      <c r="C492" s="4">
        <f t="shared" si="24"/>
        <v>472</v>
      </c>
      <c r="D492" s="5">
        <v>5.4800000000000001E-2</v>
      </c>
      <c r="E492" s="2">
        <f>IF(I491&gt;0.001,IPMT(Table42[[#This Row],[Oprocentowanie]]/12,1,$C$9-Table42[[#This Row],[Miesiąc]]+1,-I491),0)</f>
        <v>0</v>
      </c>
      <c r="F492" s="2">
        <f>IF(I491&gt;0.001,PPMT(Table42[[#This Row],[Oprocentowanie]]/12,1,$C$9-Table42[[#This Row],[Miesiąc]]+1,-I491),0)</f>
        <v>0</v>
      </c>
      <c r="G492" s="2">
        <f t="shared" si="22"/>
        <v>0</v>
      </c>
      <c r="H492" s="2"/>
      <c r="I492" s="11">
        <f>IF(I491-F492&gt;0.001,I491-F492-Table42[[#This Row],[Ile nadpłacamy przy tej racie?]],0)</f>
        <v>0</v>
      </c>
      <c r="K492" s="2">
        <f>IF(Table42[[#This Row],[Rok]]&lt;9,Table42[[#This Row],[Odsetki normalne]]*50%,Table42[[#This Row],[Odsetki normalne]])</f>
        <v>0</v>
      </c>
    </row>
    <row r="493" spans="2:11" x14ac:dyDescent="0.25">
      <c r="B493" s="1">
        <f t="shared" si="23"/>
        <v>40</v>
      </c>
      <c r="C493" s="4">
        <f t="shared" si="24"/>
        <v>473</v>
      </c>
      <c r="D493" s="5">
        <v>5.4800000000000001E-2</v>
      </c>
      <c r="E493" s="2">
        <f>IF(I492&gt;0.001,IPMT(Table42[[#This Row],[Oprocentowanie]]/12,1,$C$9-Table42[[#This Row],[Miesiąc]]+1,-I492),0)</f>
        <v>0</v>
      </c>
      <c r="F493" s="2">
        <f>IF(I492&gt;0.001,PPMT(Table42[[#This Row],[Oprocentowanie]]/12,1,$C$9-Table42[[#This Row],[Miesiąc]]+1,-I492),0)</f>
        <v>0</v>
      </c>
      <c r="G493" s="2">
        <f t="shared" si="22"/>
        <v>0</v>
      </c>
      <c r="H493" s="2"/>
      <c r="I493" s="11">
        <f>IF(I492-F493&gt;0.001,I492-F493-Table42[[#This Row],[Ile nadpłacamy przy tej racie?]],0)</f>
        <v>0</v>
      </c>
      <c r="K493" s="2">
        <f>IF(Table42[[#This Row],[Rok]]&lt;9,Table42[[#This Row],[Odsetki normalne]]*50%,Table42[[#This Row],[Odsetki normalne]])</f>
        <v>0</v>
      </c>
    </row>
    <row r="494" spans="2:11" x14ac:dyDescent="0.25">
      <c r="B494" s="1">
        <f t="shared" si="23"/>
        <v>40</v>
      </c>
      <c r="C494" s="4">
        <f t="shared" si="24"/>
        <v>474</v>
      </c>
      <c r="D494" s="5">
        <v>5.4800000000000001E-2</v>
      </c>
      <c r="E494" s="2">
        <f>IF(I493&gt;0.001,IPMT(Table42[[#This Row],[Oprocentowanie]]/12,1,$C$9-Table42[[#This Row],[Miesiąc]]+1,-I493),0)</f>
        <v>0</v>
      </c>
      <c r="F494" s="2">
        <f>IF(I493&gt;0.001,PPMT(Table42[[#This Row],[Oprocentowanie]]/12,1,$C$9-Table42[[#This Row],[Miesiąc]]+1,-I493),0)</f>
        <v>0</v>
      </c>
      <c r="G494" s="2">
        <f t="shared" si="22"/>
        <v>0</v>
      </c>
      <c r="H494" s="2"/>
      <c r="I494" s="11">
        <f>IF(I493-F494&gt;0.001,I493-F494-Table42[[#This Row],[Ile nadpłacamy przy tej racie?]],0)</f>
        <v>0</v>
      </c>
      <c r="K494" s="2">
        <f>IF(Table42[[#This Row],[Rok]]&lt;9,Table42[[#This Row],[Odsetki normalne]]*50%,Table42[[#This Row],[Odsetki normalne]])</f>
        <v>0</v>
      </c>
    </row>
    <row r="495" spans="2:11" x14ac:dyDescent="0.25">
      <c r="B495" s="1">
        <f t="shared" si="23"/>
        <v>40</v>
      </c>
      <c r="C495" s="4">
        <f t="shared" si="24"/>
        <v>475</v>
      </c>
      <c r="D495" s="5">
        <v>5.4800000000000001E-2</v>
      </c>
      <c r="E495" s="2">
        <f>IF(I494&gt;0.001,IPMT(Table42[[#This Row],[Oprocentowanie]]/12,1,$C$9-Table42[[#This Row],[Miesiąc]]+1,-I494),0)</f>
        <v>0</v>
      </c>
      <c r="F495" s="2">
        <f>IF(I494&gt;0.001,PPMT(Table42[[#This Row],[Oprocentowanie]]/12,1,$C$9-Table42[[#This Row],[Miesiąc]]+1,-I494),0)</f>
        <v>0</v>
      </c>
      <c r="G495" s="2">
        <f t="shared" si="22"/>
        <v>0</v>
      </c>
      <c r="H495" s="2"/>
      <c r="I495" s="11">
        <f>IF(I494-F495&gt;0.001,I494-F495-Table42[[#This Row],[Ile nadpłacamy przy tej racie?]],0)</f>
        <v>0</v>
      </c>
      <c r="K495" s="2">
        <f>IF(Table42[[#This Row],[Rok]]&lt;9,Table42[[#This Row],[Odsetki normalne]]*50%,Table42[[#This Row],[Odsetki normalne]])</f>
        <v>0</v>
      </c>
    </row>
    <row r="496" spans="2:11" x14ac:dyDescent="0.25">
      <c r="B496" s="1">
        <f t="shared" si="23"/>
        <v>40</v>
      </c>
      <c r="C496" s="4">
        <f t="shared" si="24"/>
        <v>476</v>
      </c>
      <c r="D496" s="5">
        <v>5.4800000000000001E-2</v>
      </c>
      <c r="E496" s="2">
        <f>IF(I495&gt;0.001,IPMT(Table42[[#This Row],[Oprocentowanie]]/12,1,$C$9-Table42[[#This Row],[Miesiąc]]+1,-I495),0)</f>
        <v>0</v>
      </c>
      <c r="F496" s="2">
        <f>IF(I495&gt;0.001,PPMT(Table42[[#This Row],[Oprocentowanie]]/12,1,$C$9-Table42[[#This Row],[Miesiąc]]+1,-I495),0)</f>
        <v>0</v>
      </c>
      <c r="G496" s="2">
        <f t="shared" si="22"/>
        <v>0</v>
      </c>
      <c r="H496" s="2"/>
      <c r="I496" s="11">
        <f>IF(I495-F496&gt;0.001,I495-F496-Table42[[#This Row],[Ile nadpłacamy przy tej racie?]],0)</f>
        <v>0</v>
      </c>
      <c r="K496" s="2">
        <f>IF(Table42[[#This Row],[Rok]]&lt;9,Table42[[#This Row],[Odsetki normalne]]*50%,Table42[[#This Row],[Odsetki normalne]])</f>
        <v>0</v>
      </c>
    </row>
    <row r="497" spans="2:11" x14ac:dyDescent="0.25">
      <c r="B497" s="1">
        <f t="shared" si="23"/>
        <v>40</v>
      </c>
      <c r="C497" s="4">
        <f t="shared" si="24"/>
        <v>477</v>
      </c>
      <c r="D497" s="5">
        <v>5.4800000000000001E-2</v>
      </c>
      <c r="E497" s="2">
        <f>IF(I496&gt;0.001,IPMT(Table42[[#This Row],[Oprocentowanie]]/12,1,$C$9-Table42[[#This Row],[Miesiąc]]+1,-I496),0)</f>
        <v>0</v>
      </c>
      <c r="F497" s="2">
        <f>IF(I496&gt;0.001,PPMT(Table42[[#This Row],[Oprocentowanie]]/12,1,$C$9-Table42[[#This Row],[Miesiąc]]+1,-I496),0)</f>
        <v>0</v>
      </c>
      <c r="G497" s="2">
        <f t="shared" si="22"/>
        <v>0</v>
      </c>
      <c r="H497" s="2"/>
      <c r="I497" s="11">
        <f>IF(I496-F497&gt;0.001,I496-F497-Table42[[#This Row],[Ile nadpłacamy przy tej racie?]],0)</f>
        <v>0</v>
      </c>
      <c r="K497" s="2">
        <f>IF(Table42[[#This Row],[Rok]]&lt;9,Table42[[#This Row],[Odsetki normalne]]*50%,Table42[[#This Row],[Odsetki normalne]])</f>
        <v>0</v>
      </c>
    </row>
    <row r="498" spans="2:11" x14ac:dyDescent="0.25">
      <c r="B498" s="1">
        <f t="shared" si="23"/>
        <v>40</v>
      </c>
      <c r="C498" s="4">
        <f t="shared" si="24"/>
        <v>478</v>
      </c>
      <c r="D498" s="5">
        <v>5.4800000000000001E-2</v>
      </c>
      <c r="E498" s="2">
        <f>IF(I497&gt;0.001,IPMT(Table42[[#This Row],[Oprocentowanie]]/12,1,$C$9-Table42[[#This Row],[Miesiąc]]+1,-I497),0)</f>
        <v>0</v>
      </c>
      <c r="F498" s="2">
        <f>IF(I497&gt;0.001,PPMT(Table42[[#This Row],[Oprocentowanie]]/12,1,$C$9-Table42[[#This Row],[Miesiąc]]+1,-I497),0)</f>
        <v>0</v>
      </c>
      <c r="G498" s="2">
        <f t="shared" si="22"/>
        <v>0</v>
      </c>
      <c r="H498" s="2"/>
      <c r="I498" s="11">
        <f>IF(I497-F498&gt;0.001,I497-F498-Table42[[#This Row],[Ile nadpłacamy przy tej racie?]],0)</f>
        <v>0</v>
      </c>
      <c r="K498" s="2">
        <f>IF(Table42[[#This Row],[Rok]]&lt;9,Table42[[#This Row],[Odsetki normalne]]*50%,Table42[[#This Row],[Odsetki normalne]])</f>
        <v>0</v>
      </c>
    </row>
    <row r="499" spans="2:11" x14ac:dyDescent="0.25">
      <c r="B499" s="1">
        <f t="shared" si="23"/>
        <v>40</v>
      </c>
      <c r="C499" s="4">
        <f t="shared" si="24"/>
        <v>479</v>
      </c>
      <c r="D499" s="5">
        <v>5.4800000000000001E-2</v>
      </c>
      <c r="E499" s="2">
        <f>IF(I498&gt;0.001,IPMT(Table42[[#This Row],[Oprocentowanie]]/12,1,$C$9-Table42[[#This Row],[Miesiąc]]+1,-I498),0)</f>
        <v>0</v>
      </c>
      <c r="F499" s="2">
        <f>IF(I498&gt;0.001,PPMT(Table42[[#This Row],[Oprocentowanie]]/12,1,$C$9-Table42[[#This Row],[Miesiąc]]+1,-I498),0)</f>
        <v>0</v>
      </c>
      <c r="G499" s="2">
        <f t="shared" si="22"/>
        <v>0</v>
      </c>
      <c r="H499" s="2"/>
      <c r="I499" s="11">
        <f>IF(I498-F499&gt;0.001,I498-F499-Table42[[#This Row],[Ile nadpłacamy przy tej racie?]],0)</f>
        <v>0</v>
      </c>
      <c r="K499" s="2">
        <f>IF(Table42[[#This Row],[Rok]]&lt;9,Table42[[#This Row],[Odsetki normalne]]*50%,Table42[[#This Row],[Odsetki normalne]])</f>
        <v>0</v>
      </c>
    </row>
    <row r="500" spans="2:11" x14ac:dyDescent="0.25">
      <c r="B500" s="1">
        <f t="shared" si="23"/>
        <v>40</v>
      </c>
      <c r="C500" s="4">
        <f t="shared" si="24"/>
        <v>480</v>
      </c>
      <c r="D500" s="5">
        <v>5.4800000000000001E-2</v>
      </c>
      <c r="E500" s="2">
        <f>IF(I499&gt;0.001,IPMT(Table42[[#This Row],[Oprocentowanie]]/12,1,$C$9-Table42[[#This Row],[Miesiąc]]+1,-I499),0)</f>
        <v>0</v>
      </c>
      <c r="F500" s="2">
        <f>IF(I499&gt;0.001,PPMT(Table42[[#This Row],[Oprocentowanie]]/12,1,$C$9-Table42[[#This Row],[Miesiąc]]+1,-I499),0)</f>
        <v>0</v>
      </c>
      <c r="G500" s="2">
        <f t="shared" si="22"/>
        <v>0</v>
      </c>
      <c r="H500" s="2"/>
      <c r="I500" s="11">
        <f>IF(I499-F500&gt;0.001,I499-F500-Table42[[#This Row],[Ile nadpłacamy przy tej racie?]],0)</f>
        <v>0</v>
      </c>
      <c r="K500" s="2">
        <f>IF(Table42[[#This Row],[Rok]]&lt;9,Table42[[#This Row],[Odsetki normalne]]*50%,Table42[[#This Row],[Odsetki normalne]])</f>
        <v>0</v>
      </c>
    </row>
    <row r="501" spans="2:11" x14ac:dyDescent="0.25">
      <c r="C501" s="4"/>
      <c r="D501" s="5"/>
      <c r="E501" s="2"/>
      <c r="F501" s="2"/>
      <c r="G501" s="2"/>
      <c r="H501" s="2"/>
      <c r="I501" s="2"/>
    </row>
    <row r="502" spans="2:11" x14ac:dyDescent="0.25">
      <c r="C502" s="4"/>
      <c r="D502" s="5"/>
      <c r="E502" s="2"/>
      <c r="F502" s="2"/>
      <c r="G502" s="2"/>
      <c r="H502" s="2"/>
      <c r="I502" s="2"/>
    </row>
  </sheetData>
  <mergeCells count="1">
    <mergeCell ref="B4:H4"/>
  </mergeCells>
  <hyperlinks>
    <hyperlink ref="C6" r:id="rId1"/>
  </hyperlinks>
  <pageMargins left="0.7" right="0.7" top="0.75" bottom="0.75" header="0.3" footer="0.3"/>
  <pageSetup paperSize="9" orientation="portrait" horizontalDpi="4294967294" verticalDpi="0" r:id="rId2"/>
  <ignoredErrors>
    <ignoredError sqref="B20:I20 C15:C17 B46:C500 B45:C45 I45 G237:I237 B22:D44 G22:I42 G45 G46:I236 G238:I500 G44 I44 B21:D21 G21:I21 G43 I43" calculatedColumn="1"/>
  </ignoredErrors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8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6384" width="9.140625" style="1"/>
  </cols>
  <sheetData>
    <row r="1" spans="2:11" ht="23.25" x14ac:dyDescent="0.25">
      <c r="B1" s="15" t="s">
        <v>39</v>
      </c>
    </row>
    <row r="2" spans="2:11" ht="18.75" x14ac:dyDescent="0.25">
      <c r="B2" s="16" t="s">
        <v>41</v>
      </c>
    </row>
    <row r="4" spans="2:11" x14ac:dyDescent="0.25">
      <c r="B4" s="4" t="s">
        <v>2</v>
      </c>
      <c r="C4" s="1">
        <v>20</v>
      </c>
    </row>
    <row r="5" spans="2:11" x14ac:dyDescent="0.25">
      <c r="B5" s="4" t="s">
        <v>3</v>
      </c>
      <c r="C5" s="1">
        <f>C4*12</f>
        <v>240</v>
      </c>
    </row>
    <row r="6" spans="2:11" x14ac:dyDescent="0.25">
      <c r="B6" s="4" t="s">
        <v>5</v>
      </c>
      <c r="C6" s="5">
        <v>6.4000000000000001E-2</v>
      </c>
    </row>
    <row r="7" spans="2:11" x14ac:dyDescent="0.25">
      <c r="B7" s="4" t="s">
        <v>0</v>
      </c>
      <c r="C7" s="2">
        <v>207967</v>
      </c>
      <c r="E7" s="5"/>
    </row>
    <row r="8" spans="2:11" x14ac:dyDescent="0.25">
      <c r="B8" s="4" t="s">
        <v>11</v>
      </c>
      <c r="C8" s="2">
        <f>PMT(C6/12,C4*12,C7)</f>
        <v>-1538.326793151833</v>
      </c>
    </row>
    <row r="10" spans="2:11" ht="30" x14ac:dyDescent="0.25">
      <c r="B10" s="1" t="s">
        <v>14</v>
      </c>
      <c r="C10" s="3" t="s">
        <v>20</v>
      </c>
      <c r="D10" s="3" t="s">
        <v>21</v>
      </c>
    </row>
    <row r="11" spans="2:11" x14ac:dyDescent="0.25">
      <c r="B11" s="4" t="s">
        <v>18</v>
      </c>
      <c r="C11" s="2">
        <f>SUM(Table421114[Kapitał])+SUM(Table421114[Ile nadpłacamy przy tej racie?])</f>
        <v>207966.99999999988</v>
      </c>
      <c r="D11" s="2">
        <f>SUM(Table421114[Kapitał])+SUM(Table421114[Ile nadpłacamy przy tej racie?])</f>
        <v>207966.99999999988</v>
      </c>
    </row>
    <row r="12" spans="2:11" x14ac:dyDescent="0.25">
      <c r="B12" s="4" t="s">
        <v>19</v>
      </c>
      <c r="C12" s="2">
        <f>SUM(E17:E496)</f>
        <v>98072.609748127681</v>
      </c>
      <c r="D12" s="2">
        <f>SUM(K17:K496)</f>
        <v>66621.820026009722</v>
      </c>
    </row>
    <row r="13" spans="2:11" x14ac:dyDescent="0.25">
      <c r="B13" s="4" t="s">
        <v>22</v>
      </c>
      <c r="C13" s="2">
        <f>C11+C12</f>
        <v>306039.60974812758</v>
      </c>
      <c r="D13" s="2">
        <f>D11+D12</f>
        <v>274588.82002600958</v>
      </c>
    </row>
    <row r="14" spans="2:11" x14ac:dyDescent="0.25">
      <c r="B14" s="4"/>
    </row>
    <row r="15" spans="2:11" ht="30.75" customHeight="1" x14ac:dyDescent="0.25">
      <c r="B15" s="10" t="s">
        <v>1</v>
      </c>
      <c r="C15" s="10" t="s">
        <v>4</v>
      </c>
      <c r="D15" s="10" t="s">
        <v>5</v>
      </c>
      <c r="E15" s="10" t="s">
        <v>16</v>
      </c>
      <c r="F15" s="10" t="s">
        <v>9</v>
      </c>
      <c r="G15" s="10" t="s">
        <v>10</v>
      </c>
      <c r="H15" s="10" t="s">
        <v>15</v>
      </c>
      <c r="I15" s="10" t="s">
        <v>6</v>
      </c>
      <c r="K15" s="3" t="s">
        <v>17</v>
      </c>
    </row>
    <row r="16" spans="2:11" x14ac:dyDescent="0.25">
      <c r="C16" s="4" t="s">
        <v>7</v>
      </c>
      <c r="I16" s="2">
        <f>C7</f>
        <v>207967</v>
      </c>
      <c r="K16" s="2">
        <f>IF(Table421114[[#This Row],[Rok]]&lt;9,Table421114[[#This Row],[Odsetki normalne]]*50%,Table421114[[#This Row],[Odsetki normalne]])</f>
        <v>0</v>
      </c>
    </row>
    <row r="17" spans="2:11" x14ac:dyDescent="0.25">
      <c r="B17" s="6">
        <f>ROUNDUP(C17/12,0)</f>
        <v>1</v>
      </c>
      <c r="C17" s="7">
        <v>1</v>
      </c>
      <c r="D17" s="8">
        <f t="shared" ref="D17:D40" si="0">$C$6</f>
        <v>6.4000000000000001E-2</v>
      </c>
      <c r="E17" s="9">
        <f>IF(I16&gt;0.001,IPMT(Table421114[[#This Row],[Oprocentowanie]]/12,1,$C$5-Table421114[[#This Row],[Miesiąc]]+1,-I16),0)</f>
        <v>1109.1573333333336</v>
      </c>
      <c r="F17" s="9">
        <f>IF(I16&gt;0.001,PPMT(Table421114[[#This Row],[Oprocentowanie]]/12,1,$C$5-Table421114[[#This Row],[Miesiąc]]+1,-I16),0)</f>
        <v>429.16945981849977</v>
      </c>
      <c r="G17" s="9">
        <f>IF(I16&gt;0,E17+F17,0)</f>
        <v>1538.3267931518333</v>
      </c>
      <c r="H17" s="9"/>
      <c r="I17" s="9">
        <f>IF(I16-F17&gt;0.001,I16-F17-Table421114[[#This Row],[Ile nadpłacamy przy tej racie?]],0)</f>
        <v>207537.83054018149</v>
      </c>
      <c r="K17" s="9">
        <f>IF(Table421114[[#This Row],[Rok]]&lt;9,Table421114[[#This Row],[Odsetki normalne]]*50%,Table421114[[#This Row],[Odsetki normalne]])</f>
        <v>554.57866666666678</v>
      </c>
    </row>
    <row r="18" spans="2:11" x14ac:dyDescent="0.25">
      <c r="B18" s="6">
        <f t="shared" ref="B18:B81" si="1">ROUNDUP(C18/12,0)</f>
        <v>1</v>
      </c>
      <c r="C18" s="7">
        <f>C17+1</f>
        <v>2</v>
      </c>
      <c r="D18" s="8">
        <f t="shared" si="0"/>
        <v>6.4000000000000001E-2</v>
      </c>
      <c r="E18" s="9">
        <f>IF(I17&gt;0.001,IPMT(Table421114[[#This Row],[Oprocentowanie]]/12,1,$C$5-Table421114[[#This Row],[Miesiąc]]+1,-I17),0)</f>
        <v>1106.8684295476346</v>
      </c>
      <c r="F18" s="9">
        <f>IF(I17&gt;0.001,PPMT(Table421114[[#This Row],[Oprocentowanie]]/12,1,$C$5-Table421114[[#This Row],[Miesiąc]]+1,-I17),0)</f>
        <v>431.45836360419844</v>
      </c>
      <c r="G18" s="9">
        <f t="shared" ref="G18:G81" si="2">IF(I17&gt;0,E18+F18,0)</f>
        <v>1538.326793151833</v>
      </c>
      <c r="H18" s="9"/>
      <c r="I18" s="9">
        <f>IF(I17-F18&gt;0.001,I17-F18-Table421114[[#This Row],[Ile nadpłacamy przy tej racie?]],0)</f>
        <v>207106.37217657728</v>
      </c>
      <c r="K18" s="9">
        <f>IF(Table421114[[#This Row],[Rok]]&lt;9,Table421114[[#This Row],[Odsetki normalne]]*50%,Table421114[[#This Row],[Odsetki normalne]])</f>
        <v>553.4342147738173</v>
      </c>
    </row>
    <row r="19" spans="2:11" x14ac:dyDescent="0.25">
      <c r="B19" s="6">
        <f t="shared" si="1"/>
        <v>1</v>
      </c>
      <c r="C19" s="7">
        <f t="shared" ref="C19:C82" si="3">C18+1</f>
        <v>3</v>
      </c>
      <c r="D19" s="8">
        <f t="shared" si="0"/>
        <v>6.4000000000000001E-2</v>
      </c>
      <c r="E19" s="9">
        <f>IF(I18&gt;0.001,IPMT(Table421114[[#This Row],[Oprocentowanie]]/12,1,$C$5-Table421114[[#This Row],[Miesiąc]]+1,-I18),0)</f>
        <v>1104.5673182750788</v>
      </c>
      <c r="F19" s="9">
        <f>IF(I18&gt;0.001,PPMT(Table421114[[#This Row],[Oprocentowanie]]/12,1,$C$5-Table421114[[#This Row],[Miesiąc]]+1,-I18),0)</f>
        <v>433.75947487675398</v>
      </c>
      <c r="G19" s="9">
        <f t="shared" si="2"/>
        <v>1538.3267931518328</v>
      </c>
      <c r="H19" s="9"/>
      <c r="I19" s="9">
        <f>IF(I18-F19&gt;0.001,I18-F19-Table421114[[#This Row],[Ile nadpłacamy przy tej racie?]],0)</f>
        <v>206672.61270170053</v>
      </c>
      <c r="K19" s="9">
        <f>IF(Table421114[[#This Row],[Rok]]&lt;9,Table421114[[#This Row],[Odsetki normalne]]*50%,Table421114[[#This Row],[Odsetki normalne]])</f>
        <v>552.28365913753942</v>
      </c>
    </row>
    <row r="20" spans="2:11" x14ac:dyDescent="0.25">
      <c r="B20" s="6">
        <f t="shared" si="1"/>
        <v>1</v>
      </c>
      <c r="C20" s="7">
        <f t="shared" si="3"/>
        <v>4</v>
      </c>
      <c r="D20" s="8">
        <f t="shared" si="0"/>
        <v>6.4000000000000001E-2</v>
      </c>
      <c r="E20" s="9">
        <f>IF(I19&gt;0.001,IPMT(Table421114[[#This Row],[Oprocentowanie]]/12,1,$C$5-Table421114[[#This Row],[Miesiąc]]+1,-I19),0)</f>
        <v>1102.2539344090694</v>
      </c>
      <c r="F20" s="9">
        <f>IF(I19&gt;0.001,PPMT(Table421114[[#This Row],[Oprocentowanie]]/12,1,$C$5-Table421114[[#This Row],[Miesiąc]]+1,-I19),0)</f>
        <v>436.07285874276334</v>
      </c>
      <c r="G20" s="9">
        <f t="shared" si="2"/>
        <v>1538.3267931518328</v>
      </c>
      <c r="H20" s="9"/>
      <c r="I20" s="9">
        <f>IF(I19-F20&gt;0.001,I19-F20-Table421114[[#This Row],[Ile nadpłacamy przy tej racie?]],0)</f>
        <v>206236.53984295778</v>
      </c>
      <c r="K20" s="9">
        <f>IF(Table421114[[#This Row],[Rok]]&lt;9,Table421114[[#This Row],[Odsetki normalne]]*50%,Table421114[[#This Row],[Odsetki normalne]])</f>
        <v>551.12696720453471</v>
      </c>
    </row>
    <row r="21" spans="2:11" x14ac:dyDescent="0.25">
      <c r="B21" s="6">
        <f t="shared" si="1"/>
        <v>1</v>
      </c>
      <c r="C21" s="7">
        <f t="shared" si="3"/>
        <v>5</v>
      </c>
      <c r="D21" s="8">
        <f t="shared" si="0"/>
        <v>6.4000000000000001E-2</v>
      </c>
      <c r="E21" s="9">
        <f>IF(I20&gt;0.001,IPMT(Table421114[[#This Row],[Oprocentowanie]]/12,1,$C$5-Table421114[[#This Row],[Miesiąc]]+1,-I20),0)</f>
        <v>1099.9282124957747</v>
      </c>
      <c r="F21" s="9">
        <f>IF(I20&gt;0.001,PPMT(Table421114[[#This Row],[Oprocentowanie]]/12,1,$C$5-Table421114[[#This Row],[Miesiąc]]+1,-I20),0)</f>
        <v>438.39858065605807</v>
      </c>
      <c r="G21" s="9">
        <f t="shared" si="2"/>
        <v>1538.3267931518328</v>
      </c>
      <c r="H21" s="9"/>
      <c r="I21" s="9">
        <f>IF(I20-F21&gt;0.001,I20-F21-Table421114[[#This Row],[Ile nadpłacamy przy tej racie?]],0)</f>
        <v>205798.14126230171</v>
      </c>
      <c r="K21" s="9">
        <f>IF(Table421114[[#This Row],[Rok]]&lt;9,Table421114[[#This Row],[Odsetki normalne]]*50%,Table421114[[#This Row],[Odsetki normalne]])</f>
        <v>549.96410624788734</v>
      </c>
    </row>
    <row r="22" spans="2:11" x14ac:dyDescent="0.25">
      <c r="B22" s="6">
        <f t="shared" si="1"/>
        <v>1</v>
      </c>
      <c r="C22" s="7">
        <f t="shared" si="3"/>
        <v>6</v>
      </c>
      <c r="D22" s="8">
        <f t="shared" si="0"/>
        <v>6.4000000000000001E-2</v>
      </c>
      <c r="E22" s="9">
        <f>IF(I21&gt;0.001,IPMT(Table421114[[#This Row],[Oprocentowanie]]/12,1,$C$5-Table421114[[#This Row],[Miesiąc]]+1,-I21),0)</f>
        <v>1097.5900867322755</v>
      </c>
      <c r="F22" s="9">
        <f>IF(I21&gt;0.001,PPMT(Table421114[[#This Row],[Oprocentowanie]]/12,1,$C$5-Table421114[[#This Row],[Miesiąc]]+1,-I21),0)</f>
        <v>440.73670641955709</v>
      </c>
      <c r="G22" s="9">
        <f t="shared" si="2"/>
        <v>1538.3267931518326</v>
      </c>
      <c r="H22" s="9"/>
      <c r="I22" s="9">
        <f>IF(I21-F22&gt;0.001,I21-F22-Table421114[[#This Row],[Ile nadpłacamy przy tej racie?]],0)</f>
        <v>205357.40455588215</v>
      </c>
      <c r="K22" s="9">
        <f>IF(Table421114[[#This Row],[Rok]]&lt;9,Table421114[[#This Row],[Odsetki normalne]]*50%,Table421114[[#This Row],[Odsetki normalne]])</f>
        <v>548.79504336613775</v>
      </c>
    </row>
    <row r="23" spans="2:11" x14ac:dyDescent="0.25">
      <c r="B23" s="6">
        <f t="shared" si="1"/>
        <v>1</v>
      </c>
      <c r="C23" s="7">
        <f t="shared" si="3"/>
        <v>7</v>
      </c>
      <c r="D23" s="8">
        <f t="shared" si="0"/>
        <v>6.4000000000000001E-2</v>
      </c>
      <c r="E23" s="9">
        <f>IF(I22&gt;0.001,IPMT(Table421114[[#This Row],[Oprocentowanie]]/12,1,$C$5-Table421114[[#This Row],[Miesiąc]]+1,-I22),0)</f>
        <v>1095.2394909647046</v>
      </c>
      <c r="F23" s="9">
        <f>IF(I22&gt;0.001,PPMT(Table421114[[#This Row],[Oprocentowanie]]/12,1,$C$5-Table421114[[#This Row],[Miesiąc]]+1,-I22),0)</f>
        <v>443.08730218712805</v>
      </c>
      <c r="G23" s="9">
        <f t="shared" si="2"/>
        <v>1538.3267931518326</v>
      </c>
      <c r="H23" s="9"/>
      <c r="I23" s="9">
        <f>IF(I22-F23&gt;0.001,I22-F23-Table421114[[#This Row],[Ile nadpłacamy przy tej racie?]],0)</f>
        <v>204914.31725369502</v>
      </c>
      <c r="K23" s="9">
        <f>IF(Table421114[[#This Row],[Rok]]&lt;9,Table421114[[#This Row],[Odsetki normalne]]*50%,Table421114[[#This Row],[Odsetki normalne]])</f>
        <v>547.6197454823523</v>
      </c>
    </row>
    <row r="24" spans="2:11" x14ac:dyDescent="0.25">
      <c r="B24" s="6">
        <f t="shared" si="1"/>
        <v>1</v>
      </c>
      <c r="C24" s="7">
        <f t="shared" si="3"/>
        <v>8</v>
      </c>
      <c r="D24" s="8">
        <f t="shared" si="0"/>
        <v>6.4000000000000001E-2</v>
      </c>
      <c r="E24" s="9">
        <f>IF(I23&gt;0.001,IPMT(Table421114[[#This Row],[Oprocentowanie]]/12,1,$C$5-Table421114[[#This Row],[Miesiąc]]+1,-I23),0)</f>
        <v>1092.8763586863734</v>
      </c>
      <c r="F24" s="9">
        <f>IF(I23&gt;0.001,PPMT(Table421114[[#This Row],[Oprocentowanie]]/12,1,$C$5-Table421114[[#This Row],[Miesiąc]]+1,-I23),0)</f>
        <v>445.45043446545947</v>
      </c>
      <c r="G24" s="9">
        <f t="shared" si="2"/>
        <v>1538.3267931518328</v>
      </c>
      <c r="H24" s="9"/>
      <c r="I24" s="9">
        <f>IF(I23-F24&gt;0.001,I23-F24-Table421114[[#This Row],[Ile nadpłacamy przy tej racie?]],0)</f>
        <v>204468.86681922956</v>
      </c>
      <c r="K24" s="9">
        <f>IF(Table421114[[#This Row],[Rok]]&lt;9,Table421114[[#This Row],[Odsetki normalne]]*50%,Table421114[[#This Row],[Odsetki normalne]])</f>
        <v>546.43817934318668</v>
      </c>
    </row>
    <row r="25" spans="2:11" x14ac:dyDescent="0.25">
      <c r="B25" s="6">
        <f t="shared" si="1"/>
        <v>1</v>
      </c>
      <c r="C25" s="7">
        <f t="shared" si="3"/>
        <v>9</v>
      </c>
      <c r="D25" s="8">
        <f t="shared" si="0"/>
        <v>6.4000000000000001E-2</v>
      </c>
      <c r="E25" s="9">
        <f>IF(I24&gt;0.001,IPMT(Table421114[[#This Row],[Oprocentowanie]]/12,1,$C$5-Table421114[[#This Row],[Miesiąc]]+1,-I24),0)</f>
        <v>1090.5006230358908</v>
      </c>
      <c r="F25" s="9">
        <f>IF(I24&gt;0.001,PPMT(Table421114[[#This Row],[Oprocentowanie]]/12,1,$C$5-Table421114[[#This Row],[Miesiąc]]+1,-I24),0)</f>
        <v>447.82617011594186</v>
      </c>
      <c r="G25" s="9">
        <f t="shared" si="2"/>
        <v>1538.3267931518326</v>
      </c>
      <c r="H25" s="9"/>
      <c r="I25" s="9">
        <f>IF(I24-F25&gt;0.001,I24-F25-Table421114[[#This Row],[Ile nadpłacamy przy tej racie?]],0)</f>
        <v>204021.04064911362</v>
      </c>
      <c r="K25" s="9">
        <f>IF(Table421114[[#This Row],[Rok]]&lt;9,Table421114[[#This Row],[Odsetki normalne]]*50%,Table421114[[#This Row],[Odsetki normalne]])</f>
        <v>545.25031151794542</v>
      </c>
    </row>
    <row r="26" spans="2:11" x14ac:dyDescent="0.25">
      <c r="B26" s="6">
        <f t="shared" si="1"/>
        <v>1</v>
      </c>
      <c r="C26" s="7">
        <f t="shared" si="3"/>
        <v>10</v>
      </c>
      <c r="D26" s="8">
        <f t="shared" si="0"/>
        <v>6.4000000000000001E-2</v>
      </c>
      <c r="E26" s="9">
        <f>IF(I25&gt;0.001,IPMT(Table421114[[#This Row],[Oprocentowanie]]/12,1,$C$5-Table421114[[#This Row],[Miesiąc]]+1,-I25),0)</f>
        <v>1088.1122167952726</v>
      </c>
      <c r="F26" s="9">
        <f>IF(I25&gt;0.001,PPMT(Table421114[[#This Row],[Oprocentowanie]]/12,1,$C$5-Table421114[[#This Row],[Miesiąc]]+1,-I25),0)</f>
        <v>450.2145763565602</v>
      </c>
      <c r="G26" s="9">
        <f t="shared" si="2"/>
        <v>1538.3267931518328</v>
      </c>
      <c r="H26" s="9"/>
      <c r="I26" s="9">
        <f>IF(I25-F26&gt;0.001,I25-F26-Table421114[[#This Row],[Ile nadpłacamy przy tej racie?]],0)</f>
        <v>203570.82607275707</v>
      </c>
      <c r="K26" s="9">
        <f>IF(Table421114[[#This Row],[Rok]]&lt;9,Table421114[[#This Row],[Odsetki normalne]]*50%,Table421114[[#This Row],[Odsetki normalne]])</f>
        <v>544.05610839763631</v>
      </c>
    </row>
    <row r="27" spans="2:11" x14ac:dyDescent="0.25">
      <c r="B27" s="6">
        <f t="shared" si="1"/>
        <v>1</v>
      </c>
      <c r="C27" s="7">
        <f t="shared" si="3"/>
        <v>11</v>
      </c>
      <c r="D27" s="8">
        <f t="shared" si="0"/>
        <v>6.4000000000000001E-2</v>
      </c>
      <c r="E27" s="9">
        <f>IF(I26&gt;0.001,IPMT(Table421114[[#This Row],[Oprocentowanie]]/12,1,$C$5-Table421114[[#This Row],[Miesiąc]]+1,-I26),0)</f>
        <v>1085.7110723880378</v>
      </c>
      <c r="F27" s="9">
        <f>IF(I26&gt;0.001,PPMT(Table421114[[#This Row],[Oprocentowanie]]/12,1,$C$5-Table421114[[#This Row],[Miesiąc]]+1,-I26),0)</f>
        <v>452.6157207637952</v>
      </c>
      <c r="G27" s="9">
        <f t="shared" si="2"/>
        <v>1538.326793151833</v>
      </c>
      <c r="H27" s="9"/>
      <c r="I27" s="9">
        <f>IF(I26-F27&gt;0.001,I26-F27-Table421114[[#This Row],[Ile nadpłacamy przy tej racie?]],0)</f>
        <v>203118.21035199327</v>
      </c>
      <c r="K27" s="9">
        <f>IF(Table421114[[#This Row],[Rok]]&lt;9,Table421114[[#This Row],[Odsetki normalne]]*50%,Table421114[[#This Row],[Odsetki normalne]])</f>
        <v>542.8555361940189</v>
      </c>
    </row>
    <row r="28" spans="2:11" x14ac:dyDescent="0.25">
      <c r="B28" s="6">
        <f t="shared" si="1"/>
        <v>1</v>
      </c>
      <c r="C28" s="7">
        <f t="shared" si="3"/>
        <v>12</v>
      </c>
      <c r="D28" s="8">
        <f t="shared" si="0"/>
        <v>6.4000000000000001E-2</v>
      </c>
      <c r="E28" s="9">
        <f>IF(I27&gt;0.001,IPMT(Table421114[[#This Row],[Oprocentowanie]]/12,1,$C$5-Table421114[[#This Row],[Miesiąc]]+1,-I27),0)</f>
        <v>1083.2971218772975</v>
      </c>
      <c r="F28" s="9">
        <f>IF(I27&gt;0.001,PPMT(Table421114[[#This Row],[Oprocentowanie]]/12,1,$C$5-Table421114[[#This Row],[Miesiąc]]+1,-I27),0)</f>
        <v>455.02967127453559</v>
      </c>
      <c r="G28" s="9">
        <f t="shared" si="2"/>
        <v>1538.326793151833</v>
      </c>
      <c r="H28" s="9"/>
      <c r="I28" s="9">
        <f>IF(I27-F28&gt;0.001,I27-F28-Table421114[[#This Row],[Ile nadpłacamy przy tej racie?]],0)</f>
        <v>202663.18068071874</v>
      </c>
      <c r="K28" s="9">
        <f>IF(Table421114[[#This Row],[Rok]]&lt;9,Table421114[[#This Row],[Odsetki normalne]]*50%,Table421114[[#This Row],[Odsetki normalne]])</f>
        <v>541.64856093864876</v>
      </c>
    </row>
    <row r="29" spans="2:11" x14ac:dyDescent="0.25">
      <c r="B29" s="1">
        <f t="shared" si="1"/>
        <v>2</v>
      </c>
      <c r="C29" s="4">
        <f t="shared" si="3"/>
        <v>13</v>
      </c>
      <c r="D29" s="5">
        <f t="shared" si="0"/>
        <v>6.4000000000000001E-2</v>
      </c>
      <c r="E29" s="2">
        <f>IF(I28&gt;0.001,IPMT(Table421114[[#This Row],[Oprocentowanie]]/12,1,$C$5-Table421114[[#This Row],[Miesiąc]]+1,-I28),0)</f>
        <v>1080.8702969638332</v>
      </c>
      <c r="F29" s="2">
        <f>IF(I28&gt;0.001,PPMT(Table421114[[#This Row],[Oprocentowanie]]/12,1,$C$5-Table421114[[#This Row],[Miesiąc]]+1,-I28),0)</f>
        <v>457.45649618799962</v>
      </c>
      <c r="G29" s="2">
        <f t="shared" si="2"/>
        <v>1538.3267931518328</v>
      </c>
      <c r="H29" s="2"/>
      <c r="I29" s="11">
        <f>IF(I28-F29&gt;0.001,I28-F29-Table421114[[#This Row],[Ile nadpłacamy przy tej racie?]],0)</f>
        <v>202205.72418453073</v>
      </c>
      <c r="K29" s="2">
        <f>IF(Table421114[[#This Row],[Rok]]&lt;9,Table421114[[#This Row],[Odsetki normalne]]*50%,Table421114[[#This Row],[Odsetki normalne]])</f>
        <v>540.4351484819166</v>
      </c>
    </row>
    <row r="30" spans="2:11" x14ac:dyDescent="0.25">
      <c r="B30" s="1">
        <f t="shared" si="1"/>
        <v>2</v>
      </c>
      <c r="C30" s="4">
        <f t="shared" si="3"/>
        <v>14</v>
      </c>
      <c r="D30" s="5">
        <f t="shared" si="0"/>
        <v>6.4000000000000001E-2</v>
      </c>
      <c r="E30" s="2">
        <f>IF(I29&gt;0.001,IPMT(Table421114[[#This Row],[Oprocentowanie]]/12,1,$C$5-Table421114[[#This Row],[Miesiąc]]+1,-I29),0)</f>
        <v>1078.4305289841636</v>
      </c>
      <c r="F30" s="2">
        <f>IF(I29&gt;0.001,PPMT(Table421114[[#This Row],[Oprocentowanie]]/12,1,$C$5-Table421114[[#This Row],[Miesiąc]]+1,-I29),0)</f>
        <v>459.89626416766896</v>
      </c>
      <c r="G30" s="2">
        <f t="shared" si="2"/>
        <v>1538.3267931518326</v>
      </c>
      <c r="H30" s="2"/>
      <c r="I30" s="11">
        <f>IF(I29-F30&gt;0.001,I29-F30-Table421114[[#This Row],[Ile nadpłacamy przy tej racie?]],0)</f>
        <v>201745.82792036305</v>
      </c>
      <c r="K30" s="2">
        <f>IF(Table421114[[#This Row],[Rok]]&lt;9,Table421114[[#This Row],[Odsetki normalne]]*50%,Table421114[[#This Row],[Odsetki normalne]])</f>
        <v>539.21526449208181</v>
      </c>
    </row>
    <row r="31" spans="2:11" x14ac:dyDescent="0.25">
      <c r="B31" s="1">
        <f t="shared" si="1"/>
        <v>2</v>
      </c>
      <c r="C31" s="4">
        <f t="shared" si="3"/>
        <v>15</v>
      </c>
      <c r="D31" s="5">
        <f t="shared" si="0"/>
        <v>6.4000000000000001E-2</v>
      </c>
      <c r="E31" s="2">
        <f>IF(I30&gt;0.001,IPMT(Table421114[[#This Row],[Oprocentowanie]]/12,1,$C$5-Table421114[[#This Row],[Miesiąc]]+1,-I30),0)</f>
        <v>1075.977748908603</v>
      </c>
      <c r="F31" s="2">
        <f>IF(I30&gt;0.001,PPMT(Table421114[[#This Row],[Oprocentowanie]]/12,1,$C$5-Table421114[[#This Row],[Miesiąc]]+1,-I30),0)</f>
        <v>462.34904424322986</v>
      </c>
      <c r="G31" s="2">
        <f t="shared" si="2"/>
        <v>1538.3267931518328</v>
      </c>
      <c r="H31" s="2"/>
      <c r="I31" s="11">
        <f>IF(I30-F31&gt;0.001,I30-F31-Table421114[[#This Row],[Ile nadpłacamy przy tej racie?]],0)</f>
        <v>201283.47887611983</v>
      </c>
      <c r="K31" s="2">
        <f>IF(Table421114[[#This Row],[Rok]]&lt;9,Table421114[[#This Row],[Odsetki normalne]]*50%,Table421114[[#This Row],[Odsetki normalne]])</f>
        <v>537.98887445430148</v>
      </c>
    </row>
    <row r="32" spans="2:11" x14ac:dyDescent="0.25">
      <c r="B32" s="1">
        <f t="shared" si="1"/>
        <v>2</v>
      </c>
      <c r="C32" s="4">
        <f t="shared" si="3"/>
        <v>16</v>
      </c>
      <c r="D32" s="5">
        <f t="shared" si="0"/>
        <v>6.4000000000000001E-2</v>
      </c>
      <c r="E32" s="2">
        <f>IF(I31&gt;0.001,IPMT(Table421114[[#This Row],[Oprocentowanie]]/12,1,$C$5-Table421114[[#This Row],[Miesiąc]]+1,-I31),0)</f>
        <v>1073.5118873393055</v>
      </c>
      <c r="F32" s="2">
        <f>IF(I31&gt;0.001,PPMT(Table421114[[#This Row],[Oprocentowanie]]/12,1,$C$5-Table421114[[#This Row],[Miesiąc]]+1,-I31),0)</f>
        <v>464.81490581252706</v>
      </c>
      <c r="G32" s="2">
        <f t="shared" si="2"/>
        <v>1538.3267931518326</v>
      </c>
      <c r="H32" s="2"/>
      <c r="I32" s="11">
        <f>IF(I31-F32&gt;0.001,I31-F32-Table421114[[#This Row],[Ile nadpłacamy przy tej racie?]],0)</f>
        <v>200818.6639703073</v>
      </c>
      <c r="K32" s="2">
        <f>IF(Table421114[[#This Row],[Rok]]&lt;9,Table421114[[#This Row],[Odsetki normalne]]*50%,Table421114[[#This Row],[Odsetki normalne]])</f>
        <v>536.75594366965277</v>
      </c>
    </row>
    <row r="33" spans="2:11" x14ac:dyDescent="0.25">
      <c r="B33" s="1">
        <f t="shared" si="1"/>
        <v>2</v>
      </c>
      <c r="C33" s="4">
        <f t="shared" si="3"/>
        <v>17</v>
      </c>
      <c r="D33" s="5">
        <f t="shared" si="0"/>
        <v>6.4000000000000001E-2</v>
      </c>
      <c r="E33" s="2">
        <f>IF(I32&gt;0.001,IPMT(Table421114[[#This Row],[Oprocentowanie]]/12,1,$C$5-Table421114[[#This Row],[Miesiąc]]+1,-I32),0)</f>
        <v>1071.0328745083057</v>
      </c>
      <c r="F33" s="2">
        <f>IF(I32&gt;0.001,PPMT(Table421114[[#This Row],[Oprocentowanie]]/12,1,$C$5-Table421114[[#This Row],[Miesiąc]]+1,-I32),0)</f>
        <v>467.29391864352732</v>
      </c>
      <c r="G33" s="2">
        <f t="shared" si="2"/>
        <v>1538.326793151833</v>
      </c>
      <c r="H33" s="2"/>
      <c r="I33" s="11">
        <f>IF(I32-F33&gt;0.001,I32-F33-Table421114[[#This Row],[Ile nadpłacamy przy tej racie?]],0)</f>
        <v>200351.37005166378</v>
      </c>
      <c r="K33" s="2">
        <f>IF(Table421114[[#This Row],[Rok]]&lt;9,Table421114[[#This Row],[Odsetki normalne]]*50%,Table421114[[#This Row],[Odsetki normalne]])</f>
        <v>535.51643725415283</v>
      </c>
    </row>
    <row r="34" spans="2:11" x14ac:dyDescent="0.25">
      <c r="B34" s="1">
        <f t="shared" si="1"/>
        <v>2</v>
      </c>
      <c r="C34" s="4">
        <f t="shared" si="3"/>
        <v>18</v>
      </c>
      <c r="D34" s="5">
        <f t="shared" si="0"/>
        <v>6.4000000000000001E-2</v>
      </c>
      <c r="E34" s="2">
        <f>IF(I33&gt;0.001,IPMT(Table421114[[#This Row],[Oprocentowanie]]/12,1,$C$5-Table421114[[#This Row],[Miesiąc]]+1,-I33),0)</f>
        <v>1068.54064027554</v>
      </c>
      <c r="F34" s="2">
        <f>IF(I33&gt;0.001,PPMT(Table421114[[#This Row],[Oprocentowanie]]/12,1,$C$5-Table421114[[#This Row],[Miesiąc]]+1,-I33),0)</f>
        <v>469.78615287629265</v>
      </c>
      <c r="G34" s="2">
        <f t="shared" si="2"/>
        <v>1538.3267931518326</v>
      </c>
      <c r="H34" s="2"/>
      <c r="I34" s="11">
        <f>IF(I33-F34&gt;0.001,I33-F34-Table421114[[#This Row],[Ile nadpłacamy przy tej racie?]],0)</f>
        <v>199881.58389878747</v>
      </c>
      <c r="K34" s="2">
        <f>IF(Table421114[[#This Row],[Rok]]&lt;9,Table421114[[#This Row],[Odsetki normalne]]*50%,Table421114[[#This Row],[Odsetki normalne]])</f>
        <v>534.27032013777</v>
      </c>
    </row>
    <row r="35" spans="2:11" x14ac:dyDescent="0.25">
      <c r="B35" s="1">
        <f t="shared" si="1"/>
        <v>2</v>
      </c>
      <c r="C35" s="4">
        <f t="shared" si="3"/>
        <v>19</v>
      </c>
      <c r="D35" s="5">
        <f t="shared" si="0"/>
        <v>6.4000000000000001E-2</v>
      </c>
      <c r="E35" s="2">
        <f>IF(I34&gt;0.001,IPMT(Table421114[[#This Row],[Oprocentowanie]]/12,1,$C$5-Table421114[[#This Row],[Miesiąc]]+1,-I34),0)</f>
        <v>1066.0351141268666</v>
      </c>
      <c r="F35" s="2">
        <f>IF(I34&gt;0.001,PPMT(Table421114[[#This Row],[Oprocentowanie]]/12,1,$C$5-Table421114[[#This Row],[Miesiąc]]+1,-I34),0)</f>
        <v>472.29167902496624</v>
      </c>
      <c r="G35" s="2">
        <f t="shared" si="2"/>
        <v>1538.3267931518328</v>
      </c>
      <c r="H35" s="2"/>
      <c r="I35" s="11">
        <f>IF(I34-F35&gt;0.001,I34-F35-Table421114[[#This Row],[Ile nadpłacamy przy tej racie?]],0)</f>
        <v>199409.29221976252</v>
      </c>
      <c r="K35" s="2">
        <f>IF(Table421114[[#This Row],[Rok]]&lt;9,Table421114[[#This Row],[Odsetki normalne]]*50%,Table421114[[#This Row],[Odsetki normalne]])</f>
        <v>533.01755706343329</v>
      </c>
    </row>
    <row r="36" spans="2:11" x14ac:dyDescent="0.25">
      <c r="B36" s="1">
        <f t="shared" si="1"/>
        <v>2</v>
      </c>
      <c r="C36" s="4">
        <f t="shared" si="3"/>
        <v>20</v>
      </c>
      <c r="D36" s="5">
        <f t="shared" si="0"/>
        <v>6.4000000000000001E-2</v>
      </c>
      <c r="E36" s="2">
        <f>IF(I35&gt;0.001,IPMT(Table421114[[#This Row],[Oprocentowanie]]/12,1,$C$5-Table421114[[#This Row],[Miesiąc]]+1,-I35),0)</f>
        <v>1063.5162251720667</v>
      </c>
      <c r="F36" s="2">
        <f>IF(I35&gt;0.001,PPMT(Table421114[[#This Row],[Oprocentowanie]]/12,1,$C$5-Table421114[[#This Row],[Miesiąc]]+1,-I35),0)</f>
        <v>474.81056797976612</v>
      </c>
      <c r="G36" s="2">
        <f t="shared" si="2"/>
        <v>1538.3267931518328</v>
      </c>
      <c r="H36" s="2"/>
      <c r="I36" s="11">
        <f>IF(I35-F36&gt;0.001,I35-F36-Table421114[[#This Row],[Ile nadpłacamy przy tej racie?]],0)</f>
        <v>198934.48165178276</v>
      </c>
      <c r="K36" s="2">
        <f>IF(Table421114[[#This Row],[Rok]]&lt;9,Table421114[[#This Row],[Odsetki normalne]]*50%,Table421114[[#This Row],[Odsetki normalne]])</f>
        <v>531.75811258603335</v>
      </c>
    </row>
    <row r="37" spans="2:11" x14ac:dyDescent="0.25">
      <c r="B37" s="1">
        <f t="shared" si="1"/>
        <v>2</v>
      </c>
      <c r="C37" s="4">
        <f t="shared" si="3"/>
        <v>21</v>
      </c>
      <c r="D37" s="5">
        <f t="shared" si="0"/>
        <v>6.4000000000000001E-2</v>
      </c>
      <c r="E37" s="2">
        <f>IF(I36&gt;0.001,IPMT(Table421114[[#This Row],[Oprocentowanie]]/12,1,$C$5-Table421114[[#This Row],[Miesiąc]]+1,-I36),0)</f>
        <v>1060.9839021428413</v>
      </c>
      <c r="F37" s="2">
        <f>IF(I36&gt;0.001,PPMT(Table421114[[#This Row],[Oprocentowanie]]/12,1,$C$5-Table421114[[#This Row],[Miesiąc]]+1,-I36),0)</f>
        <v>477.34289100899156</v>
      </c>
      <c r="G37" s="2">
        <f t="shared" si="2"/>
        <v>1538.3267931518328</v>
      </c>
      <c r="H37" s="2"/>
      <c r="I37" s="11">
        <f>IF(I36-F37&gt;0.001,I36-F37-Table421114[[#This Row],[Ile nadpłacamy przy tej racie?]],0)</f>
        <v>198457.13876077376</v>
      </c>
      <c r="K37" s="2">
        <f>IF(Table421114[[#This Row],[Rok]]&lt;9,Table421114[[#This Row],[Odsetki normalne]]*50%,Table421114[[#This Row],[Odsetki normalne]])</f>
        <v>530.49195107142066</v>
      </c>
    </row>
    <row r="38" spans="2:11" x14ac:dyDescent="0.25">
      <c r="B38" s="1">
        <f t="shared" si="1"/>
        <v>2</v>
      </c>
      <c r="C38" s="4">
        <f t="shared" si="3"/>
        <v>22</v>
      </c>
      <c r="D38" s="5">
        <f t="shared" si="0"/>
        <v>6.4000000000000001E-2</v>
      </c>
      <c r="E38" s="2">
        <f>IF(I37&gt;0.001,IPMT(Table421114[[#This Row],[Oprocentowanie]]/12,1,$C$5-Table421114[[#This Row],[Miesiąc]]+1,-I37),0)</f>
        <v>1058.4380733907935</v>
      </c>
      <c r="F38" s="2">
        <f>IF(I37&gt;0.001,PPMT(Table421114[[#This Row],[Oprocentowanie]]/12,1,$C$5-Table421114[[#This Row],[Miesiąc]]+1,-I37),0)</f>
        <v>479.88871976103957</v>
      </c>
      <c r="G38" s="2">
        <f t="shared" si="2"/>
        <v>1538.326793151833</v>
      </c>
      <c r="H38" s="2"/>
      <c r="I38" s="11">
        <f>IF(I37-F38&gt;0.001,I37-F38-Table421114[[#This Row],[Ile nadpłacamy przy tej racie?]],0)</f>
        <v>197977.25004101271</v>
      </c>
      <c r="K38" s="2">
        <f>IF(Table421114[[#This Row],[Rok]]&lt;9,Table421114[[#This Row],[Odsetki normalne]]*50%,Table421114[[#This Row],[Odsetki normalne]])</f>
        <v>529.21903669539677</v>
      </c>
    </row>
    <row r="39" spans="2:11" x14ac:dyDescent="0.25">
      <c r="B39" s="1">
        <f t="shared" si="1"/>
        <v>2</v>
      </c>
      <c r="C39" s="4">
        <f t="shared" si="3"/>
        <v>23</v>
      </c>
      <c r="D39" s="5">
        <f t="shared" si="0"/>
        <v>6.4000000000000001E-2</v>
      </c>
      <c r="E39" s="2">
        <f>IF(I38&gt;0.001,IPMT(Table421114[[#This Row],[Oprocentowanie]]/12,1,$C$5-Table421114[[#This Row],[Miesiąc]]+1,-I38),0)</f>
        <v>1055.8786668854011</v>
      </c>
      <c r="F39" s="2">
        <f>IF(I38&gt;0.001,PPMT(Table421114[[#This Row],[Oprocentowanie]]/12,1,$C$5-Table421114[[#This Row],[Miesiąc]]+1,-I38),0)</f>
        <v>482.44812626643164</v>
      </c>
      <c r="G39" s="2">
        <f t="shared" si="2"/>
        <v>1538.3267931518328</v>
      </c>
      <c r="H39" s="2"/>
      <c r="I39" s="11">
        <f>IF(I38-F39&gt;0.001,I38-F39-Table421114[[#This Row],[Ile nadpłacamy przy tej racie?]],0)</f>
        <v>197494.80191474629</v>
      </c>
      <c r="K39" s="2">
        <f>IF(Table421114[[#This Row],[Rok]]&lt;9,Table421114[[#This Row],[Odsetki normalne]]*50%,Table421114[[#This Row],[Odsetki normalne]])</f>
        <v>527.93933344270056</v>
      </c>
    </row>
    <row r="40" spans="2:11" x14ac:dyDescent="0.25">
      <c r="B40" s="1">
        <f t="shared" si="1"/>
        <v>2</v>
      </c>
      <c r="C40" s="4">
        <f t="shared" si="3"/>
        <v>24</v>
      </c>
      <c r="D40" s="5">
        <f t="shared" si="0"/>
        <v>6.4000000000000001E-2</v>
      </c>
      <c r="E40" s="2">
        <f>IF(I39&gt;0.001,IPMT(Table421114[[#This Row],[Oprocentowanie]]/12,1,$C$5-Table421114[[#This Row],[Miesiąc]]+1,-I39),0)</f>
        <v>1053.3056102119801</v>
      </c>
      <c r="F40" s="2">
        <f>IF(I39&gt;0.001,PPMT(Table421114[[#This Row],[Oprocentowanie]]/12,1,$C$5-Table421114[[#This Row],[Miesiąc]]+1,-I39),0)</f>
        <v>485.02118293985274</v>
      </c>
      <c r="G40" s="2">
        <f t="shared" si="2"/>
        <v>1538.3267931518328</v>
      </c>
      <c r="H40" s="2"/>
      <c r="I40" s="11">
        <f>IF(I39-F40&gt;0.001,I39-F40-Table421114[[#This Row],[Ile nadpłacamy przy tej racie?]],0)</f>
        <v>197009.78073180644</v>
      </c>
      <c r="K40" s="2">
        <f>IF(Table421114[[#This Row],[Rok]]&lt;9,Table421114[[#This Row],[Odsetki normalne]]*50%,Table421114[[#This Row],[Odsetki normalne]])</f>
        <v>526.65280510599007</v>
      </c>
    </row>
    <row r="41" spans="2:11" x14ac:dyDescent="0.25">
      <c r="B41" s="6">
        <f t="shared" si="1"/>
        <v>3</v>
      </c>
      <c r="C41" s="7">
        <f t="shared" si="3"/>
        <v>25</v>
      </c>
      <c r="D41" s="8">
        <v>5.4800000000000001E-2</v>
      </c>
      <c r="E41" s="9">
        <f>IF(I40&gt;0.001,IPMT(Table421114[[#This Row],[Oprocentowanie]]/12,1,$C$5-Table421114[[#This Row],[Miesiąc]]+1,-I40),0)</f>
        <v>899.67799867524946</v>
      </c>
      <c r="F41" s="9">
        <f>IF(I40&gt;0.001,PPMT(Table421114[[#This Row],[Oprocentowanie]]/12,1,$C$5-Table421114[[#This Row],[Miesiąc]]+1,-I40),0)</f>
        <v>536.94523721411508</v>
      </c>
      <c r="G41" s="9">
        <f t="shared" si="2"/>
        <v>1436.6232358893644</v>
      </c>
      <c r="H41" s="9">
        <v>72000</v>
      </c>
      <c r="I41" s="9">
        <f>IF(I40-F41&gt;0.001,I40-F41-Table421114[[#This Row],[Ile nadpłacamy przy tej racie?]],0)</f>
        <v>124472.83549459232</v>
      </c>
      <c r="K41" s="9">
        <f>IF(Table421114[[#This Row],[Rok]]&lt;9,Table421114[[#This Row],[Odsetki normalne]]*50%,Table421114[[#This Row],[Odsetki normalne]])</f>
        <v>449.83899933762473</v>
      </c>
    </row>
    <row r="42" spans="2:11" x14ac:dyDescent="0.25">
      <c r="B42" s="6">
        <f t="shared" si="1"/>
        <v>3</v>
      </c>
      <c r="C42" s="7">
        <f t="shared" si="3"/>
        <v>26</v>
      </c>
      <c r="D42" s="8">
        <v>5.4800000000000001E-2</v>
      </c>
      <c r="E42" s="9">
        <f>IF(I41&gt;0.001,IPMT(Table421114[[#This Row],[Oprocentowanie]]/12,1,$C$5-Table421114[[#This Row],[Miesiąc]]+1,-I41),0)</f>
        <v>568.42594875863824</v>
      </c>
      <c r="F42" s="9">
        <f>IF(I41&gt;0.001,PPMT(Table421114[[#This Row],[Oprocentowanie]]/12,1,$C$5-Table421114[[#This Row],[Miesiąc]]+1,-I41),0)</f>
        <v>341.72820694645191</v>
      </c>
      <c r="G42" s="9">
        <f t="shared" si="2"/>
        <v>910.15415570509015</v>
      </c>
      <c r="H42" s="9"/>
      <c r="I42" s="9">
        <f>IF(I41-F42&gt;0.001,I41-F42-Table421114[[#This Row],[Ile nadpłacamy przy tej racie?]],0)</f>
        <v>124131.10728764586</v>
      </c>
      <c r="K42" s="9">
        <f>IF(Table421114[[#This Row],[Rok]]&lt;9,Table421114[[#This Row],[Odsetki normalne]]*50%,Table421114[[#This Row],[Odsetki normalne]])</f>
        <v>284.21297437931912</v>
      </c>
    </row>
    <row r="43" spans="2:11" x14ac:dyDescent="0.25">
      <c r="B43" s="6">
        <f t="shared" si="1"/>
        <v>3</v>
      </c>
      <c r="C43" s="7">
        <f t="shared" si="3"/>
        <v>27</v>
      </c>
      <c r="D43" s="8">
        <v>5.4800000000000001E-2</v>
      </c>
      <c r="E43" s="9">
        <f>IF(I42&gt;0.001,IPMT(Table421114[[#This Row],[Oprocentowanie]]/12,1,$C$5-Table421114[[#This Row],[Miesiąc]]+1,-I42),0)</f>
        <v>566.86538994691614</v>
      </c>
      <c r="F43" s="9">
        <f>IF(I42&gt;0.001,PPMT(Table421114[[#This Row],[Oprocentowanie]]/12,1,$C$5-Table421114[[#This Row],[Miesiąc]]+1,-I42),0)</f>
        <v>343.28876575817401</v>
      </c>
      <c r="G43" s="9">
        <f t="shared" si="2"/>
        <v>910.15415570509015</v>
      </c>
      <c r="H43" s="9"/>
      <c r="I43" s="9">
        <f>IF(I42-F43&gt;0.001,I42-F43-Table421114[[#This Row],[Ile nadpłacamy przy tej racie?]],0)</f>
        <v>123787.81852188769</v>
      </c>
      <c r="K43" s="9">
        <f>IF(Table421114[[#This Row],[Rok]]&lt;9,Table421114[[#This Row],[Odsetki normalne]]*50%,Table421114[[#This Row],[Odsetki normalne]])</f>
        <v>283.43269497345807</v>
      </c>
    </row>
    <row r="44" spans="2:11" x14ac:dyDescent="0.25">
      <c r="B44" s="6">
        <f t="shared" si="1"/>
        <v>3</v>
      </c>
      <c r="C44" s="7">
        <f t="shared" si="3"/>
        <v>28</v>
      </c>
      <c r="D44" s="8">
        <v>5.4800000000000001E-2</v>
      </c>
      <c r="E44" s="9">
        <f>IF(I43&gt;0.001,IPMT(Table421114[[#This Row],[Oprocentowanie]]/12,1,$C$5-Table421114[[#This Row],[Miesiąc]]+1,-I43),0)</f>
        <v>565.2977045832871</v>
      </c>
      <c r="F44" s="9">
        <f>IF(I43&gt;0.001,PPMT(Table421114[[#This Row],[Oprocentowanie]]/12,1,$C$5-Table421114[[#This Row],[Miesiąc]]+1,-I43),0)</f>
        <v>344.85645112180299</v>
      </c>
      <c r="G44" s="9">
        <f t="shared" si="2"/>
        <v>910.15415570509003</v>
      </c>
      <c r="H44" s="9"/>
      <c r="I44" s="9">
        <f>IF(I43-F44&gt;0.001,I43-F44-Table421114[[#This Row],[Ile nadpłacamy przy tej racie?]],0)</f>
        <v>123442.96207076589</v>
      </c>
      <c r="K44" s="9">
        <f>IF(Table421114[[#This Row],[Rok]]&lt;9,Table421114[[#This Row],[Odsetki normalne]]*50%,Table421114[[#This Row],[Odsetki normalne]])</f>
        <v>282.64885229164355</v>
      </c>
    </row>
    <row r="45" spans="2:11" x14ac:dyDescent="0.25">
      <c r="B45" s="6">
        <f t="shared" si="1"/>
        <v>3</v>
      </c>
      <c r="C45" s="7">
        <f t="shared" si="3"/>
        <v>29</v>
      </c>
      <c r="D45" s="8">
        <v>5.4800000000000001E-2</v>
      </c>
      <c r="E45" s="9">
        <f>IF(I44&gt;0.001,IPMT(Table421114[[#This Row],[Oprocentowanie]]/12,1,$C$5-Table421114[[#This Row],[Miesiąc]]+1,-I44),0)</f>
        <v>563.7228601231642</v>
      </c>
      <c r="F45" s="9">
        <f>IF(I44&gt;0.001,PPMT(Table421114[[#This Row],[Oprocentowanie]]/12,1,$C$5-Table421114[[#This Row],[Miesiąc]]+1,-I44),0)</f>
        <v>346.43129558192595</v>
      </c>
      <c r="G45" s="9">
        <f t="shared" si="2"/>
        <v>910.15415570509015</v>
      </c>
      <c r="H45" s="9"/>
      <c r="I45" s="9">
        <f>IF(I44-F45&gt;0.001,I44-F45-Table421114[[#This Row],[Ile nadpłacamy przy tej racie?]],0)</f>
        <v>123096.53077518396</v>
      </c>
      <c r="K45" s="9">
        <f>IF(Table421114[[#This Row],[Rok]]&lt;9,Table421114[[#This Row],[Odsetki normalne]]*50%,Table421114[[#This Row],[Odsetki normalne]])</f>
        <v>281.8614300615821</v>
      </c>
    </row>
    <row r="46" spans="2:11" x14ac:dyDescent="0.25">
      <c r="B46" s="6">
        <f t="shared" si="1"/>
        <v>3</v>
      </c>
      <c r="C46" s="7">
        <f t="shared" si="3"/>
        <v>30</v>
      </c>
      <c r="D46" s="8">
        <v>5.4800000000000001E-2</v>
      </c>
      <c r="E46" s="9">
        <f>IF(I45&gt;0.001,IPMT(Table421114[[#This Row],[Oprocentowanie]]/12,1,$C$5-Table421114[[#This Row],[Miesiąc]]+1,-I45),0)</f>
        <v>562.14082387334008</v>
      </c>
      <c r="F46" s="9">
        <f>IF(I45&gt;0.001,PPMT(Table421114[[#This Row],[Oprocentowanie]]/12,1,$C$5-Table421114[[#This Row],[Miesiąc]]+1,-I45),0)</f>
        <v>348.01333183175001</v>
      </c>
      <c r="G46" s="9">
        <f t="shared" si="2"/>
        <v>910.15415570509003</v>
      </c>
      <c r="H46" s="9"/>
      <c r="I46" s="9">
        <f>IF(I45-F46&gt;0.001,I45-F46-Table421114[[#This Row],[Ile nadpłacamy przy tej racie?]],0)</f>
        <v>122748.5174433522</v>
      </c>
      <c r="K46" s="9">
        <f>IF(Table421114[[#This Row],[Rok]]&lt;9,Table421114[[#This Row],[Odsetki normalne]]*50%,Table421114[[#This Row],[Odsetki normalne]])</f>
        <v>281.07041193667004</v>
      </c>
    </row>
    <row r="47" spans="2:11" x14ac:dyDescent="0.25">
      <c r="B47" s="6">
        <f t="shared" si="1"/>
        <v>3</v>
      </c>
      <c r="C47" s="7">
        <f t="shared" si="3"/>
        <v>31</v>
      </c>
      <c r="D47" s="8">
        <v>5.4800000000000001E-2</v>
      </c>
      <c r="E47" s="9">
        <f>IF(I46&gt;0.001,IPMT(Table421114[[#This Row],[Oprocentowanie]]/12,1,$C$5-Table421114[[#This Row],[Miesiąc]]+1,-I46),0)</f>
        <v>560.55156299130851</v>
      </c>
      <c r="F47" s="9">
        <f>IF(I46&gt;0.001,PPMT(Table421114[[#This Row],[Oprocentowanie]]/12,1,$C$5-Table421114[[#This Row],[Miesiąc]]+1,-I46),0)</f>
        <v>349.60259271378175</v>
      </c>
      <c r="G47" s="9">
        <f t="shared" si="2"/>
        <v>910.15415570509026</v>
      </c>
      <c r="H47" s="9"/>
      <c r="I47" s="9">
        <f>IF(I46-F47&gt;0.001,I46-F47-Table421114[[#This Row],[Ile nadpłacamy przy tej racie?]],0)</f>
        <v>122398.91485063842</v>
      </c>
      <c r="K47" s="9">
        <f>IF(Table421114[[#This Row],[Rok]]&lt;9,Table421114[[#This Row],[Odsetki normalne]]*50%,Table421114[[#This Row],[Odsetki normalne]])</f>
        <v>280.27578149565426</v>
      </c>
    </row>
    <row r="48" spans="2:11" x14ac:dyDescent="0.25">
      <c r="B48" s="6">
        <f t="shared" si="1"/>
        <v>3</v>
      </c>
      <c r="C48" s="7">
        <f t="shared" si="3"/>
        <v>32</v>
      </c>
      <c r="D48" s="8">
        <v>5.4800000000000001E-2</v>
      </c>
      <c r="E48" s="9">
        <f>IF(I47&gt;0.001,IPMT(Table421114[[#This Row],[Oprocentowanie]]/12,1,$C$5-Table421114[[#This Row],[Miesiąc]]+1,-I47),0)</f>
        <v>558.95504448458223</v>
      </c>
      <c r="F48" s="9">
        <f>IF(I47&gt;0.001,PPMT(Table421114[[#This Row],[Oprocentowanie]]/12,1,$C$5-Table421114[[#This Row],[Miesiąc]]+1,-I47),0)</f>
        <v>351.19911122050797</v>
      </c>
      <c r="G48" s="9">
        <f t="shared" si="2"/>
        <v>910.15415570509026</v>
      </c>
      <c r="H48" s="9"/>
      <c r="I48" s="9">
        <f>IF(I47-F48&gt;0.001,I47-F48-Table421114[[#This Row],[Ile nadpłacamy przy tej racie?]],0)</f>
        <v>122047.71573941791</v>
      </c>
      <c r="K48" s="9">
        <f>IF(Table421114[[#This Row],[Rok]]&lt;9,Table421114[[#This Row],[Odsetki normalne]]*50%,Table421114[[#This Row],[Odsetki normalne]])</f>
        <v>279.47752224229112</v>
      </c>
    </row>
    <row r="49" spans="2:11" x14ac:dyDescent="0.25">
      <c r="B49" s="6">
        <f t="shared" si="1"/>
        <v>3</v>
      </c>
      <c r="C49" s="7">
        <f t="shared" si="3"/>
        <v>33</v>
      </c>
      <c r="D49" s="8">
        <v>5.4800000000000001E-2</v>
      </c>
      <c r="E49" s="9">
        <f>IF(I48&gt;0.001,IPMT(Table421114[[#This Row],[Oprocentowanie]]/12,1,$C$5-Table421114[[#This Row],[Miesiąc]]+1,-I48),0)</f>
        <v>557.35123521000844</v>
      </c>
      <c r="F49" s="9">
        <f>IF(I48&gt;0.001,PPMT(Table421114[[#This Row],[Oprocentowanie]]/12,1,$C$5-Table421114[[#This Row],[Miesiąc]]+1,-I48),0)</f>
        <v>352.80292049508159</v>
      </c>
      <c r="G49" s="9">
        <f t="shared" si="2"/>
        <v>910.15415570509003</v>
      </c>
      <c r="H49" s="9"/>
      <c r="I49" s="9">
        <f>IF(I48-F49&gt;0.001,I48-F49-Table421114[[#This Row],[Ile nadpłacamy przy tej racie?]],0)</f>
        <v>121694.91281892282</v>
      </c>
      <c r="K49" s="9">
        <f>IF(Table421114[[#This Row],[Rok]]&lt;9,Table421114[[#This Row],[Odsetki normalne]]*50%,Table421114[[#This Row],[Odsetki normalne]])</f>
        <v>278.67561760500422</v>
      </c>
    </row>
    <row r="50" spans="2:11" x14ac:dyDescent="0.25">
      <c r="B50" s="6">
        <f t="shared" si="1"/>
        <v>3</v>
      </c>
      <c r="C50" s="7">
        <f t="shared" si="3"/>
        <v>34</v>
      </c>
      <c r="D50" s="8">
        <v>5.4800000000000001E-2</v>
      </c>
      <c r="E50" s="9">
        <f>IF(I49&gt;0.001,IPMT(Table421114[[#This Row],[Oprocentowanie]]/12,1,$C$5-Table421114[[#This Row],[Miesiąc]]+1,-I49),0)</f>
        <v>555.7401018730809</v>
      </c>
      <c r="F50" s="9">
        <f>IF(I49&gt;0.001,PPMT(Table421114[[#This Row],[Oprocentowanie]]/12,1,$C$5-Table421114[[#This Row],[Miesiąc]]+1,-I49),0)</f>
        <v>354.41405383200902</v>
      </c>
      <c r="G50" s="9">
        <f t="shared" si="2"/>
        <v>910.15415570508992</v>
      </c>
      <c r="H50" s="9"/>
      <c r="I50" s="9">
        <f>IF(I49-F50&gt;0.001,I49-F50-Table421114[[#This Row],[Ile nadpłacamy przy tej racie?]],0)</f>
        <v>121340.49876509082</v>
      </c>
      <c r="K50" s="9">
        <f>IF(Table421114[[#This Row],[Rok]]&lt;9,Table421114[[#This Row],[Odsetki normalne]]*50%,Table421114[[#This Row],[Odsetki normalne]])</f>
        <v>277.87005093654045</v>
      </c>
    </row>
    <row r="51" spans="2:11" x14ac:dyDescent="0.25">
      <c r="B51" s="6">
        <f t="shared" si="1"/>
        <v>3</v>
      </c>
      <c r="C51" s="7">
        <f t="shared" si="3"/>
        <v>35</v>
      </c>
      <c r="D51" s="8">
        <v>5.4800000000000001E-2</v>
      </c>
      <c r="E51" s="9">
        <f>IF(I50&gt;0.001,IPMT(Table421114[[#This Row],[Oprocentowanie]]/12,1,$C$5-Table421114[[#This Row],[Miesiąc]]+1,-I50),0)</f>
        <v>554.12161102724804</v>
      </c>
      <c r="F51" s="9">
        <f>IF(I50&gt;0.001,PPMT(Table421114[[#This Row],[Oprocentowanie]]/12,1,$C$5-Table421114[[#This Row],[Miesiąc]]+1,-I50),0)</f>
        <v>356.032544677842</v>
      </c>
      <c r="G51" s="9">
        <f t="shared" si="2"/>
        <v>910.15415570509003</v>
      </c>
      <c r="H51" s="9"/>
      <c r="I51" s="9">
        <f>IF(I50-F51&gt;0.001,I50-F51-Table421114[[#This Row],[Ile nadpłacamy przy tej racie?]],0)</f>
        <v>120984.46622041297</v>
      </c>
      <c r="K51" s="9">
        <f>IF(Table421114[[#This Row],[Rok]]&lt;9,Table421114[[#This Row],[Odsetki normalne]]*50%,Table421114[[#This Row],[Odsetki normalne]])</f>
        <v>277.06080551362402</v>
      </c>
    </row>
    <row r="52" spans="2:11" x14ac:dyDescent="0.25">
      <c r="B52" s="6">
        <f t="shared" si="1"/>
        <v>3</v>
      </c>
      <c r="C52" s="7">
        <f t="shared" si="3"/>
        <v>36</v>
      </c>
      <c r="D52" s="8">
        <v>5.4800000000000001E-2</v>
      </c>
      <c r="E52" s="9">
        <f>IF(I51&gt;0.001,IPMT(Table421114[[#This Row],[Oprocentowanie]]/12,1,$C$5-Table421114[[#This Row],[Miesiąc]]+1,-I51),0)</f>
        <v>552.4957290732192</v>
      </c>
      <c r="F52" s="9">
        <f>IF(I51&gt;0.001,PPMT(Table421114[[#This Row],[Oprocentowanie]]/12,1,$C$5-Table421114[[#This Row],[Miesiąc]]+1,-I51),0)</f>
        <v>357.65842663187078</v>
      </c>
      <c r="G52" s="9">
        <f t="shared" si="2"/>
        <v>910.15415570509003</v>
      </c>
      <c r="H52" s="9"/>
      <c r="I52" s="9">
        <f>IF(I51-F52&gt;0.001,I51-F52-Table421114[[#This Row],[Ile nadpłacamy przy tej racie?]],0)</f>
        <v>120626.8077937811</v>
      </c>
      <c r="K52" s="9">
        <f>IF(Table421114[[#This Row],[Rok]]&lt;9,Table421114[[#This Row],[Odsetki normalne]]*50%,Table421114[[#This Row],[Odsetki normalne]])</f>
        <v>276.2478645366096</v>
      </c>
    </row>
    <row r="53" spans="2:11" x14ac:dyDescent="0.25">
      <c r="B53" s="1">
        <f t="shared" si="1"/>
        <v>4</v>
      </c>
      <c r="C53" s="4">
        <f t="shared" si="3"/>
        <v>37</v>
      </c>
      <c r="D53" s="5">
        <v>5.4800000000000001E-2</v>
      </c>
      <c r="E53" s="2">
        <f>IF(I52&gt;0.001,IPMT(Table421114[[#This Row],[Oprocentowanie]]/12,1,$C$5-Table421114[[#This Row],[Miesiąc]]+1,-I52),0)</f>
        <v>550.86242225826709</v>
      </c>
      <c r="F53" s="2">
        <f>IF(I52&gt;0.001,PPMT(Table421114[[#This Row],[Oprocentowanie]]/12,1,$C$5-Table421114[[#This Row],[Miesiąc]]+1,-I52),0)</f>
        <v>359.29173344682295</v>
      </c>
      <c r="G53" s="2">
        <f t="shared" si="2"/>
        <v>910.15415570509003</v>
      </c>
      <c r="H53" s="11"/>
      <c r="I53" s="11">
        <f>IF(I52-F53&gt;0.001,I52-F53-Table421114[[#This Row],[Ile nadpłacamy przy tej racie?]],0)</f>
        <v>120267.51606033428</v>
      </c>
      <c r="K53" s="2">
        <f>IF(Table421114[[#This Row],[Rok]]&lt;9,Table421114[[#This Row],[Odsetki normalne]]*50%,Table421114[[#This Row],[Odsetki normalne]])</f>
        <v>275.43121112913354</v>
      </c>
    </row>
    <row r="54" spans="2:11" x14ac:dyDescent="0.25">
      <c r="B54" s="1">
        <f t="shared" si="1"/>
        <v>4</v>
      </c>
      <c r="C54" s="4">
        <f t="shared" si="3"/>
        <v>38</v>
      </c>
      <c r="D54" s="5">
        <v>5.4800000000000001E-2</v>
      </c>
      <c r="E54" s="2">
        <f>IF(I53&gt;0.001,IPMT(Table421114[[#This Row],[Oprocentowanie]]/12,1,$C$5-Table421114[[#This Row],[Miesiąc]]+1,-I53),0)</f>
        <v>549.22165667552656</v>
      </c>
      <c r="F54" s="2">
        <f>IF(I53&gt;0.001,PPMT(Table421114[[#This Row],[Oprocentowanie]]/12,1,$C$5-Table421114[[#This Row],[Miesiąc]]+1,-I53),0)</f>
        <v>360.93249902956336</v>
      </c>
      <c r="G54" s="2">
        <f t="shared" si="2"/>
        <v>910.15415570508992</v>
      </c>
      <c r="H54" s="11"/>
      <c r="I54" s="11">
        <f>IF(I53-F54&gt;0.001,I53-F54-Table421114[[#This Row],[Ile nadpłacamy przy tej racie?]],0)</f>
        <v>119906.58356130472</v>
      </c>
      <c r="K54" s="2">
        <f>IF(Table421114[[#This Row],[Rok]]&lt;9,Table421114[[#This Row],[Odsetki normalne]]*50%,Table421114[[#This Row],[Odsetki normalne]])</f>
        <v>274.61082833776328</v>
      </c>
    </row>
    <row r="55" spans="2:11" x14ac:dyDescent="0.25">
      <c r="B55" s="1">
        <f t="shared" si="1"/>
        <v>4</v>
      </c>
      <c r="C55" s="4">
        <f t="shared" si="3"/>
        <v>39</v>
      </c>
      <c r="D55" s="5">
        <v>5.4800000000000001E-2</v>
      </c>
      <c r="E55" s="2">
        <f>IF(I54&gt;0.001,IPMT(Table421114[[#This Row],[Oprocentowanie]]/12,1,$C$5-Table421114[[#This Row],[Miesiąc]]+1,-I54),0)</f>
        <v>547.57339826329155</v>
      </c>
      <c r="F55" s="2">
        <f>IF(I54&gt;0.001,PPMT(Table421114[[#This Row],[Oprocentowanie]]/12,1,$C$5-Table421114[[#This Row],[Miesiąc]]+1,-I54),0)</f>
        <v>362.58075744179854</v>
      </c>
      <c r="G55" s="2">
        <f t="shared" si="2"/>
        <v>910.15415570509003</v>
      </c>
      <c r="H55" s="11"/>
      <c r="I55" s="11">
        <f>IF(I54-F55&gt;0.001,I54-F55-Table421114[[#This Row],[Ile nadpłacamy przy tej racie?]],0)</f>
        <v>119544.00280386292</v>
      </c>
      <c r="K55" s="2">
        <f>IF(Table421114[[#This Row],[Rok]]&lt;9,Table421114[[#This Row],[Odsetki normalne]]*50%,Table421114[[#This Row],[Odsetki normalne]])</f>
        <v>273.78669913164578</v>
      </c>
    </row>
    <row r="56" spans="2:11" x14ac:dyDescent="0.25">
      <c r="B56" s="1">
        <f t="shared" si="1"/>
        <v>4</v>
      </c>
      <c r="C56" s="4">
        <f t="shared" si="3"/>
        <v>40</v>
      </c>
      <c r="D56" s="5">
        <v>5.4800000000000001E-2</v>
      </c>
      <c r="E56" s="2">
        <f>IF(I55&gt;0.001,IPMT(Table421114[[#This Row],[Oprocentowanie]]/12,1,$C$5-Table421114[[#This Row],[Miesiąc]]+1,-I55),0)</f>
        <v>545.9176128043074</v>
      </c>
      <c r="F56" s="2">
        <f>IF(I55&gt;0.001,PPMT(Table421114[[#This Row],[Oprocentowanie]]/12,1,$C$5-Table421114[[#This Row],[Miesiąc]]+1,-I55),0)</f>
        <v>364.23654290078269</v>
      </c>
      <c r="G56" s="2">
        <f t="shared" si="2"/>
        <v>910.15415570509003</v>
      </c>
      <c r="H56" s="11"/>
      <c r="I56" s="11">
        <f>IF(I55-F56&gt;0.001,I55-F56-Table421114[[#This Row],[Ile nadpłacamy przy tej racie?]],0)</f>
        <v>119179.76626096215</v>
      </c>
      <c r="K56" s="2">
        <f>IF(Table421114[[#This Row],[Rok]]&lt;9,Table421114[[#This Row],[Odsetki normalne]]*50%,Table421114[[#This Row],[Odsetki normalne]])</f>
        <v>272.9588064021537</v>
      </c>
    </row>
    <row r="57" spans="2:11" x14ac:dyDescent="0.25">
      <c r="B57" s="1">
        <f t="shared" si="1"/>
        <v>4</v>
      </c>
      <c r="C57" s="4">
        <f t="shared" si="3"/>
        <v>41</v>
      </c>
      <c r="D57" s="5">
        <v>5.4800000000000001E-2</v>
      </c>
      <c r="E57" s="2">
        <f>IF(I56&gt;0.001,IPMT(Table421114[[#This Row],[Oprocentowanie]]/12,1,$C$5-Table421114[[#This Row],[Miesiąc]]+1,-I56),0)</f>
        <v>544.25426592506051</v>
      </c>
      <c r="F57" s="2">
        <f>IF(I56&gt;0.001,PPMT(Table421114[[#This Row],[Oprocentowanie]]/12,1,$C$5-Table421114[[#This Row],[Miesiąc]]+1,-I56),0)</f>
        <v>365.89988978002958</v>
      </c>
      <c r="G57" s="2">
        <f t="shared" si="2"/>
        <v>910.15415570509003</v>
      </c>
      <c r="H57" s="11"/>
      <c r="I57" s="11">
        <f>IF(I56-F57&gt;0.001,I56-F57-Table421114[[#This Row],[Ile nadpłacamy przy tej racie?]],0)</f>
        <v>118813.86637118211</v>
      </c>
      <c r="K57" s="2">
        <f>IF(Table421114[[#This Row],[Rok]]&lt;9,Table421114[[#This Row],[Odsetki normalne]]*50%,Table421114[[#This Row],[Odsetki normalne]])</f>
        <v>272.12713296253025</v>
      </c>
    </row>
    <row r="58" spans="2:11" x14ac:dyDescent="0.25">
      <c r="B58" s="1">
        <f t="shared" si="1"/>
        <v>4</v>
      </c>
      <c r="C58" s="4">
        <f t="shared" si="3"/>
        <v>42</v>
      </c>
      <c r="D58" s="5">
        <v>5.4800000000000001E-2</v>
      </c>
      <c r="E58" s="2">
        <f>IF(I57&gt;0.001,IPMT(Table421114[[#This Row],[Oprocentowanie]]/12,1,$C$5-Table421114[[#This Row],[Miesiąc]]+1,-I57),0)</f>
        <v>542.583323095065</v>
      </c>
      <c r="F58" s="2">
        <f>IF(I57&gt;0.001,PPMT(Table421114[[#This Row],[Oprocentowanie]]/12,1,$C$5-Table421114[[#This Row],[Miesiąc]]+1,-I57),0)</f>
        <v>367.57083261002515</v>
      </c>
      <c r="G58" s="2">
        <f t="shared" si="2"/>
        <v>910.15415570509015</v>
      </c>
      <c r="H58" s="11"/>
      <c r="I58" s="11">
        <f>IF(I57-F58&gt;0.001,I57-F58-Table421114[[#This Row],[Ile nadpłacamy przy tej racie?]],0)</f>
        <v>118446.29553857209</v>
      </c>
      <c r="K58" s="2">
        <f>IF(Table421114[[#This Row],[Rok]]&lt;9,Table421114[[#This Row],[Odsetki normalne]]*50%,Table421114[[#This Row],[Odsetki normalne]])</f>
        <v>271.2916615475325</v>
      </c>
    </row>
    <row r="59" spans="2:11" x14ac:dyDescent="0.25">
      <c r="B59" s="1">
        <f t="shared" si="1"/>
        <v>4</v>
      </c>
      <c r="C59" s="4">
        <f t="shared" si="3"/>
        <v>43</v>
      </c>
      <c r="D59" s="5">
        <v>5.4800000000000001E-2</v>
      </c>
      <c r="E59" s="2">
        <f>IF(I58&gt;0.001,IPMT(Table421114[[#This Row],[Oprocentowanie]]/12,1,$C$5-Table421114[[#This Row],[Miesiąc]]+1,-I58),0)</f>
        <v>540.90474962614587</v>
      </c>
      <c r="F59" s="2">
        <f>IF(I58&gt;0.001,PPMT(Table421114[[#This Row],[Oprocentowanie]]/12,1,$C$5-Table421114[[#This Row],[Miesiąc]]+1,-I58),0)</f>
        <v>369.24940607894422</v>
      </c>
      <c r="G59" s="2">
        <f t="shared" si="2"/>
        <v>910.15415570509003</v>
      </c>
      <c r="H59" s="11"/>
      <c r="I59" s="11">
        <f>IF(I58-F59&gt;0.001,I58-F59-Table421114[[#This Row],[Ile nadpłacamy przy tej racie?]],0)</f>
        <v>118077.04613249314</v>
      </c>
      <c r="K59" s="2">
        <f>IF(Table421114[[#This Row],[Rok]]&lt;9,Table421114[[#This Row],[Odsetki normalne]]*50%,Table421114[[#This Row],[Odsetki normalne]])</f>
        <v>270.45237481307294</v>
      </c>
    </row>
    <row r="60" spans="2:11" x14ac:dyDescent="0.25">
      <c r="B60" s="1">
        <f t="shared" si="1"/>
        <v>4</v>
      </c>
      <c r="C60" s="4">
        <f t="shared" si="3"/>
        <v>44</v>
      </c>
      <c r="D60" s="5">
        <v>5.4800000000000001E-2</v>
      </c>
      <c r="E60" s="2">
        <f>IF(I59&gt;0.001,IPMT(Table421114[[#This Row],[Oprocentowanie]]/12,1,$C$5-Table421114[[#This Row],[Miesiąc]]+1,-I59),0)</f>
        <v>539.21851067171872</v>
      </c>
      <c r="F60" s="2">
        <f>IF(I59&gt;0.001,PPMT(Table421114[[#This Row],[Oprocentowanie]]/12,1,$C$5-Table421114[[#This Row],[Miesiąc]]+1,-I59),0)</f>
        <v>370.93564503337132</v>
      </c>
      <c r="G60" s="2">
        <f t="shared" si="2"/>
        <v>910.15415570509003</v>
      </c>
      <c r="H60" s="11"/>
      <c r="I60" s="11">
        <f>IF(I59-F60&gt;0.001,I59-F60-Table421114[[#This Row],[Ile nadpłacamy przy tej racie?]],0)</f>
        <v>117706.11048745977</v>
      </c>
      <c r="K60" s="2">
        <f>IF(Table421114[[#This Row],[Rok]]&lt;9,Table421114[[#This Row],[Odsetki normalne]]*50%,Table421114[[#This Row],[Odsetki normalne]])</f>
        <v>269.60925533585936</v>
      </c>
    </row>
    <row r="61" spans="2:11" x14ac:dyDescent="0.25">
      <c r="B61" s="1">
        <f t="shared" si="1"/>
        <v>4</v>
      </c>
      <c r="C61" s="4">
        <f t="shared" si="3"/>
        <v>45</v>
      </c>
      <c r="D61" s="5">
        <v>5.4800000000000001E-2</v>
      </c>
      <c r="E61" s="2">
        <f>IF(I60&gt;0.001,IPMT(Table421114[[#This Row],[Oprocentowanie]]/12,1,$C$5-Table421114[[#This Row],[Miesiąc]]+1,-I60),0)</f>
        <v>537.52457122606631</v>
      </c>
      <c r="F61" s="2">
        <f>IF(I60&gt;0.001,PPMT(Table421114[[#This Row],[Oprocentowanie]]/12,1,$C$5-Table421114[[#This Row],[Miesiąc]]+1,-I60),0)</f>
        <v>372.62958447902372</v>
      </c>
      <c r="G61" s="2">
        <f t="shared" si="2"/>
        <v>910.15415570509003</v>
      </c>
      <c r="H61" s="11"/>
      <c r="I61" s="11">
        <f>IF(I60-F61&gt;0.001,I60-F61-Table421114[[#This Row],[Ile nadpłacamy przy tej racie?]],0)</f>
        <v>117333.48090298074</v>
      </c>
      <c r="K61" s="2">
        <f>IF(Table421114[[#This Row],[Rok]]&lt;9,Table421114[[#This Row],[Odsetki normalne]]*50%,Table421114[[#This Row],[Odsetki normalne]])</f>
        <v>268.76228561303316</v>
      </c>
    </row>
    <row r="62" spans="2:11" x14ac:dyDescent="0.25">
      <c r="B62" s="1">
        <f t="shared" si="1"/>
        <v>4</v>
      </c>
      <c r="C62" s="4">
        <f t="shared" si="3"/>
        <v>46</v>
      </c>
      <c r="D62" s="5">
        <v>5.4800000000000001E-2</v>
      </c>
      <c r="E62" s="2">
        <f>IF(I61&gt;0.001,IPMT(Table421114[[#This Row],[Oprocentowanie]]/12,1,$C$5-Table421114[[#This Row],[Miesiąc]]+1,-I61),0)</f>
        <v>535.82289612361205</v>
      </c>
      <c r="F62" s="2">
        <f>IF(I61&gt;0.001,PPMT(Table421114[[#This Row],[Oprocentowanie]]/12,1,$C$5-Table421114[[#This Row],[Miesiąc]]+1,-I61),0)</f>
        <v>374.33125958147792</v>
      </c>
      <c r="G62" s="2">
        <f t="shared" si="2"/>
        <v>910.15415570509003</v>
      </c>
      <c r="H62" s="11"/>
      <c r="I62" s="11">
        <f>IF(I61-F62&gt;0.001,I61-F62-Table421114[[#This Row],[Ile nadpłacamy przy tej racie?]],0)</f>
        <v>116959.14964339926</v>
      </c>
      <c r="K62" s="2">
        <f>IF(Table421114[[#This Row],[Rok]]&lt;9,Table421114[[#This Row],[Odsetki normalne]]*50%,Table421114[[#This Row],[Odsetki normalne]])</f>
        <v>267.91144806180603</v>
      </c>
    </row>
    <row r="63" spans="2:11" x14ac:dyDescent="0.25">
      <c r="B63" s="1">
        <f t="shared" si="1"/>
        <v>4</v>
      </c>
      <c r="C63" s="4">
        <f t="shared" si="3"/>
        <v>47</v>
      </c>
      <c r="D63" s="5">
        <v>5.4800000000000001E-2</v>
      </c>
      <c r="E63" s="2">
        <f>IF(I62&gt;0.001,IPMT(Table421114[[#This Row],[Oprocentowanie]]/12,1,$C$5-Table421114[[#This Row],[Miesiąc]]+1,-I62),0)</f>
        <v>534.11345003818997</v>
      </c>
      <c r="F63" s="2">
        <f>IF(I62&gt;0.001,PPMT(Table421114[[#This Row],[Oprocentowanie]]/12,1,$C$5-Table421114[[#This Row],[Miesiąc]]+1,-I62),0)</f>
        <v>376.04070566690007</v>
      </c>
      <c r="G63" s="2">
        <f t="shared" si="2"/>
        <v>910.15415570509003</v>
      </c>
      <c r="H63" s="11"/>
      <c r="I63" s="11">
        <f>IF(I62-F63&gt;0.001,I62-F63-Table421114[[#This Row],[Ile nadpłacamy przy tej racie?]],0)</f>
        <v>116583.10893773235</v>
      </c>
      <c r="K63" s="2">
        <f>IF(Table421114[[#This Row],[Rok]]&lt;9,Table421114[[#This Row],[Odsetki normalne]]*50%,Table421114[[#This Row],[Odsetki normalne]])</f>
        <v>267.05672501909498</v>
      </c>
    </row>
    <row r="64" spans="2:11" x14ac:dyDescent="0.25">
      <c r="B64" s="1">
        <f t="shared" si="1"/>
        <v>4</v>
      </c>
      <c r="C64" s="4">
        <f t="shared" si="3"/>
        <v>48</v>
      </c>
      <c r="D64" s="5">
        <v>5.4800000000000001E-2</v>
      </c>
      <c r="E64" s="2">
        <f>IF(I63&gt;0.001,IPMT(Table421114[[#This Row],[Oprocentowanie]]/12,1,$C$5-Table421114[[#This Row],[Miesiąc]]+1,-I63),0)</f>
        <v>532.39619748231109</v>
      </c>
      <c r="F64" s="2">
        <f>IF(I63&gt;0.001,PPMT(Table421114[[#This Row],[Oprocentowanie]]/12,1,$C$5-Table421114[[#This Row],[Miesiąc]]+1,-I63),0)</f>
        <v>377.75795822277888</v>
      </c>
      <c r="G64" s="2">
        <f t="shared" si="2"/>
        <v>910.15415570509003</v>
      </c>
      <c r="H64" s="11"/>
      <c r="I64" s="11">
        <f>IF(I63-F64&gt;0.001,I63-F64-Table421114[[#This Row],[Ile nadpłacamy przy tej racie?]],0)</f>
        <v>116205.35097950957</v>
      </c>
      <c r="K64" s="2">
        <f>IF(Table421114[[#This Row],[Rok]]&lt;9,Table421114[[#This Row],[Odsetki normalne]]*50%,Table421114[[#This Row],[Odsetki normalne]])</f>
        <v>266.19809874115555</v>
      </c>
    </row>
    <row r="65" spans="2:11" x14ac:dyDescent="0.25">
      <c r="B65" s="6">
        <f t="shared" si="1"/>
        <v>5</v>
      </c>
      <c r="C65" s="7">
        <f t="shared" si="3"/>
        <v>49</v>
      </c>
      <c r="D65" s="8">
        <v>5.4800000000000001E-2</v>
      </c>
      <c r="E65" s="9">
        <f>IF(I64&gt;0.001,IPMT(Table421114[[#This Row],[Oprocentowanie]]/12,1,$C$5-Table421114[[#This Row],[Miesiąc]]+1,-I64),0)</f>
        <v>530.67110280642703</v>
      </c>
      <c r="F65" s="9">
        <f>IF(I64&gt;0.001,PPMT(Table421114[[#This Row],[Oprocentowanie]]/12,1,$C$5-Table421114[[#This Row],[Miesiąc]]+1,-I64),0)</f>
        <v>379.48305289866289</v>
      </c>
      <c r="G65" s="9">
        <f t="shared" si="2"/>
        <v>910.15415570508992</v>
      </c>
      <c r="H65" s="9"/>
      <c r="I65" s="9">
        <f>IF(I64-F65&gt;0.001,I64-F65-Table421114[[#This Row],[Ile nadpłacamy przy tej racie?]],0)</f>
        <v>115825.86792661091</v>
      </c>
      <c r="K65" s="9">
        <f>IF(Table421114[[#This Row],[Rok]]&lt;9,Table421114[[#This Row],[Odsetki normalne]]*50%,Table421114[[#This Row],[Odsetki normalne]])</f>
        <v>265.33555140321351</v>
      </c>
    </row>
    <row r="66" spans="2:11" x14ac:dyDescent="0.25">
      <c r="B66" s="6">
        <f t="shared" si="1"/>
        <v>5</v>
      </c>
      <c r="C66" s="7">
        <f t="shared" si="3"/>
        <v>50</v>
      </c>
      <c r="D66" s="8">
        <v>5.4800000000000001E-2</v>
      </c>
      <c r="E66" s="9">
        <f>IF(I65&gt;0.001,IPMT(Table421114[[#This Row],[Oprocentowanie]]/12,1,$C$5-Table421114[[#This Row],[Miesiąc]]+1,-I65),0)</f>
        <v>528.93813019818981</v>
      </c>
      <c r="F66" s="9">
        <f>IF(I65&gt;0.001,PPMT(Table421114[[#This Row],[Oprocentowanie]]/12,1,$C$5-Table421114[[#This Row],[Miesiąc]]+1,-I65),0)</f>
        <v>381.21602550690022</v>
      </c>
      <c r="G66" s="9">
        <f t="shared" si="2"/>
        <v>910.15415570509003</v>
      </c>
      <c r="H66" s="9"/>
      <c r="I66" s="9">
        <f>IF(I65-F66&gt;0.001,I65-F66-Table421114[[#This Row],[Ile nadpłacamy przy tej racie?]],0)</f>
        <v>115444.65190110401</v>
      </c>
      <c r="K66" s="9">
        <f>IF(Table421114[[#This Row],[Rok]]&lt;9,Table421114[[#This Row],[Odsetki normalne]]*50%,Table421114[[#This Row],[Odsetki normalne]])</f>
        <v>264.46906509909491</v>
      </c>
    </row>
    <row r="67" spans="2:11" x14ac:dyDescent="0.25">
      <c r="B67" s="6">
        <f t="shared" si="1"/>
        <v>5</v>
      </c>
      <c r="C67" s="7">
        <f t="shared" si="3"/>
        <v>51</v>
      </c>
      <c r="D67" s="8">
        <v>5.4800000000000001E-2</v>
      </c>
      <c r="E67" s="9">
        <f>IF(I66&gt;0.001,IPMT(Table421114[[#This Row],[Oprocentowanie]]/12,1,$C$5-Table421114[[#This Row],[Miesiąc]]+1,-I66),0)</f>
        <v>527.1972436817083</v>
      </c>
      <c r="F67" s="9">
        <f>IF(I66&gt;0.001,PPMT(Table421114[[#This Row],[Oprocentowanie]]/12,1,$C$5-Table421114[[#This Row],[Miesiąc]]+1,-I66),0)</f>
        <v>382.95691202338173</v>
      </c>
      <c r="G67" s="9">
        <f t="shared" si="2"/>
        <v>910.15415570509003</v>
      </c>
      <c r="H67" s="9"/>
      <c r="I67" s="9">
        <f>IF(I66-F67&gt;0.001,I66-F67-Table421114[[#This Row],[Ile nadpłacamy przy tej racie?]],0)</f>
        <v>115061.69498908063</v>
      </c>
      <c r="K67" s="9">
        <f>IF(Table421114[[#This Row],[Rok]]&lt;9,Table421114[[#This Row],[Odsetki normalne]]*50%,Table421114[[#This Row],[Odsetki normalne]])</f>
        <v>263.59862184085415</v>
      </c>
    </row>
    <row r="68" spans="2:11" x14ac:dyDescent="0.25">
      <c r="B68" s="6">
        <f t="shared" si="1"/>
        <v>5</v>
      </c>
      <c r="C68" s="7">
        <f t="shared" si="3"/>
        <v>52</v>
      </c>
      <c r="D68" s="8">
        <v>5.4800000000000001E-2</v>
      </c>
      <c r="E68" s="9">
        <f>IF(I67&gt;0.001,IPMT(Table421114[[#This Row],[Oprocentowanie]]/12,1,$C$5-Table421114[[#This Row],[Miesiąc]]+1,-I67),0)</f>
        <v>525.4484071168016</v>
      </c>
      <c r="F68" s="9">
        <f>IF(I67&gt;0.001,PPMT(Table421114[[#This Row],[Oprocentowanie]]/12,1,$C$5-Table421114[[#This Row],[Miesiąc]]+1,-I67),0)</f>
        <v>384.70574858828843</v>
      </c>
      <c r="G68" s="9">
        <f t="shared" si="2"/>
        <v>910.15415570509003</v>
      </c>
      <c r="H68" s="9"/>
      <c r="I68" s="9">
        <f>IF(I67-F68&gt;0.001,I67-F68-Table421114[[#This Row],[Ile nadpłacamy przy tej racie?]],0)</f>
        <v>114676.98924049234</v>
      </c>
      <c r="K68" s="9">
        <f>IF(Table421114[[#This Row],[Rok]]&lt;9,Table421114[[#This Row],[Odsetki normalne]]*50%,Table421114[[#This Row],[Odsetki normalne]])</f>
        <v>262.7242035584008</v>
      </c>
    </row>
    <row r="69" spans="2:11" x14ac:dyDescent="0.25">
      <c r="B69" s="6">
        <f t="shared" si="1"/>
        <v>5</v>
      </c>
      <c r="C69" s="7">
        <f t="shared" si="3"/>
        <v>53</v>
      </c>
      <c r="D69" s="8">
        <v>5.4800000000000001E-2</v>
      </c>
      <c r="E69" s="9">
        <f>IF(I68&gt;0.001,IPMT(Table421114[[#This Row],[Oprocentowanie]]/12,1,$C$5-Table421114[[#This Row],[Miesiąc]]+1,-I68),0)</f>
        <v>523.69158419824839</v>
      </c>
      <c r="F69" s="9">
        <f>IF(I68&gt;0.001,PPMT(Table421114[[#This Row],[Oprocentowanie]]/12,1,$C$5-Table421114[[#This Row],[Miesiąc]]+1,-I68),0)</f>
        <v>386.46257150684164</v>
      </c>
      <c r="G69" s="9">
        <f t="shared" si="2"/>
        <v>910.15415570509003</v>
      </c>
      <c r="H69" s="9"/>
      <c r="I69" s="9">
        <f>IF(I68-F69&gt;0.001,I68-F69-Table421114[[#This Row],[Ile nadpłacamy przy tej racie?]],0)</f>
        <v>114290.52666898551</v>
      </c>
      <c r="K69" s="9">
        <f>IF(Table421114[[#This Row],[Rok]]&lt;9,Table421114[[#This Row],[Odsetki normalne]]*50%,Table421114[[#This Row],[Odsetki normalne]])</f>
        <v>261.8457920991242</v>
      </c>
    </row>
    <row r="70" spans="2:11" x14ac:dyDescent="0.25">
      <c r="B70" s="6">
        <f t="shared" si="1"/>
        <v>5</v>
      </c>
      <c r="C70" s="7">
        <f t="shared" si="3"/>
        <v>54</v>
      </c>
      <c r="D70" s="8">
        <v>5.4800000000000001E-2</v>
      </c>
      <c r="E70" s="9">
        <f>IF(I69&gt;0.001,IPMT(Table421114[[#This Row],[Oprocentowanie]]/12,1,$C$5-Table421114[[#This Row],[Miesiąc]]+1,-I69),0)</f>
        <v>521.92673845503384</v>
      </c>
      <c r="F70" s="9">
        <f>IF(I69&gt;0.001,PPMT(Table421114[[#This Row],[Oprocentowanie]]/12,1,$C$5-Table421114[[#This Row],[Miesiąc]]+1,-I69),0)</f>
        <v>388.22741725005625</v>
      </c>
      <c r="G70" s="9">
        <f t="shared" si="2"/>
        <v>910.15415570509003</v>
      </c>
      <c r="H70" s="9"/>
      <c r="I70" s="9">
        <f>IF(I69-F70&gt;0.001,I69-F70-Table421114[[#This Row],[Ile nadpłacamy przy tej racie?]],0)</f>
        <v>113902.29925173544</v>
      </c>
      <c r="K70" s="9">
        <f>IF(Table421114[[#This Row],[Rok]]&lt;9,Table421114[[#This Row],[Odsetki normalne]]*50%,Table421114[[#This Row],[Odsetki normalne]])</f>
        <v>260.96336922751692</v>
      </c>
    </row>
    <row r="71" spans="2:11" x14ac:dyDescent="0.25">
      <c r="B71" s="6">
        <f t="shared" si="1"/>
        <v>5</v>
      </c>
      <c r="C71" s="7">
        <f t="shared" si="3"/>
        <v>55</v>
      </c>
      <c r="D71" s="8">
        <v>5.4800000000000001E-2</v>
      </c>
      <c r="E71" s="9">
        <f>IF(I70&gt;0.001,IPMT(Table421114[[#This Row],[Oprocentowanie]]/12,1,$C$5-Table421114[[#This Row],[Miesiąc]]+1,-I70),0)</f>
        <v>520.15383324959191</v>
      </c>
      <c r="F71" s="9">
        <f>IF(I70&gt;0.001,PPMT(Table421114[[#This Row],[Oprocentowanie]]/12,1,$C$5-Table421114[[#This Row],[Miesiąc]]+1,-I70),0)</f>
        <v>390.00032245549818</v>
      </c>
      <c r="G71" s="9">
        <f t="shared" si="2"/>
        <v>910.15415570509003</v>
      </c>
      <c r="H71" s="9"/>
      <c r="I71" s="9">
        <f>IF(I70-F71&gt;0.001,I70-F71-Table421114[[#This Row],[Ile nadpłacamy przy tej racie?]],0)</f>
        <v>113512.29892927995</v>
      </c>
      <c r="K71" s="9">
        <f>IF(Table421114[[#This Row],[Rok]]&lt;9,Table421114[[#This Row],[Odsetki normalne]]*50%,Table421114[[#This Row],[Odsetki normalne]])</f>
        <v>260.07691662479596</v>
      </c>
    </row>
    <row r="72" spans="2:11" x14ac:dyDescent="0.25">
      <c r="B72" s="6">
        <f t="shared" si="1"/>
        <v>5</v>
      </c>
      <c r="C72" s="7">
        <f t="shared" si="3"/>
        <v>56</v>
      </c>
      <c r="D72" s="8">
        <v>5.4800000000000001E-2</v>
      </c>
      <c r="E72" s="9">
        <f>IF(I71&gt;0.001,IPMT(Table421114[[#This Row],[Oprocentowanie]]/12,1,$C$5-Table421114[[#This Row],[Miesiąc]]+1,-I71),0)</f>
        <v>518.37283177704512</v>
      </c>
      <c r="F72" s="9">
        <f>IF(I71&gt;0.001,PPMT(Table421114[[#This Row],[Oprocentowanie]]/12,1,$C$5-Table421114[[#This Row],[Miesiąc]]+1,-I71),0)</f>
        <v>391.7813239280448</v>
      </c>
      <c r="G72" s="9">
        <f t="shared" si="2"/>
        <v>910.15415570508992</v>
      </c>
      <c r="H72" s="9"/>
      <c r="I72" s="9">
        <f>IF(I71-F72&gt;0.001,I71-F72-Table421114[[#This Row],[Ile nadpłacamy przy tej racie?]],0)</f>
        <v>113120.5176053519</v>
      </c>
      <c r="K72" s="9">
        <f>IF(Table421114[[#This Row],[Rok]]&lt;9,Table421114[[#This Row],[Odsetki normalne]]*50%,Table421114[[#This Row],[Odsetki normalne]])</f>
        <v>259.18641588852256</v>
      </c>
    </row>
    <row r="73" spans="2:11" x14ac:dyDescent="0.25">
      <c r="B73" s="6">
        <f t="shared" si="1"/>
        <v>5</v>
      </c>
      <c r="C73" s="7">
        <f t="shared" si="3"/>
        <v>57</v>
      </c>
      <c r="D73" s="8">
        <v>5.4800000000000001E-2</v>
      </c>
      <c r="E73" s="9">
        <f>IF(I72&gt;0.001,IPMT(Table421114[[#This Row],[Oprocentowanie]]/12,1,$C$5-Table421114[[#This Row],[Miesiąc]]+1,-I72),0)</f>
        <v>516.58369706444034</v>
      </c>
      <c r="F73" s="9">
        <f>IF(I72&gt;0.001,PPMT(Table421114[[#This Row],[Oprocentowanie]]/12,1,$C$5-Table421114[[#This Row],[Miesiąc]]+1,-I72),0)</f>
        <v>393.57045864064969</v>
      </c>
      <c r="G73" s="9">
        <f t="shared" si="2"/>
        <v>910.15415570509003</v>
      </c>
      <c r="H73" s="9"/>
      <c r="I73" s="9">
        <f>IF(I72-F73&gt;0.001,I72-F73-Table421114[[#This Row],[Ile nadpłacamy przy tej racie?]],0)</f>
        <v>112726.94714671125</v>
      </c>
      <c r="K73" s="9">
        <f>IF(Table421114[[#This Row],[Rok]]&lt;9,Table421114[[#This Row],[Odsetki normalne]]*50%,Table421114[[#This Row],[Odsetki normalne]])</f>
        <v>258.29184853222017</v>
      </c>
    </row>
    <row r="74" spans="2:11" x14ac:dyDescent="0.25">
      <c r="B74" s="6">
        <f t="shared" si="1"/>
        <v>5</v>
      </c>
      <c r="C74" s="7">
        <f t="shared" si="3"/>
        <v>58</v>
      </c>
      <c r="D74" s="8">
        <v>5.4800000000000001E-2</v>
      </c>
      <c r="E74" s="9">
        <f>IF(I73&gt;0.001,IPMT(Table421114[[#This Row],[Oprocentowanie]]/12,1,$C$5-Table421114[[#This Row],[Miesiąc]]+1,-I73),0)</f>
        <v>514.78639196998142</v>
      </c>
      <c r="F74" s="9">
        <f>IF(I73&gt;0.001,PPMT(Table421114[[#This Row],[Oprocentowanie]]/12,1,$C$5-Table421114[[#This Row],[Miesiąc]]+1,-I73),0)</f>
        <v>395.36776373510855</v>
      </c>
      <c r="G74" s="9">
        <f t="shared" si="2"/>
        <v>910.15415570509003</v>
      </c>
      <c r="H74" s="9"/>
      <c r="I74" s="9">
        <f>IF(I73-F74&gt;0.001,I73-F74-Table421114[[#This Row],[Ile nadpłacamy przy tej racie?]],0)</f>
        <v>112331.57938297614</v>
      </c>
      <c r="K74" s="9">
        <f>IF(Table421114[[#This Row],[Rok]]&lt;9,Table421114[[#This Row],[Odsetki normalne]]*50%,Table421114[[#This Row],[Odsetki normalne]])</f>
        <v>257.39319598499071</v>
      </c>
    </row>
    <row r="75" spans="2:11" x14ac:dyDescent="0.25">
      <c r="B75" s="6">
        <f t="shared" si="1"/>
        <v>5</v>
      </c>
      <c r="C75" s="7">
        <f t="shared" si="3"/>
        <v>59</v>
      </c>
      <c r="D75" s="8">
        <v>5.4800000000000001E-2</v>
      </c>
      <c r="E75" s="9">
        <f>IF(I74&gt;0.001,IPMT(Table421114[[#This Row],[Oprocentowanie]]/12,1,$C$5-Table421114[[#This Row],[Miesiąc]]+1,-I74),0)</f>
        <v>512.98087918225769</v>
      </c>
      <c r="F75" s="9">
        <f>IF(I74&gt;0.001,PPMT(Table421114[[#This Row],[Oprocentowanie]]/12,1,$C$5-Table421114[[#This Row],[Miesiąc]]+1,-I74),0)</f>
        <v>397.17327652283228</v>
      </c>
      <c r="G75" s="9">
        <f t="shared" si="2"/>
        <v>910.15415570509003</v>
      </c>
      <c r="H75" s="9"/>
      <c r="I75" s="9">
        <f>IF(I74-F75&gt;0.001,I74-F75-Table421114[[#This Row],[Ile nadpłacamy przy tej racie?]],0)</f>
        <v>111934.4061064533</v>
      </c>
      <c r="K75" s="9">
        <f>IF(Table421114[[#This Row],[Rok]]&lt;9,Table421114[[#This Row],[Odsetki normalne]]*50%,Table421114[[#This Row],[Odsetki normalne]])</f>
        <v>256.49043959112885</v>
      </c>
    </row>
    <row r="76" spans="2:11" x14ac:dyDescent="0.25">
      <c r="B76" s="6">
        <f t="shared" si="1"/>
        <v>5</v>
      </c>
      <c r="C76" s="7">
        <f t="shared" si="3"/>
        <v>60</v>
      </c>
      <c r="D76" s="8">
        <v>5.4800000000000001E-2</v>
      </c>
      <c r="E76" s="9">
        <f>IF(I75&gt;0.001,IPMT(Table421114[[#This Row],[Oprocentowanie]]/12,1,$C$5-Table421114[[#This Row],[Miesiąc]]+1,-I75),0)</f>
        <v>511.16712121947012</v>
      </c>
      <c r="F76" s="9">
        <f>IF(I75&gt;0.001,PPMT(Table421114[[#This Row],[Oprocentowanie]]/12,1,$C$5-Table421114[[#This Row],[Miesiąc]]+1,-I75),0)</f>
        <v>398.98703448561974</v>
      </c>
      <c r="G76" s="9">
        <f t="shared" si="2"/>
        <v>910.15415570508981</v>
      </c>
      <c r="H76" s="9"/>
      <c r="I76" s="9">
        <f>IF(I75-F76&gt;0.001,I75-F76-Table421114[[#This Row],[Ile nadpłacamy przy tej racie?]],0)</f>
        <v>111535.41907196768</v>
      </c>
      <c r="K76" s="9">
        <f>IF(Table421114[[#This Row],[Rok]]&lt;9,Table421114[[#This Row],[Odsetki normalne]]*50%,Table421114[[#This Row],[Odsetki normalne]])</f>
        <v>255.58356060973506</v>
      </c>
    </row>
    <row r="77" spans="2:11" x14ac:dyDescent="0.25">
      <c r="B77" s="1">
        <f t="shared" si="1"/>
        <v>6</v>
      </c>
      <c r="C77" s="4">
        <f t="shared" si="3"/>
        <v>61</v>
      </c>
      <c r="D77" s="5">
        <v>5.4800000000000001E-2</v>
      </c>
      <c r="E77" s="2">
        <f>IF(I76&gt;0.001,IPMT(Table421114[[#This Row],[Oprocentowanie]]/12,1,$C$5-Table421114[[#This Row],[Miesiąc]]+1,-I76),0)</f>
        <v>509.34508042865247</v>
      </c>
      <c r="F77" s="2">
        <f>IF(I76&gt;0.001,PPMT(Table421114[[#This Row],[Oprocentowanie]]/12,1,$C$5-Table421114[[#This Row],[Miesiąc]]+1,-I76),0)</f>
        <v>400.8090752764374</v>
      </c>
      <c r="G77" s="2">
        <f t="shared" si="2"/>
        <v>910.15415570508981</v>
      </c>
      <c r="H77" s="11"/>
      <c r="I77" s="11">
        <f>IF(I76-F77&gt;0.001,I76-F77-Table421114[[#This Row],[Ile nadpłacamy przy tej racie?]],0)</f>
        <v>111134.60999669124</v>
      </c>
      <c r="K77" s="2">
        <f>IF(Table421114[[#This Row],[Rok]]&lt;9,Table421114[[#This Row],[Odsetki normalne]]*50%,Table421114[[#This Row],[Odsetki normalne]])</f>
        <v>254.67254021432623</v>
      </c>
    </row>
    <row r="78" spans="2:11" x14ac:dyDescent="0.25">
      <c r="B78" s="1">
        <f t="shared" si="1"/>
        <v>6</v>
      </c>
      <c r="C78" s="4">
        <f t="shared" si="3"/>
        <v>62</v>
      </c>
      <c r="D78" s="5">
        <v>5.4800000000000001E-2</v>
      </c>
      <c r="E78" s="2">
        <f>IF(I77&gt;0.001,IPMT(Table421114[[#This Row],[Oprocentowanie]]/12,1,$C$5-Table421114[[#This Row],[Miesiąc]]+1,-I77),0)</f>
        <v>507.51471898489001</v>
      </c>
      <c r="F78" s="2">
        <f>IF(I77&gt;0.001,PPMT(Table421114[[#This Row],[Oprocentowanie]]/12,1,$C$5-Table421114[[#This Row],[Miesiąc]]+1,-I77),0)</f>
        <v>402.63943672019985</v>
      </c>
      <c r="G78" s="2">
        <f t="shared" si="2"/>
        <v>910.15415570508981</v>
      </c>
      <c r="H78" s="11"/>
      <c r="I78" s="11">
        <f>IF(I77-F78&gt;0.001,I77-F78-Table421114[[#This Row],[Ile nadpłacamy przy tej racie?]],0)</f>
        <v>110731.97055997104</v>
      </c>
      <c r="K78" s="2">
        <f>IF(Table421114[[#This Row],[Rok]]&lt;9,Table421114[[#This Row],[Odsetki normalne]]*50%,Table421114[[#This Row],[Odsetki normalne]])</f>
        <v>253.757359492445</v>
      </c>
    </row>
    <row r="79" spans="2:11" x14ac:dyDescent="0.25">
      <c r="B79" s="1">
        <f t="shared" si="1"/>
        <v>6</v>
      </c>
      <c r="C79" s="4">
        <f t="shared" si="3"/>
        <v>63</v>
      </c>
      <c r="D79" s="5">
        <v>5.4800000000000001E-2</v>
      </c>
      <c r="E79" s="2">
        <f>IF(I78&gt;0.001,IPMT(Table421114[[#This Row],[Oprocentowanie]]/12,1,$C$5-Table421114[[#This Row],[Miesiąc]]+1,-I78),0)</f>
        <v>505.67599889053446</v>
      </c>
      <c r="F79" s="2">
        <f>IF(I78&gt;0.001,PPMT(Table421114[[#This Row],[Oprocentowanie]]/12,1,$C$5-Table421114[[#This Row],[Miesiąc]]+1,-I78),0)</f>
        <v>404.47815681455546</v>
      </c>
      <c r="G79" s="2">
        <f t="shared" si="2"/>
        <v>910.15415570508992</v>
      </c>
      <c r="H79" s="11"/>
      <c r="I79" s="11">
        <f>IF(I78-F79&gt;0.001,I78-F79-Table421114[[#This Row],[Ile nadpłacamy przy tej racie?]],0)</f>
        <v>110327.49240315649</v>
      </c>
      <c r="K79" s="2">
        <f>IF(Table421114[[#This Row],[Rok]]&lt;9,Table421114[[#This Row],[Odsetki normalne]]*50%,Table421114[[#This Row],[Odsetki normalne]])</f>
        <v>252.83799944526723</v>
      </c>
    </row>
    <row r="80" spans="2:11" x14ac:dyDescent="0.25">
      <c r="B80" s="1">
        <f t="shared" si="1"/>
        <v>6</v>
      </c>
      <c r="C80" s="4">
        <f t="shared" si="3"/>
        <v>64</v>
      </c>
      <c r="D80" s="5">
        <v>5.4800000000000001E-2</v>
      </c>
      <c r="E80" s="2">
        <f>IF(I79&gt;0.001,IPMT(Table421114[[#This Row],[Oprocentowanie]]/12,1,$C$5-Table421114[[#This Row],[Miesiąc]]+1,-I79),0)</f>
        <v>503.82888197441463</v>
      </c>
      <c r="F80" s="2">
        <f>IF(I79&gt;0.001,PPMT(Table421114[[#This Row],[Oprocentowanie]]/12,1,$C$5-Table421114[[#This Row],[Miesiąc]]+1,-I79),0)</f>
        <v>406.32527373067535</v>
      </c>
      <c r="G80" s="2">
        <f t="shared" si="2"/>
        <v>910.15415570509003</v>
      </c>
      <c r="H80" s="11"/>
      <c r="I80" s="11">
        <f>IF(I79-F80&gt;0.001,I79-F80-Table421114[[#This Row],[Ile nadpłacamy przy tej racie?]],0)</f>
        <v>109921.16712942581</v>
      </c>
      <c r="K80" s="2">
        <f>IF(Table421114[[#This Row],[Rok]]&lt;9,Table421114[[#This Row],[Odsetki normalne]]*50%,Table421114[[#This Row],[Odsetki normalne]])</f>
        <v>251.91444098720731</v>
      </c>
    </row>
    <row r="81" spans="2:11" x14ac:dyDescent="0.25">
      <c r="B81" s="1">
        <f t="shared" si="1"/>
        <v>6</v>
      </c>
      <c r="C81" s="4">
        <f t="shared" si="3"/>
        <v>65</v>
      </c>
      <c r="D81" s="5">
        <v>5.4800000000000001E-2</v>
      </c>
      <c r="E81" s="2">
        <f>IF(I80&gt;0.001,IPMT(Table421114[[#This Row],[Oprocentowanie]]/12,1,$C$5-Table421114[[#This Row],[Miesiąc]]+1,-I80),0)</f>
        <v>501.97332989104456</v>
      </c>
      <c r="F81" s="2">
        <f>IF(I80&gt;0.001,PPMT(Table421114[[#This Row],[Oprocentowanie]]/12,1,$C$5-Table421114[[#This Row],[Miesiąc]]+1,-I80),0)</f>
        <v>408.18082581404536</v>
      </c>
      <c r="G81" s="2">
        <f t="shared" si="2"/>
        <v>910.15415570508992</v>
      </c>
      <c r="H81" s="11"/>
      <c r="I81" s="11">
        <f>IF(I80-F81&gt;0.001,I80-F81-Table421114[[#This Row],[Ile nadpłacamy przy tej racie?]],0)</f>
        <v>109512.98630361176</v>
      </c>
      <c r="K81" s="2">
        <f>IF(Table421114[[#This Row],[Rok]]&lt;9,Table421114[[#This Row],[Odsetki normalne]]*50%,Table421114[[#This Row],[Odsetki normalne]])</f>
        <v>250.98666494552228</v>
      </c>
    </row>
    <row r="82" spans="2:11" x14ac:dyDescent="0.25">
      <c r="B82" s="1">
        <f t="shared" ref="B82:B145" si="4">ROUNDUP(C82/12,0)</f>
        <v>6</v>
      </c>
      <c r="C82" s="4">
        <f t="shared" si="3"/>
        <v>66</v>
      </c>
      <c r="D82" s="5">
        <v>5.4800000000000001E-2</v>
      </c>
      <c r="E82" s="2">
        <f>IF(I81&gt;0.001,IPMT(Table421114[[#This Row],[Oprocentowanie]]/12,1,$C$5-Table421114[[#This Row],[Miesiąc]]+1,-I81),0)</f>
        <v>500.10930411982707</v>
      </c>
      <c r="F82" s="2">
        <f>IF(I81&gt;0.001,PPMT(Table421114[[#This Row],[Oprocentowanie]]/12,1,$C$5-Table421114[[#This Row],[Miesiąc]]+1,-I81),0)</f>
        <v>410.04485158526285</v>
      </c>
      <c r="G82" s="2">
        <f t="shared" ref="G82:G145" si="5">IF(I81&gt;0,E82+F82,0)</f>
        <v>910.15415570508992</v>
      </c>
      <c r="H82" s="11"/>
      <c r="I82" s="11">
        <f>IF(I81-F82&gt;0.001,I81-F82-Table421114[[#This Row],[Ile nadpłacamy przy tej racie?]],0)</f>
        <v>109102.9414520265</v>
      </c>
      <c r="K82" s="2">
        <f>IF(Table421114[[#This Row],[Rok]]&lt;9,Table421114[[#This Row],[Odsetki normalne]]*50%,Table421114[[#This Row],[Odsetki normalne]])</f>
        <v>250.05465205991354</v>
      </c>
    </row>
    <row r="83" spans="2:11" x14ac:dyDescent="0.25">
      <c r="B83" s="1">
        <f t="shared" si="4"/>
        <v>6</v>
      </c>
      <c r="C83" s="4">
        <f t="shared" ref="C83:C146" si="6">C82+1</f>
        <v>67</v>
      </c>
      <c r="D83" s="5">
        <v>5.4800000000000001E-2</v>
      </c>
      <c r="E83" s="2">
        <f>IF(I82&gt;0.001,IPMT(Table421114[[#This Row],[Oprocentowanie]]/12,1,$C$5-Table421114[[#This Row],[Miesiąc]]+1,-I82),0)</f>
        <v>498.23676596425429</v>
      </c>
      <c r="F83" s="2">
        <f>IF(I82&gt;0.001,PPMT(Table421114[[#This Row],[Oprocentowanie]]/12,1,$C$5-Table421114[[#This Row],[Miesiąc]]+1,-I82),0)</f>
        <v>411.9173897408354</v>
      </c>
      <c r="G83" s="2">
        <f t="shared" si="5"/>
        <v>910.15415570508969</v>
      </c>
      <c r="H83" s="11"/>
      <c r="I83" s="11">
        <f>IF(I82-F83&gt;0.001,I82-F83-Table421114[[#This Row],[Ile nadpłacamy przy tej racie?]],0)</f>
        <v>108691.02406228567</v>
      </c>
      <c r="K83" s="2">
        <f>IF(Table421114[[#This Row],[Rok]]&lt;9,Table421114[[#This Row],[Odsetki normalne]]*50%,Table421114[[#This Row],[Odsetki normalne]])</f>
        <v>249.11838298212714</v>
      </c>
    </row>
    <row r="84" spans="2:11" x14ac:dyDescent="0.25">
      <c r="B84" s="1">
        <f t="shared" si="4"/>
        <v>6</v>
      </c>
      <c r="C84" s="4">
        <f t="shared" si="6"/>
        <v>68</v>
      </c>
      <c r="D84" s="5">
        <v>5.4800000000000001E-2</v>
      </c>
      <c r="E84" s="2">
        <f>IF(I83&gt;0.001,IPMT(Table421114[[#This Row],[Oprocentowanie]]/12,1,$C$5-Table421114[[#This Row],[Miesiąc]]+1,-I83),0)</f>
        <v>496.35567655110458</v>
      </c>
      <c r="F84" s="2">
        <f>IF(I83&gt;0.001,PPMT(Table421114[[#This Row],[Oprocentowanie]]/12,1,$C$5-Table421114[[#This Row],[Miesiąc]]+1,-I83),0)</f>
        <v>413.79847915398523</v>
      </c>
      <c r="G84" s="2">
        <f t="shared" si="5"/>
        <v>910.15415570508981</v>
      </c>
      <c r="H84" s="11"/>
      <c r="I84" s="11">
        <f>IF(I83-F84&gt;0.001,I83-F84-Table421114[[#This Row],[Ile nadpłacamy przy tej racie?]],0)</f>
        <v>108277.22558313169</v>
      </c>
      <c r="K84" s="2">
        <f>IF(Table421114[[#This Row],[Rok]]&lt;9,Table421114[[#This Row],[Odsetki normalne]]*50%,Table421114[[#This Row],[Odsetki normalne]])</f>
        <v>248.17783827555229</v>
      </c>
    </row>
    <row r="85" spans="2:11" x14ac:dyDescent="0.25">
      <c r="B85" s="1">
        <f t="shared" si="4"/>
        <v>6</v>
      </c>
      <c r="C85" s="4">
        <f t="shared" si="6"/>
        <v>69</v>
      </c>
      <c r="D85" s="5">
        <v>5.4800000000000001E-2</v>
      </c>
      <c r="E85" s="2">
        <f>IF(I84&gt;0.001,IPMT(Table421114[[#This Row],[Oprocentowanie]]/12,1,$C$5-Table421114[[#This Row],[Miesiąc]]+1,-I84),0)</f>
        <v>494.46599682963472</v>
      </c>
      <c r="F85" s="2">
        <f>IF(I84&gt;0.001,PPMT(Table421114[[#This Row],[Oprocentowanie]]/12,1,$C$5-Table421114[[#This Row],[Miesiąc]]+1,-I84),0)</f>
        <v>415.68815887545526</v>
      </c>
      <c r="G85" s="2">
        <f t="shared" si="5"/>
        <v>910.15415570509003</v>
      </c>
      <c r="H85" s="11"/>
      <c r="I85" s="11">
        <f>IF(I84-F85&gt;0.001,I84-F85-Table421114[[#This Row],[Ile nadpłacamy przy tej racie?]],0)</f>
        <v>107861.53742425622</v>
      </c>
      <c r="K85" s="2">
        <f>IF(Table421114[[#This Row],[Rok]]&lt;9,Table421114[[#This Row],[Odsetki normalne]]*50%,Table421114[[#This Row],[Odsetki normalne]])</f>
        <v>247.23299841481736</v>
      </c>
    </row>
    <row r="86" spans="2:11" x14ac:dyDescent="0.25">
      <c r="B86" s="1">
        <f t="shared" si="4"/>
        <v>6</v>
      </c>
      <c r="C86" s="4">
        <f t="shared" si="6"/>
        <v>70</v>
      </c>
      <c r="D86" s="5">
        <v>5.4800000000000001E-2</v>
      </c>
      <c r="E86" s="2">
        <f>IF(I85&gt;0.001,IPMT(Table421114[[#This Row],[Oprocentowanie]]/12,1,$C$5-Table421114[[#This Row],[Miesiąc]]+1,-I85),0)</f>
        <v>492.56768757077015</v>
      </c>
      <c r="F86" s="2">
        <f>IF(I85&gt;0.001,PPMT(Table421114[[#This Row],[Oprocentowanie]]/12,1,$C$5-Table421114[[#This Row],[Miesiąc]]+1,-I85),0)</f>
        <v>417.58646813431972</v>
      </c>
      <c r="G86" s="2">
        <f t="shared" si="5"/>
        <v>910.15415570508981</v>
      </c>
      <c r="H86" s="11"/>
      <c r="I86" s="11">
        <f>IF(I85-F86&gt;0.001,I85-F86-Table421114[[#This Row],[Ile nadpłacamy przy tej racie?]],0)</f>
        <v>107443.9509561219</v>
      </c>
      <c r="K86" s="2">
        <f>IF(Table421114[[#This Row],[Rok]]&lt;9,Table421114[[#This Row],[Odsetki normalne]]*50%,Table421114[[#This Row],[Odsetki normalne]])</f>
        <v>246.28384378538507</v>
      </c>
    </row>
    <row r="87" spans="2:11" x14ac:dyDescent="0.25">
      <c r="B87" s="1">
        <f t="shared" si="4"/>
        <v>6</v>
      </c>
      <c r="C87" s="4">
        <f t="shared" si="6"/>
        <v>71</v>
      </c>
      <c r="D87" s="5">
        <v>5.4800000000000001E-2</v>
      </c>
      <c r="E87" s="2">
        <f>IF(I86&gt;0.001,IPMT(Table421114[[#This Row],[Oprocentowanie]]/12,1,$C$5-Table421114[[#This Row],[Miesiąc]]+1,-I86),0)</f>
        <v>490.66070936629001</v>
      </c>
      <c r="F87" s="2">
        <f>IF(I86&gt;0.001,PPMT(Table421114[[#This Row],[Oprocentowanie]]/12,1,$C$5-Table421114[[#This Row],[Miesiąc]]+1,-I86),0)</f>
        <v>419.4934463387998</v>
      </c>
      <c r="G87" s="2">
        <f t="shared" si="5"/>
        <v>910.15415570508981</v>
      </c>
      <c r="H87" s="11"/>
      <c r="I87" s="11">
        <f>IF(I86-F87&gt;0.001,I86-F87-Table421114[[#This Row],[Ile nadpłacamy przy tej racie?]],0)</f>
        <v>107024.4575097831</v>
      </c>
      <c r="K87" s="2">
        <f>IF(Table421114[[#This Row],[Rok]]&lt;9,Table421114[[#This Row],[Odsetki normalne]]*50%,Table421114[[#This Row],[Odsetki normalne]])</f>
        <v>245.330354683145</v>
      </c>
    </row>
    <row r="88" spans="2:11" x14ac:dyDescent="0.25">
      <c r="B88" s="1">
        <f t="shared" si="4"/>
        <v>6</v>
      </c>
      <c r="C88" s="4">
        <f t="shared" si="6"/>
        <v>72</v>
      </c>
      <c r="D88" s="5">
        <v>5.4800000000000001E-2</v>
      </c>
      <c r="E88" s="2">
        <f>IF(I87&gt;0.001,IPMT(Table421114[[#This Row],[Oprocentowanie]]/12,1,$C$5-Table421114[[#This Row],[Miesiąc]]+1,-I87),0)</f>
        <v>488.74502262800951</v>
      </c>
      <c r="F88" s="2">
        <f>IF(I87&gt;0.001,PPMT(Table421114[[#This Row],[Oprocentowanie]]/12,1,$C$5-Table421114[[#This Row],[Miesiąc]]+1,-I87),0)</f>
        <v>421.40913307708036</v>
      </c>
      <c r="G88" s="2">
        <f t="shared" si="5"/>
        <v>910.15415570508981</v>
      </c>
      <c r="H88" s="11"/>
      <c r="I88" s="11">
        <f>IF(I87-F88&gt;0.001,I87-F88-Table421114[[#This Row],[Ile nadpłacamy przy tej racie?]],0)</f>
        <v>106603.04837670602</v>
      </c>
      <c r="K88" s="2">
        <f>IF(Table421114[[#This Row],[Rok]]&lt;9,Table421114[[#This Row],[Odsetki normalne]]*50%,Table421114[[#This Row],[Odsetki normalne]])</f>
        <v>244.37251131400475</v>
      </c>
    </row>
    <row r="89" spans="2:11" x14ac:dyDescent="0.25">
      <c r="B89" s="6">
        <f t="shared" si="4"/>
        <v>7</v>
      </c>
      <c r="C89" s="7">
        <f t="shared" si="6"/>
        <v>73</v>
      </c>
      <c r="D89" s="8">
        <v>5.4800000000000001E-2</v>
      </c>
      <c r="E89" s="9">
        <f>IF(I88&gt;0.001,IPMT(Table421114[[#This Row],[Oprocentowanie]]/12,1,$C$5-Table421114[[#This Row],[Miesiąc]]+1,-I88),0)</f>
        <v>486.82058758695752</v>
      </c>
      <c r="F89" s="9">
        <f>IF(I88&gt;0.001,PPMT(Table421114[[#This Row],[Oprocentowanie]]/12,1,$C$5-Table421114[[#This Row],[Miesiąc]]+1,-I88),0)</f>
        <v>423.33356811813235</v>
      </c>
      <c r="G89" s="9">
        <f t="shared" si="5"/>
        <v>910.15415570508981</v>
      </c>
      <c r="H89" s="9"/>
      <c r="I89" s="9">
        <f>IF(I88-F89&gt;0.001,I88-F89-Table421114[[#This Row],[Ile nadpłacamy przy tej racie?]],0)</f>
        <v>106179.71480858789</v>
      </c>
      <c r="K89" s="9">
        <f>IF(Table421114[[#This Row],[Rok]]&lt;9,Table421114[[#This Row],[Odsetki normalne]]*50%,Table421114[[#This Row],[Odsetki normalne]])</f>
        <v>243.41029379347876</v>
      </c>
    </row>
    <row r="90" spans="2:11" x14ac:dyDescent="0.25">
      <c r="B90" s="6">
        <f t="shared" si="4"/>
        <v>7</v>
      </c>
      <c r="C90" s="7">
        <f t="shared" si="6"/>
        <v>74</v>
      </c>
      <c r="D90" s="8">
        <v>5.4800000000000001E-2</v>
      </c>
      <c r="E90" s="9">
        <f>IF(I89&gt;0.001,IPMT(Table421114[[#This Row],[Oprocentowanie]]/12,1,$C$5-Table421114[[#This Row],[Miesiąc]]+1,-I89),0)</f>
        <v>484.88736429255135</v>
      </c>
      <c r="F90" s="9">
        <f>IF(I89&gt;0.001,PPMT(Table421114[[#This Row],[Oprocentowanie]]/12,1,$C$5-Table421114[[#This Row],[Miesiąc]]+1,-I89),0)</f>
        <v>425.26679141253845</v>
      </c>
      <c r="G90" s="9">
        <f t="shared" si="5"/>
        <v>910.15415570508981</v>
      </c>
      <c r="H90" s="9"/>
      <c r="I90" s="9">
        <f>IF(I89-F90&gt;0.001,I89-F90-Table421114[[#This Row],[Ile nadpłacamy przy tej racie?]],0)</f>
        <v>105754.44801717535</v>
      </c>
      <c r="K90" s="9">
        <f>IF(Table421114[[#This Row],[Rok]]&lt;9,Table421114[[#This Row],[Odsetki normalne]]*50%,Table421114[[#This Row],[Odsetki normalne]])</f>
        <v>242.44368214627568</v>
      </c>
    </row>
    <row r="91" spans="2:11" x14ac:dyDescent="0.25">
      <c r="B91" s="6">
        <f t="shared" si="4"/>
        <v>7</v>
      </c>
      <c r="C91" s="7">
        <f t="shared" si="6"/>
        <v>75</v>
      </c>
      <c r="D91" s="8">
        <v>5.4800000000000001E-2</v>
      </c>
      <c r="E91" s="9">
        <f>IF(I90&gt;0.001,IPMT(Table421114[[#This Row],[Oprocentowanie]]/12,1,$C$5-Table421114[[#This Row],[Miesiąc]]+1,-I90),0)</f>
        <v>482.94531261176746</v>
      </c>
      <c r="F91" s="9">
        <f>IF(I90&gt;0.001,PPMT(Table421114[[#This Row],[Oprocentowanie]]/12,1,$C$5-Table421114[[#This Row],[Miesiąc]]+1,-I90),0)</f>
        <v>427.20884309332251</v>
      </c>
      <c r="G91" s="9">
        <f t="shared" si="5"/>
        <v>910.15415570509003</v>
      </c>
      <c r="H91" s="9"/>
      <c r="I91" s="9">
        <f>IF(I90-F91&gt;0.001,I90-F91-Table421114[[#This Row],[Ile nadpłacamy przy tej racie?]],0)</f>
        <v>105327.23917408203</v>
      </c>
      <c r="K91" s="9">
        <f>IF(Table421114[[#This Row],[Rok]]&lt;9,Table421114[[#This Row],[Odsetki normalne]]*50%,Table421114[[#This Row],[Odsetki normalne]])</f>
        <v>241.47265630588373</v>
      </c>
    </row>
    <row r="92" spans="2:11" x14ac:dyDescent="0.25">
      <c r="B92" s="6">
        <f t="shared" si="4"/>
        <v>7</v>
      </c>
      <c r="C92" s="7">
        <f t="shared" si="6"/>
        <v>76</v>
      </c>
      <c r="D92" s="8">
        <v>5.4800000000000001E-2</v>
      </c>
      <c r="E92" s="9">
        <f>IF(I91&gt;0.001,IPMT(Table421114[[#This Row],[Oprocentowanie]]/12,1,$C$5-Table421114[[#This Row],[Miesiąc]]+1,-I91),0)</f>
        <v>480.99439222830796</v>
      </c>
      <c r="F92" s="9">
        <f>IF(I91&gt;0.001,PPMT(Table421114[[#This Row],[Oprocentowanie]]/12,1,$C$5-Table421114[[#This Row],[Miesiąc]]+1,-I91),0)</f>
        <v>429.1597634767819</v>
      </c>
      <c r="G92" s="9">
        <f t="shared" si="5"/>
        <v>910.15415570508981</v>
      </c>
      <c r="H92" s="9"/>
      <c r="I92" s="9">
        <f>IF(I91-F92&gt;0.001,I91-F92-Table421114[[#This Row],[Ile nadpłacamy przy tej racie?]],0)</f>
        <v>104898.07941060525</v>
      </c>
      <c r="K92" s="9">
        <f>IF(Table421114[[#This Row],[Rok]]&lt;9,Table421114[[#This Row],[Odsetki normalne]]*50%,Table421114[[#This Row],[Odsetki normalne]])</f>
        <v>240.49719611415398</v>
      </c>
    </row>
    <row r="93" spans="2:11" x14ac:dyDescent="0.25">
      <c r="B93" s="6">
        <f t="shared" si="4"/>
        <v>7</v>
      </c>
      <c r="C93" s="7">
        <f t="shared" si="6"/>
        <v>77</v>
      </c>
      <c r="D93" s="8">
        <v>5.4800000000000001E-2</v>
      </c>
      <c r="E93" s="9">
        <f>IF(I92&gt;0.001,IPMT(Table421114[[#This Row],[Oprocentowanie]]/12,1,$C$5-Table421114[[#This Row],[Miesiąc]]+1,-I92),0)</f>
        <v>479.03456264176396</v>
      </c>
      <c r="F93" s="9">
        <f>IF(I92&gt;0.001,PPMT(Table421114[[#This Row],[Oprocentowanie]]/12,1,$C$5-Table421114[[#This Row],[Miesiąc]]+1,-I92),0)</f>
        <v>431.11959306332579</v>
      </c>
      <c r="G93" s="9">
        <f t="shared" si="5"/>
        <v>910.15415570508981</v>
      </c>
      <c r="H93" s="9"/>
      <c r="I93" s="9">
        <f>IF(I92-F93&gt;0.001,I92-F93-Table421114[[#This Row],[Ile nadpłacamy przy tej racie?]],0)</f>
        <v>104466.95981754192</v>
      </c>
      <c r="K93" s="9">
        <f>IF(Table421114[[#This Row],[Rok]]&lt;9,Table421114[[#This Row],[Odsetki normalne]]*50%,Table421114[[#This Row],[Odsetki normalne]])</f>
        <v>239.51728132088198</v>
      </c>
    </row>
    <row r="94" spans="2:11" x14ac:dyDescent="0.25">
      <c r="B94" s="6">
        <f t="shared" si="4"/>
        <v>7</v>
      </c>
      <c r="C94" s="7">
        <f t="shared" si="6"/>
        <v>78</v>
      </c>
      <c r="D94" s="8">
        <v>5.4800000000000001E-2</v>
      </c>
      <c r="E94" s="9">
        <f>IF(I93&gt;0.001,IPMT(Table421114[[#This Row],[Oprocentowanie]]/12,1,$C$5-Table421114[[#This Row],[Miesiąc]]+1,-I93),0)</f>
        <v>477.06578316677479</v>
      </c>
      <c r="F94" s="9">
        <f>IF(I93&gt;0.001,PPMT(Table421114[[#This Row],[Oprocentowanie]]/12,1,$C$5-Table421114[[#This Row],[Miesiąc]]+1,-I93),0)</f>
        <v>433.08837253831507</v>
      </c>
      <c r="G94" s="9">
        <f t="shared" si="5"/>
        <v>910.15415570508981</v>
      </c>
      <c r="H94" s="9"/>
      <c r="I94" s="9">
        <f>IF(I93-F94&gt;0.001,I93-F94-Table421114[[#This Row],[Ile nadpłacamy przy tej racie?]],0)</f>
        <v>104033.87144500361</v>
      </c>
      <c r="K94" s="9">
        <f>IF(Table421114[[#This Row],[Rok]]&lt;9,Table421114[[#This Row],[Odsetki normalne]]*50%,Table421114[[#This Row],[Odsetki normalne]])</f>
        <v>238.5328915833874</v>
      </c>
    </row>
    <row r="95" spans="2:11" x14ac:dyDescent="0.25">
      <c r="B95" s="6">
        <f t="shared" si="4"/>
        <v>7</v>
      </c>
      <c r="C95" s="7">
        <f t="shared" si="6"/>
        <v>79</v>
      </c>
      <c r="D95" s="8">
        <v>5.4800000000000001E-2</v>
      </c>
      <c r="E95" s="9">
        <f>IF(I94&gt;0.001,IPMT(Table421114[[#This Row],[Oprocentowanie]]/12,1,$C$5-Table421114[[#This Row],[Miesiąc]]+1,-I94),0)</f>
        <v>475.08801293218312</v>
      </c>
      <c r="F95" s="9">
        <f>IF(I94&gt;0.001,PPMT(Table421114[[#This Row],[Oprocentowanie]]/12,1,$C$5-Table421114[[#This Row],[Miesiąc]]+1,-I94),0)</f>
        <v>435.06614277290669</v>
      </c>
      <c r="G95" s="9">
        <f t="shared" si="5"/>
        <v>910.15415570508981</v>
      </c>
      <c r="H95" s="9"/>
      <c r="I95" s="9">
        <f>IF(I94-F95&gt;0.001,I94-F95-Table421114[[#This Row],[Ile nadpłacamy przy tej racie?]],0)</f>
        <v>103598.8053022307</v>
      </c>
      <c r="K95" s="9">
        <f>IF(Table421114[[#This Row],[Rok]]&lt;9,Table421114[[#This Row],[Odsetki normalne]]*50%,Table421114[[#This Row],[Odsetki normalne]])</f>
        <v>237.54400646609156</v>
      </c>
    </row>
    <row r="96" spans="2:11" x14ac:dyDescent="0.25">
      <c r="B96" s="6">
        <f t="shared" si="4"/>
        <v>7</v>
      </c>
      <c r="C96" s="7">
        <f t="shared" si="6"/>
        <v>80</v>
      </c>
      <c r="D96" s="8">
        <v>5.4800000000000001E-2</v>
      </c>
      <c r="E96" s="9">
        <f>IF(I95&gt;0.001,IPMT(Table421114[[#This Row],[Oprocentowanie]]/12,1,$C$5-Table421114[[#This Row],[Miesiąc]]+1,-I95),0)</f>
        <v>473.1012108801869</v>
      </c>
      <c r="F96" s="9">
        <f>IF(I95&gt;0.001,PPMT(Table421114[[#This Row],[Oprocentowanie]]/12,1,$C$5-Table421114[[#This Row],[Miesiąc]]+1,-I95),0)</f>
        <v>437.05294482490302</v>
      </c>
      <c r="G96" s="9">
        <f t="shared" si="5"/>
        <v>910.15415570508992</v>
      </c>
      <c r="H96" s="9"/>
      <c r="I96" s="9">
        <f>IF(I95-F96&gt;0.001,I95-F96-Table421114[[#This Row],[Ile nadpłacamy przy tej racie?]],0)</f>
        <v>103161.7523574058</v>
      </c>
      <c r="K96" s="9">
        <f>IF(Table421114[[#This Row],[Rok]]&lt;9,Table421114[[#This Row],[Odsetki normalne]]*50%,Table421114[[#This Row],[Odsetki normalne]])</f>
        <v>236.55060544009345</v>
      </c>
    </row>
    <row r="97" spans="2:11" x14ac:dyDescent="0.25">
      <c r="B97" s="6">
        <f t="shared" si="4"/>
        <v>7</v>
      </c>
      <c r="C97" s="7">
        <f t="shared" si="6"/>
        <v>81</v>
      </c>
      <c r="D97" s="8">
        <v>5.4800000000000001E-2</v>
      </c>
      <c r="E97" s="9">
        <f>IF(I96&gt;0.001,IPMT(Table421114[[#This Row],[Oprocentowanie]]/12,1,$C$5-Table421114[[#This Row],[Miesiąc]]+1,-I96),0)</f>
        <v>471.10533576548647</v>
      </c>
      <c r="F97" s="9">
        <f>IF(I96&gt;0.001,PPMT(Table421114[[#This Row],[Oprocentowanie]]/12,1,$C$5-Table421114[[#This Row],[Miesiąc]]+1,-I96),0)</f>
        <v>439.04881993960339</v>
      </c>
      <c r="G97" s="9">
        <f t="shared" si="5"/>
        <v>910.15415570508981</v>
      </c>
      <c r="H97" s="9"/>
      <c r="I97" s="9">
        <f>IF(I96-F97&gt;0.001,I96-F97-Table421114[[#This Row],[Ile nadpłacamy przy tej racie?]],0)</f>
        <v>102722.70353746619</v>
      </c>
      <c r="K97" s="9">
        <f>IF(Table421114[[#This Row],[Rok]]&lt;9,Table421114[[#This Row],[Odsetki normalne]]*50%,Table421114[[#This Row],[Odsetki normalne]])</f>
        <v>235.55266788274324</v>
      </c>
    </row>
    <row r="98" spans="2:11" x14ac:dyDescent="0.25">
      <c r="B98" s="6">
        <f t="shared" si="4"/>
        <v>7</v>
      </c>
      <c r="C98" s="7">
        <f t="shared" si="6"/>
        <v>82</v>
      </c>
      <c r="D98" s="8">
        <v>5.4800000000000001E-2</v>
      </c>
      <c r="E98" s="9">
        <f>IF(I97&gt;0.001,IPMT(Table421114[[#This Row],[Oprocentowanie]]/12,1,$C$5-Table421114[[#This Row],[Miesiąc]]+1,-I97),0)</f>
        <v>469.10034615442896</v>
      </c>
      <c r="F98" s="9">
        <f>IF(I97&gt;0.001,PPMT(Table421114[[#This Row],[Oprocentowanie]]/12,1,$C$5-Table421114[[#This Row],[Miesiąc]]+1,-I97),0)</f>
        <v>441.05380955066096</v>
      </c>
      <c r="G98" s="9">
        <f t="shared" si="5"/>
        <v>910.15415570508992</v>
      </c>
      <c r="H98" s="9"/>
      <c r="I98" s="9">
        <f>IF(I97-F98&gt;0.001,I97-F98-Table421114[[#This Row],[Ile nadpłacamy przy tej racie?]],0)</f>
        <v>102281.64972791553</v>
      </c>
      <c r="K98" s="9">
        <f>IF(Table421114[[#This Row],[Rok]]&lt;9,Table421114[[#This Row],[Odsetki normalne]]*50%,Table421114[[#This Row],[Odsetki normalne]])</f>
        <v>234.55017307721448</v>
      </c>
    </row>
    <row r="99" spans="2:11" x14ac:dyDescent="0.25">
      <c r="B99" s="6">
        <f t="shared" si="4"/>
        <v>7</v>
      </c>
      <c r="C99" s="7">
        <f t="shared" si="6"/>
        <v>83</v>
      </c>
      <c r="D99" s="8">
        <v>5.4800000000000001E-2</v>
      </c>
      <c r="E99" s="9">
        <f>IF(I98&gt;0.001,IPMT(Table421114[[#This Row],[Oprocentowanie]]/12,1,$C$5-Table421114[[#This Row],[Miesiąc]]+1,-I98),0)</f>
        <v>467.08620042414759</v>
      </c>
      <c r="F99" s="9">
        <f>IF(I98&gt;0.001,PPMT(Table421114[[#This Row],[Oprocentowanie]]/12,1,$C$5-Table421114[[#This Row],[Miesiąc]]+1,-I98),0)</f>
        <v>443.06795528094233</v>
      </c>
      <c r="G99" s="9">
        <f t="shared" si="5"/>
        <v>910.15415570508992</v>
      </c>
      <c r="H99" s="9"/>
      <c r="I99" s="9">
        <f>IF(I98-F99&gt;0.001,I98-F99-Table421114[[#This Row],[Ile nadpłacamy przy tej racie?]],0)</f>
        <v>101838.58177263458</v>
      </c>
      <c r="K99" s="9">
        <f>IF(Table421114[[#This Row],[Rok]]&lt;9,Table421114[[#This Row],[Odsetki normalne]]*50%,Table421114[[#This Row],[Odsetki normalne]])</f>
        <v>233.5431002120738</v>
      </c>
    </row>
    <row r="100" spans="2:11" x14ac:dyDescent="0.25">
      <c r="B100" s="6">
        <f t="shared" si="4"/>
        <v>7</v>
      </c>
      <c r="C100" s="7">
        <f t="shared" si="6"/>
        <v>84</v>
      </c>
      <c r="D100" s="8">
        <v>5.4800000000000001E-2</v>
      </c>
      <c r="E100" s="9">
        <f>IF(I99&gt;0.001,IPMT(Table421114[[#This Row],[Oprocentowanie]]/12,1,$C$5-Table421114[[#This Row],[Miesiąc]]+1,-I99),0)</f>
        <v>465.06285676169796</v>
      </c>
      <c r="F100" s="9">
        <f>IF(I99&gt;0.001,PPMT(Table421114[[#This Row],[Oprocentowanie]]/12,1,$C$5-Table421114[[#This Row],[Miesiąc]]+1,-I99),0)</f>
        <v>445.09129894339173</v>
      </c>
      <c r="G100" s="9">
        <f t="shared" si="5"/>
        <v>910.15415570508969</v>
      </c>
      <c r="H100" s="9"/>
      <c r="I100" s="9">
        <f>IF(I99-F100&gt;0.001,I99-F100-Table421114[[#This Row],[Ile nadpłacamy przy tej racie?]],0)</f>
        <v>101393.4904736912</v>
      </c>
      <c r="K100" s="9">
        <f>IF(Table421114[[#This Row],[Rok]]&lt;9,Table421114[[#This Row],[Odsetki normalne]]*50%,Table421114[[#This Row],[Odsetki normalne]])</f>
        <v>232.53142838084898</v>
      </c>
    </row>
    <row r="101" spans="2:11" x14ac:dyDescent="0.25">
      <c r="B101" s="1">
        <f t="shared" si="4"/>
        <v>8</v>
      </c>
      <c r="C101" s="4">
        <f t="shared" si="6"/>
        <v>85</v>
      </c>
      <c r="D101" s="5">
        <v>5.4800000000000001E-2</v>
      </c>
      <c r="E101" s="2">
        <f>IF(I100&gt;0.001,IPMT(Table421114[[#This Row],[Oprocentowanie]]/12,1,$C$5-Table421114[[#This Row],[Miesiąc]]+1,-I100),0)</f>
        <v>463.0302731631898</v>
      </c>
      <c r="F101" s="2">
        <f>IF(I100&gt;0.001,PPMT(Table421114[[#This Row],[Oprocentowanie]]/12,1,$C$5-Table421114[[#This Row],[Miesiąc]]+1,-I100),0)</f>
        <v>447.12388254189995</v>
      </c>
      <c r="G101" s="2">
        <f t="shared" si="5"/>
        <v>910.15415570508981</v>
      </c>
      <c r="H101" s="2"/>
      <c r="I101" s="11">
        <f>IF(I100-F101&gt;0.001,I100-F101-Table421114[[#This Row],[Ile nadpłacamy przy tej racie?]],0)</f>
        <v>100946.3665911493</v>
      </c>
      <c r="K101" s="2">
        <f>IF(Table421114[[#This Row],[Rok]]&lt;9,Table421114[[#This Row],[Odsetki normalne]]*50%,Table421114[[#This Row],[Odsetki normalne]])</f>
        <v>231.5151365815949</v>
      </c>
    </row>
    <row r="102" spans="2:11" x14ac:dyDescent="0.25">
      <c r="B102" s="1">
        <f t="shared" si="4"/>
        <v>8</v>
      </c>
      <c r="C102" s="4">
        <f t="shared" si="6"/>
        <v>86</v>
      </c>
      <c r="D102" s="5">
        <v>5.4800000000000001E-2</v>
      </c>
      <c r="E102" s="2">
        <f>IF(I101&gt;0.001,IPMT(Table421114[[#This Row],[Oprocentowanie]]/12,1,$C$5-Table421114[[#This Row],[Miesiąc]]+1,-I101),0)</f>
        <v>460.98840743291515</v>
      </c>
      <c r="F102" s="2">
        <f>IF(I101&gt;0.001,PPMT(Table421114[[#This Row],[Oprocentowanie]]/12,1,$C$5-Table421114[[#This Row],[Miesiąc]]+1,-I101),0)</f>
        <v>449.16574827217471</v>
      </c>
      <c r="G102" s="2">
        <f t="shared" si="5"/>
        <v>910.15415570508981</v>
      </c>
      <c r="H102" s="2"/>
      <c r="I102" s="11">
        <f>IF(I101-F102&gt;0.001,I101-F102-Table421114[[#This Row],[Ile nadpłacamy przy tej racie?]],0)</f>
        <v>100497.20084287712</v>
      </c>
      <c r="K102" s="2">
        <f>IF(Table421114[[#This Row],[Rok]]&lt;9,Table421114[[#This Row],[Odsetki normalne]]*50%,Table421114[[#This Row],[Odsetki normalne]])</f>
        <v>230.49420371645758</v>
      </c>
    </row>
    <row r="103" spans="2:11" x14ac:dyDescent="0.25">
      <c r="B103" s="1">
        <f t="shared" si="4"/>
        <v>8</v>
      </c>
      <c r="C103" s="4">
        <f t="shared" si="6"/>
        <v>87</v>
      </c>
      <c r="D103" s="5">
        <v>5.4800000000000001E-2</v>
      </c>
      <c r="E103" s="2">
        <f>IF(I102&gt;0.001,IPMT(Table421114[[#This Row],[Oprocentowanie]]/12,1,$C$5-Table421114[[#This Row],[Miesiąc]]+1,-I102),0)</f>
        <v>458.93721718247218</v>
      </c>
      <c r="F103" s="2">
        <f>IF(I102&gt;0.001,PPMT(Table421114[[#This Row],[Oprocentowanie]]/12,1,$C$5-Table421114[[#This Row],[Miesiąc]]+1,-I102),0)</f>
        <v>451.21693852261762</v>
      </c>
      <c r="G103" s="2">
        <f t="shared" si="5"/>
        <v>910.15415570508981</v>
      </c>
      <c r="H103" s="2"/>
      <c r="I103" s="11">
        <f>IF(I102-F103&gt;0.001,I102-F103-Table421114[[#This Row],[Ile nadpłacamy przy tej racie?]],0)</f>
        <v>100045.98390435451</v>
      </c>
      <c r="K103" s="2">
        <f>IF(Table421114[[#This Row],[Rok]]&lt;9,Table421114[[#This Row],[Odsetki normalne]]*50%,Table421114[[#This Row],[Odsetki normalne]])</f>
        <v>229.46860859123609</v>
      </c>
    </row>
    <row r="104" spans="2:11" x14ac:dyDescent="0.25">
      <c r="B104" s="1">
        <f t="shared" si="4"/>
        <v>8</v>
      </c>
      <c r="C104" s="4">
        <f t="shared" si="6"/>
        <v>88</v>
      </c>
      <c r="D104" s="5">
        <v>5.4800000000000001E-2</v>
      </c>
      <c r="E104" s="2">
        <f>IF(I103&gt;0.001,IPMT(Table421114[[#This Row],[Oprocentowanie]]/12,1,$C$5-Table421114[[#This Row],[Miesiąc]]+1,-I103),0)</f>
        <v>456.87665982988557</v>
      </c>
      <c r="F104" s="2">
        <f>IF(I103&gt;0.001,PPMT(Table421114[[#This Row],[Oprocentowanie]]/12,1,$C$5-Table421114[[#This Row],[Miesiąc]]+1,-I103),0)</f>
        <v>453.27749587520429</v>
      </c>
      <c r="G104" s="2">
        <f t="shared" si="5"/>
        <v>910.15415570508981</v>
      </c>
      <c r="H104" s="2"/>
      <c r="I104" s="11">
        <f>IF(I103-F104&gt;0.001,I103-F104-Table421114[[#This Row],[Ile nadpłacamy przy tej racie?]],0)</f>
        <v>99592.706408479309</v>
      </c>
      <c r="K104" s="2">
        <f>IF(Table421114[[#This Row],[Rok]]&lt;9,Table421114[[#This Row],[Odsetki normalne]]*50%,Table421114[[#This Row],[Odsetki normalne]])</f>
        <v>228.43832991494278</v>
      </c>
    </row>
    <row r="105" spans="2:11" x14ac:dyDescent="0.25">
      <c r="B105" s="1">
        <f t="shared" si="4"/>
        <v>8</v>
      </c>
      <c r="C105" s="4">
        <f t="shared" si="6"/>
        <v>89</v>
      </c>
      <c r="D105" s="5">
        <v>5.4800000000000001E-2</v>
      </c>
      <c r="E105" s="2">
        <f>IF(I104&gt;0.001,IPMT(Table421114[[#This Row],[Oprocentowanie]]/12,1,$C$5-Table421114[[#This Row],[Miesiąc]]+1,-I104),0)</f>
        <v>454.80669259872218</v>
      </c>
      <c r="F105" s="2">
        <f>IF(I104&gt;0.001,PPMT(Table421114[[#This Row],[Oprocentowanie]]/12,1,$C$5-Table421114[[#This Row],[Miesiąc]]+1,-I104),0)</f>
        <v>455.34746310636774</v>
      </c>
      <c r="G105" s="2">
        <f t="shared" si="5"/>
        <v>910.15415570508992</v>
      </c>
      <c r="H105" s="2"/>
      <c r="I105" s="11">
        <f>IF(I104-F105&gt;0.001,I104-F105-Table421114[[#This Row],[Ile nadpłacamy przy tej racie?]],0)</f>
        <v>99137.358945372936</v>
      </c>
      <c r="K105" s="2">
        <f>IF(Table421114[[#This Row],[Rok]]&lt;9,Table421114[[#This Row],[Odsetki normalne]]*50%,Table421114[[#This Row],[Odsetki normalne]])</f>
        <v>227.40334629936109</v>
      </c>
    </row>
    <row r="106" spans="2:11" x14ac:dyDescent="0.25">
      <c r="B106" s="1">
        <f t="shared" si="4"/>
        <v>8</v>
      </c>
      <c r="C106" s="4">
        <f t="shared" si="6"/>
        <v>90</v>
      </c>
      <c r="D106" s="5">
        <v>5.4800000000000001E-2</v>
      </c>
      <c r="E106" s="2">
        <f>IF(I105&gt;0.001,IPMT(Table421114[[#This Row],[Oprocentowanie]]/12,1,$C$5-Table421114[[#This Row],[Miesiąc]]+1,-I105),0)</f>
        <v>452.72727251720306</v>
      </c>
      <c r="F106" s="2">
        <f>IF(I105&gt;0.001,PPMT(Table421114[[#This Row],[Oprocentowanie]]/12,1,$C$5-Table421114[[#This Row],[Miesiąc]]+1,-I105),0)</f>
        <v>457.42688318788669</v>
      </c>
      <c r="G106" s="2">
        <f t="shared" si="5"/>
        <v>910.15415570508981</v>
      </c>
      <c r="H106" s="2"/>
      <c r="I106" s="11">
        <f>IF(I105-F106&gt;0.001,I105-F106-Table421114[[#This Row],[Ile nadpłacamy przy tej racie?]],0)</f>
        <v>98679.932062185049</v>
      </c>
      <c r="K106" s="2">
        <f>IF(Table421114[[#This Row],[Rok]]&lt;9,Table421114[[#This Row],[Odsetki normalne]]*50%,Table421114[[#This Row],[Odsetki normalne]])</f>
        <v>226.36363625860153</v>
      </c>
    </row>
    <row r="107" spans="2:11" x14ac:dyDescent="0.25">
      <c r="B107" s="1">
        <f t="shared" si="4"/>
        <v>8</v>
      </c>
      <c r="C107" s="4">
        <f t="shared" si="6"/>
        <v>91</v>
      </c>
      <c r="D107" s="5">
        <v>5.4800000000000001E-2</v>
      </c>
      <c r="E107" s="2">
        <f>IF(I106&gt;0.001,IPMT(Table421114[[#This Row],[Oprocentowanie]]/12,1,$C$5-Table421114[[#This Row],[Miesiąc]]+1,-I106),0)</f>
        <v>450.63835641731174</v>
      </c>
      <c r="F107" s="2">
        <f>IF(I106&gt;0.001,PPMT(Table421114[[#This Row],[Oprocentowanie]]/12,1,$C$5-Table421114[[#This Row],[Miesiąc]]+1,-I106),0)</f>
        <v>459.51579928777807</v>
      </c>
      <c r="G107" s="2">
        <f t="shared" si="5"/>
        <v>910.15415570508981</v>
      </c>
      <c r="H107" s="2"/>
      <c r="I107" s="11">
        <f>IF(I106-F107&gt;0.001,I106-F107-Table421114[[#This Row],[Ile nadpłacamy przy tej racie?]],0)</f>
        <v>98220.41626289727</v>
      </c>
      <c r="K107" s="2">
        <f>IF(Table421114[[#This Row],[Rok]]&lt;9,Table421114[[#This Row],[Odsetki normalne]]*50%,Table421114[[#This Row],[Odsetki normalne]])</f>
        <v>225.31917820865587</v>
      </c>
    </row>
    <row r="108" spans="2:11" x14ac:dyDescent="0.25">
      <c r="B108" s="1">
        <f t="shared" si="4"/>
        <v>8</v>
      </c>
      <c r="C108" s="4">
        <f t="shared" si="6"/>
        <v>92</v>
      </c>
      <c r="D108" s="5">
        <v>5.4800000000000001E-2</v>
      </c>
      <c r="E108" s="2">
        <f>IF(I107&gt;0.001,IPMT(Table421114[[#This Row],[Oprocentowanie]]/12,1,$C$5-Table421114[[#This Row],[Miesiąc]]+1,-I107),0)</f>
        <v>448.53990093389757</v>
      </c>
      <c r="F108" s="2">
        <f>IF(I107&gt;0.001,PPMT(Table421114[[#This Row],[Oprocentowanie]]/12,1,$C$5-Table421114[[#This Row],[Miesiąc]]+1,-I107),0)</f>
        <v>461.61425477119229</v>
      </c>
      <c r="G108" s="2">
        <f t="shared" si="5"/>
        <v>910.15415570508981</v>
      </c>
      <c r="H108" s="2"/>
      <c r="I108" s="11">
        <f>IF(I107-F108&gt;0.001,I107-F108-Table421114[[#This Row],[Ile nadpłacamy przy tej racie?]],0)</f>
        <v>97758.802008126077</v>
      </c>
      <c r="K108" s="2">
        <f>IF(Table421114[[#This Row],[Rok]]&lt;9,Table421114[[#This Row],[Odsetki normalne]]*50%,Table421114[[#This Row],[Odsetki normalne]])</f>
        <v>224.26995046694879</v>
      </c>
    </row>
    <row r="109" spans="2:11" x14ac:dyDescent="0.25">
      <c r="B109" s="1">
        <f t="shared" si="4"/>
        <v>8</v>
      </c>
      <c r="C109" s="4">
        <f t="shared" si="6"/>
        <v>93</v>
      </c>
      <c r="D109" s="5">
        <v>5.4800000000000001E-2</v>
      </c>
      <c r="E109" s="2">
        <f>IF(I108&gt;0.001,IPMT(Table421114[[#This Row],[Oprocentowanie]]/12,1,$C$5-Table421114[[#This Row],[Miesiąc]]+1,-I108),0)</f>
        <v>446.43186250377579</v>
      </c>
      <c r="F109" s="2">
        <f>IF(I108&gt;0.001,PPMT(Table421114[[#This Row],[Oprocentowanie]]/12,1,$C$5-Table421114[[#This Row],[Miesiąc]]+1,-I108),0)</f>
        <v>463.72229320131407</v>
      </c>
      <c r="G109" s="2">
        <f t="shared" si="5"/>
        <v>910.15415570508981</v>
      </c>
      <c r="H109" s="2"/>
      <c r="I109" s="11">
        <f>IF(I108-F109&gt;0.001,I108-F109-Table421114[[#This Row],[Ile nadpłacamy przy tej racie?]],0)</f>
        <v>97295.079714924766</v>
      </c>
      <c r="K109" s="2">
        <f>IF(Table421114[[#This Row],[Rok]]&lt;9,Table421114[[#This Row],[Odsetki normalne]]*50%,Table421114[[#This Row],[Odsetki normalne]])</f>
        <v>223.21593125188789</v>
      </c>
    </row>
    <row r="110" spans="2:11" x14ac:dyDescent="0.25">
      <c r="B110" s="1">
        <f t="shared" si="4"/>
        <v>8</v>
      </c>
      <c r="C110" s="4">
        <f t="shared" si="6"/>
        <v>94</v>
      </c>
      <c r="D110" s="5">
        <v>5.4800000000000001E-2</v>
      </c>
      <c r="E110" s="2">
        <f>IF(I109&gt;0.001,IPMT(Table421114[[#This Row],[Oprocentowanie]]/12,1,$C$5-Table421114[[#This Row],[Miesiąc]]+1,-I109),0)</f>
        <v>444.31419736482309</v>
      </c>
      <c r="F110" s="2">
        <f>IF(I109&gt;0.001,PPMT(Table421114[[#This Row],[Oprocentowanie]]/12,1,$C$5-Table421114[[#This Row],[Miesiąc]]+1,-I109),0)</f>
        <v>465.83995834026672</v>
      </c>
      <c r="G110" s="2">
        <f t="shared" si="5"/>
        <v>910.15415570508981</v>
      </c>
      <c r="H110" s="2"/>
      <c r="I110" s="11">
        <f>IF(I109-F110&gt;0.001,I109-F110-Table421114[[#This Row],[Ile nadpłacamy przy tej racie?]],0)</f>
        <v>96829.239756584502</v>
      </c>
      <c r="K110" s="2">
        <f>IF(Table421114[[#This Row],[Rok]]&lt;9,Table421114[[#This Row],[Odsetki normalne]]*50%,Table421114[[#This Row],[Odsetki normalne]])</f>
        <v>222.15709868241154</v>
      </c>
    </row>
    <row r="111" spans="2:11" x14ac:dyDescent="0.25">
      <c r="B111" s="1">
        <f t="shared" si="4"/>
        <v>8</v>
      </c>
      <c r="C111" s="4">
        <f t="shared" si="6"/>
        <v>95</v>
      </c>
      <c r="D111" s="5">
        <v>5.4800000000000001E-2</v>
      </c>
      <c r="E111" s="2">
        <f>IF(I110&gt;0.001,IPMT(Table421114[[#This Row],[Oprocentowanie]]/12,1,$C$5-Table421114[[#This Row],[Miesiąc]]+1,-I110),0)</f>
        <v>442.18686155506924</v>
      </c>
      <c r="F111" s="2">
        <f>IF(I110&gt;0.001,PPMT(Table421114[[#This Row],[Oprocentowanie]]/12,1,$C$5-Table421114[[#This Row],[Miesiąc]]+1,-I110),0)</f>
        <v>467.96729415002068</v>
      </c>
      <c r="G111" s="2">
        <f t="shared" si="5"/>
        <v>910.15415570508992</v>
      </c>
      <c r="H111" s="2"/>
      <c r="I111" s="11">
        <f>IF(I110-F111&gt;0.001,I110-F111-Table421114[[#This Row],[Ile nadpłacamy przy tej racie?]],0)</f>
        <v>96361.272462434485</v>
      </c>
      <c r="K111" s="2">
        <f>IF(Table421114[[#This Row],[Rok]]&lt;9,Table421114[[#This Row],[Odsetki normalne]]*50%,Table421114[[#This Row],[Odsetki normalne]])</f>
        <v>221.09343077753462</v>
      </c>
    </row>
    <row r="112" spans="2:11" x14ac:dyDescent="0.25">
      <c r="B112" s="1">
        <f t="shared" si="4"/>
        <v>8</v>
      </c>
      <c r="C112" s="4">
        <f t="shared" si="6"/>
        <v>96</v>
      </c>
      <c r="D112" s="5">
        <v>5.4800000000000001E-2</v>
      </c>
      <c r="E112" s="2">
        <f>IF(I111&gt;0.001,IPMT(Table421114[[#This Row],[Oprocentowanie]]/12,1,$C$5-Table421114[[#This Row],[Miesiąc]]+1,-I111),0)</f>
        <v>440.04981091178416</v>
      </c>
      <c r="F112" s="2">
        <f>IF(I111&gt;0.001,PPMT(Table421114[[#This Row],[Oprocentowanie]]/12,1,$C$5-Table421114[[#This Row],[Miesiąc]]+1,-I111),0)</f>
        <v>470.10434479330576</v>
      </c>
      <c r="G112" s="2">
        <f t="shared" si="5"/>
        <v>910.15415570508992</v>
      </c>
      <c r="H112" s="2"/>
      <c r="I112" s="11">
        <f>IF(I111-F112&gt;0.001,I111-F112-Table421114[[#This Row],[Ile nadpłacamy przy tej racie?]],0)</f>
        <v>95891.16811764118</v>
      </c>
      <c r="K112" s="2">
        <f>IF(Table421114[[#This Row],[Rok]]&lt;9,Table421114[[#This Row],[Odsetki normalne]]*50%,Table421114[[#This Row],[Odsetki normalne]])</f>
        <v>220.02490545589208</v>
      </c>
    </row>
    <row r="113" spans="2:11" x14ac:dyDescent="0.25">
      <c r="B113" s="6">
        <f t="shared" si="4"/>
        <v>9</v>
      </c>
      <c r="C113" s="7">
        <f t="shared" si="6"/>
        <v>97</v>
      </c>
      <c r="D113" s="8">
        <v>5.4800000000000001E-2</v>
      </c>
      <c r="E113" s="9">
        <f>IF(I112&gt;0.001,IPMT(Table421114[[#This Row],[Oprocentowanie]]/12,1,$C$5-Table421114[[#This Row],[Miesiąc]]+1,-I112),0)</f>
        <v>437.9030010705614</v>
      </c>
      <c r="F113" s="9">
        <f>IF(I112&gt;0.001,PPMT(Table421114[[#This Row],[Oprocentowanie]]/12,1,$C$5-Table421114[[#This Row],[Miesiąc]]+1,-I112),0)</f>
        <v>472.25115463452858</v>
      </c>
      <c r="G113" s="9">
        <f t="shared" si="5"/>
        <v>910.15415570509003</v>
      </c>
      <c r="H113" s="9"/>
      <c r="I113" s="9">
        <f>IF(I112-F113&gt;0.001,I112-F113-Table421114[[#This Row],[Ile nadpłacamy przy tej racie?]],0)</f>
        <v>95418.916963006646</v>
      </c>
      <c r="K113" s="9">
        <f>IF(Table421114[[#This Row],[Rok]]&lt;9,Table421114[[#This Row],[Odsetki normalne]]*50%,Table421114[[#This Row],[Odsetki normalne]])</f>
        <v>437.9030010705614</v>
      </c>
    </row>
    <row r="114" spans="2:11" x14ac:dyDescent="0.25">
      <c r="B114" s="6">
        <f t="shared" si="4"/>
        <v>9</v>
      </c>
      <c r="C114" s="7">
        <f t="shared" si="6"/>
        <v>98</v>
      </c>
      <c r="D114" s="8">
        <v>5.4800000000000001E-2</v>
      </c>
      <c r="E114" s="9">
        <f>IF(I113&gt;0.001,IPMT(Table421114[[#This Row],[Oprocentowanie]]/12,1,$C$5-Table421114[[#This Row],[Miesiąc]]+1,-I113),0)</f>
        <v>435.746387464397</v>
      </c>
      <c r="F114" s="9">
        <f>IF(I113&gt;0.001,PPMT(Table421114[[#This Row],[Oprocentowanie]]/12,1,$C$5-Table421114[[#This Row],[Miesiąc]]+1,-I113),0)</f>
        <v>474.40776824069297</v>
      </c>
      <c r="G114" s="9">
        <f t="shared" si="5"/>
        <v>910.15415570509003</v>
      </c>
      <c r="H114" s="9"/>
      <c r="I114" s="9">
        <f>IF(I113-F114&gt;0.001,I113-F114-Table421114[[#This Row],[Ile nadpłacamy przy tej racie?]],0)</f>
        <v>94944.509194765953</v>
      </c>
      <c r="K114" s="9">
        <f>IF(Table421114[[#This Row],[Rok]]&lt;9,Table421114[[#This Row],[Odsetki normalne]]*50%,Table421114[[#This Row],[Odsetki normalne]])</f>
        <v>435.746387464397</v>
      </c>
    </row>
    <row r="115" spans="2:11" x14ac:dyDescent="0.25">
      <c r="B115" s="6">
        <f t="shared" si="4"/>
        <v>9</v>
      </c>
      <c r="C115" s="7">
        <f t="shared" si="6"/>
        <v>99</v>
      </c>
      <c r="D115" s="8">
        <v>5.4800000000000001E-2</v>
      </c>
      <c r="E115" s="9">
        <f>IF(I114&gt;0.001,IPMT(Table421114[[#This Row],[Oprocentowanie]]/12,1,$C$5-Table421114[[#This Row],[Miesiąc]]+1,-I114),0)</f>
        <v>433.57992532276455</v>
      </c>
      <c r="F115" s="9">
        <f>IF(I114&gt;0.001,PPMT(Table421114[[#This Row],[Oprocentowanie]]/12,1,$C$5-Table421114[[#This Row],[Miesiąc]]+1,-I114),0)</f>
        <v>476.57423038232537</v>
      </c>
      <c r="G115" s="9">
        <f t="shared" si="5"/>
        <v>910.15415570508992</v>
      </c>
      <c r="H115" s="9"/>
      <c r="I115" s="9">
        <f>IF(I114-F115&gt;0.001,I114-F115-Table421114[[#This Row],[Ile nadpłacamy przy tej racie?]],0)</f>
        <v>94467.934964383632</v>
      </c>
      <c r="K115" s="9">
        <f>IF(Table421114[[#This Row],[Rok]]&lt;9,Table421114[[#This Row],[Odsetki normalne]]*50%,Table421114[[#This Row],[Odsetki normalne]])</f>
        <v>433.57992532276455</v>
      </c>
    </row>
    <row r="116" spans="2:11" x14ac:dyDescent="0.25">
      <c r="B116" s="6">
        <f t="shared" si="4"/>
        <v>9</v>
      </c>
      <c r="C116" s="7">
        <f t="shared" si="6"/>
        <v>100</v>
      </c>
      <c r="D116" s="8">
        <v>5.4800000000000001E-2</v>
      </c>
      <c r="E116" s="9">
        <f>IF(I115&gt;0.001,IPMT(Table421114[[#This Row],[Oprocentowanie]]/12,1,$C$5-Table421114[[#This Row],[Miesiąc]]+1,-I115),0)</f>
        <v>431.40356967068527</v>
      </c>
      <c r="F116" s="9">
        <f>IF(I115&gt;0.001,PPMT(Table421114[[#This Row],[Oprocentowanie]]/12,1,$C$5-Table421114[[#This Row],[Miesiąc]]+1,-I115),0)</f>
        <v>478.75058603440459</v>
      </c>
      <c r="G116" s="9">
        <f t="shared" si="5"/>
        <v>910.15415570508981</v>
      </c>
      <c r="H116" s="9"/>
      <c r="I116" s="9">
        <f>IF(I115-F116&gt;0.001,I115-F116-Table421114[[#This Row],[Ile nadpłacamy przy tej racie?]],0)</f>
        <v>93989.184378349222</v>
      </c>
      <c r="K116" s="9">
        <f>IF(Table421114[[#This Row],[Rok]]&lt;9,Table421114[[#This Row],[Odsetki normalne]]*50%,Table421114[[#This Row],[Odsetki normalne]])</f>
        <v>431.40356967068527</v>
      </c>
    </row>
    <row r="117" spans="2:11" x14ac:dyDescent="0.25">
      <c r="B117" s="6">
        <f t="shared" si="4"/>
        <v>9</v>
      </c>
      <c r="C117" s="7">
        <f t="shared" si="6"/>
        <v>101</v>
      </c>
      <c r="D117" s="8">
        <v>5.4800000000000001E-2</v>
      </c>
      <c r="E117" s="9">
        <f>IF(I116&gt;0.001,IPMT(Table421114[[#This Row],[Oprocentowanie]]/12,1,$C$5-Table421114[[#This Row],[Miesiąc]]+1,-I116),0)</f>
        <v>429.21727532779477</v>
      </c>
      <c r="F117" s="9">
        <f>IF(I116&gt;0.001,PPMT(Table421114[[#This Row],[Oprocentowanie]]/12,1,$C$5-Table421114[[#This Row],[Miesiąc]]+1,-I116),0)</f>
        <v>480.9368803772951</v>
      </c>
      <c r="G117" s="9">
        <f t="shared" si="5"/>
        <v>910.15415570508981</v>
      </c>
      <c r="H117" s="9"/>
      <c r="I117" s="9">
        <f>IF(I116-F117&gt;0.001,I116-F117-Table421114[[#This Row],[Ile nadpłacamy przy tej racie?]],0)</f>
        <v>93508.247497971926</v>
      </c>
      <c r="K117" s="9">
        <f>IF(Table421114[[#This Row],[Rok]]&lt;9,Table421114[[#This Row],[Odsetki normalne]]*50%,Table421114[[#This Row],[Odsetki normalne]])</f>
        <v>429.21727532779477</v>
      </c>
    </row>
    <row r="118" spans="2:11" x14ac:dyDescent="0.25">
      <c r="B118" s="6">
        <f t="shared" si="4"/>
        <v>9</v>
      </c>
      <c r="C118" s="7">
        <f t="shared" si="6"/>
        <v>102</v>
      </c>
      <c r="D118" s="8">
        <v>5.4800000000000001E-2</v>
      </c>
      <c r="E118" s="9">
        <f>IF(I117&gt;0.001,IPMT(Table421114[[#This Row],[Oprocentowanie]]/12,1,$C$5-Table421114[[#This Row],[Miesiąc]]+1,-I117),0)</f>
        <v>427.02099690740516</v>
      </c>
      <c r="F118" s="9">
        <f>IF(I117&gt;0.001,PPMT(Table421114[[#This Row],[Oprocentowanie]]/12,1,$C$5-Table421114[[#This Row],[Miesiąc]]+1,-I117),0)</f>
        <v>483.1331587976847</v>
      </c>
      <c r="G118" s="9">
        <f t="shared" si="5"/>
        <v>910.15415570508981</v>
      </c>
      <c r="H118" s="9"/>
      <c r="I118" s="9">
        <f>IF(I117-F118&gt;0.001,I117-F118-Table421114[[#This Row],[Ile nadpłacamy przy tej racie?]],0)</f>
        <v>93025.114339174237</v>
      </c>
      <c r="K118" s="9">
        <f>IF(Table421114[[#This Row],[Rok]]&lt;9,Table421114[[#This Row],[Odsetki normalne]]*50%,Table421114[[#This Row],[Odsetki normalne]])</f>
        <v>427.02099690740516</v>
      </c>
    </row>
    <row r="119" spans="2:11" x14ac:dyDescent="0.25">
      <c r="B119" s="6">
        <f t="shared" si="4"/>
        <v>9</v>
      </c>
      <c r="C119" s="7">
        <f t="shared" si="6"/>
        <v>103</v>
      </c>
      <c r="D119" s="8">
        <v>5.4800000000000001E-2</v>
      </c>
      <c r="E119" s="9">
        <f>IF(I118&gt;0.001,IPMT(Table421114[[#This Row],[Oprocentowanie]]/12,1,$C$5-Table421114[[#This Row],[Miesiąc]]+1,-I118),0)</f>
        <v>424.81468881556236</v>
      </c>
      <c r="F119" s="9">
        <f>IF(I118&gt;0.001,PPMT(Table421114[[#This Row],[Oprocentowanie]]/12,1,$C$5-Table421114[[#This Row],[Miesiąc]]+1,-I118),0)</f>
        <v>485.33946688952733</v>
      </c>
      <c r="G119" s="9">
        <f t="shared" si="5"/>
        <v>910.15415570508969</v>
      </c>
      <c r="H119" s="9"/>
      <c r="I119" s="9">
        <f>IF(I118-F119&gt;0.001,I118-F119-Table421114[[#This Row],[Ile nadpłacamy przy tej racie?]],0)</f>
        <v>92539.774872284703</v>
      </c>
      <c r="K119" s="9">
        <f>IF(Table421114[[#This Row],[Rok]]&lt;9,Table421114[[#This Row],[Odsetki normalne]]*50%,Table421114[[#This Row],[Odsetki normalne]])</f>
        <v>424.81468881556236</v>
      </c>
    </row>
    <row r="120" spans="2:11" x14ac:dyDescent="0.25">
      <c r="B120" s="6">
        <f t="shared" si="4"/>
        <v>9</v>
      </c>
      <c r="C120" s="7">
        <f t="shared" si="6"/>
        <v>104</v>
      </c>
      <c r="D120" s="8">
        <v>5.4800000000000001E-2</v>
      </c>
      <c r="E120" s="9">
        <f>IF(I119&gt;0.001,IPMT(Table421114[[#This Row],[Oprocentowanie]]/12,1,$C$5-Table421114[[#This Row],[Miesiąc]]+1,-I119),0)</f>
        <v>422.59830525010017</v>
      </c>
      <c r="F120" s="9">
        <f>IF(I119&gt;0.001,PPMT(Table421114[[#This Row],[Oprocentowanie]]/12,1,$C$5-Table421114[[#This Row],[Miesiąc]]+1,-I119),0)</f>
        <v>487.5558504549897</v>
      </c>
      <c r="G120" s="9">
        <f t="shared" si="5"/>
        <v>910.15415570508981</v>
      </c>
      <c r="H120" s="9"/>
      <c r="I120" s="9">
        <f>IF(I119-F120&gt;0.001,I119-F120-Table421114[[#This Row],[Ile nadpłacamy przy tej racie?]],0)</f>
        <v>92052.219021829718</v>
      </c>
      <c r="K120" s="9">
        <f>IF(Table421114[[#This Row],[Rok]]&lt;9,Table421114[[#This Row],[Odsetki normalne]]*50%,Table421114[[#This Row],[Odsetki normalne]])</f>
        <v>422.59830525010017</v>
      </c>
    </row>
    <row r="121" spans="2:11" x14ac:dyDescent="0.25">
      <c r="B121" s="6">
        <f t="shared" si="4"/>
        <v>9</v>
      </c>
      <c r="C121" s="7">
        <f t="shared" si="6"/>
        <v>105</v>
      </c>
      <c r="D121" s="8">
        <v>5.4800000000000001E-2</v>
      </c>
      <c r="E121" s="9">
        <f>IF(I120&gt;0.001,IPMT(Table421114[[#This Row],[Oprocentowanie]]/12,1,$C$5-Table421114[[#This Row],[Miesiąc]]+1,-I120),0)</f>
        <v>420.37180019968906</v>
      </c>
      <c r="F121" s="9">
        <f>IF(I120&gt;0.001,PPMT(Table421114[[#This Row],[Oprocentowanie]]/12,1,$C$5-Table421114[[#This Row],[Miesiąc]]+1,-I120),0)</f>
        <v>489.7823555054008</v>
      </c>
      <c r="G121" s="9">
        <f t="shared" si="5"/>
        <v>910.15415570508981</v>
      </c>
      <c r="H121" s="9"/>
      <c r="I121" s="9">
        <f>IF(I120-F121&gt;0.001,I120-F121-Table421114[[#This Row],[Ile nadpłacamy przy tej racie?]],0)</f>
        <v>91562.436666324313</v>
      </c>
      <c r="K121" s="9">
        <f>IF(Table421114[[#This Row],[Rok]]&lt;9,Table421114[[#This Row],[Odsetki normalne]]*50%,Table421114[[#This Row],[Odsetki normalne]])</f>
        <v>420.37180019968906</v>
      </c>
    </row>
    <row r="122" spans="2:11" x14ac:dyDescent="0.25">
      <c r="B122" s="6">
        <f t="shared" si="4"/>
        <v>9</v>
      </c>
      <c r="C122" s="7">
        <f t="shared" si="6"/>
        <v>106</v>
      </c>
      <c r="D122" s="8">
        <v>5.4800000000000001E-2</v>
      </c>
      <c r="E122" s="9">
        <f>IF(I121&gt;0.001,IPMT(Table421114[[#This Row],[Oprocentowanie]]/12,1,$C$5-Table421114[[#This Row],[Miesiąc]]+1,-I121),0)</f>
        <v>418.13512744288101</v>
      </c>
      <c r="F122" s="9">
        <f>IF(I121&gt;0.001,PPMT(Table421114[[#This Row],[Oprocentowanie]]/12,1,$C$5-Table421114[[#This Row],[Miesiąc]]+1,-I121),0)</f>
        <v>492.01902826220874</v>
      </c>
      <c r="G122" s="9">
        <f t="shared" si="5"/>
        <v>910.15415570508981</v>
      </c>
      <c r="H122" s="9"/>
      <c r="I122" s="9">
        <f>IF(I121-F122&gt;0.001,I121-F122-Table421114[[#This Row],[Ile nadpłacamy przy tej racie?]],0)</f>
        <v>91070.417638062107</v>
      </c>
      <c r="K122" s="9">
        <f>IF(Table421114[[#This Row],[Rok]]&lt;9,Table421114[[#This Row],[Odsetki normalne]]*50%,Table421114[[#This Row],[Odsetki normalne]])</f>
        <v>418.13512744288101</v>
      </c>
    </row>
    <row r="123" spans="2:11" x14ac:dyDescent="0.25">
      <c r="B123" s="6">
        <f t="shared" si="4"/>
        <v>9</v>
      </c>
      <c r="C123" s="7">
        <f t="shared" si="6"/>
        <v>107</v>
      </c>
      <c r="D123" s="8">
        <v>5.4800000000000001E-2</v>
      </c>
      <c r="E123" s="9">
        <f>IF(I122&gt;0.001,IPMT(Table421114[[#This Row],[Oprocentowanie]]/12,1,$C$5-Table421114[[#This Row],[Miesiąc]]+1,-I122),0)</f>
        <v>415.8882405471503</v>
      </c>
      <c r="F123" s="9">
        <f>IF(I122&gt;0.001,PPMT(Table421114[[#This Row],[Oprocentowanie]]/12,1,$C$5-Table421114[[#This Row],[Miesiąc]]+1,-I122),0)</f>
        <v>494.26591515793939</v>
      </c>
      <c r="G123" s="9">
        <f t="shared" si="5"/>
        <v>910.15415570508969</v>
      </c>
      <c r="H123" s="9"/>
      <c r="I123" s="9">
        <f>IF(I122-F123&gt;0.001,I122-F123-Table421114[[#This Row],[Ile nadpłacamy przy tej racie?]],0)</f>
        <v>90576.151722904164</v>
      </c>
      <c r="K123" s="9">
        <f>IF(Table421114[[#This Row],[Rok]]&lt;9,Table421114[[#This Row],[Odsetki normalne]]*50%,Table421114[[#This Row],[Odsetki normalne]])</f>
        <v>415.8882405471503</v>
      </c>
    </row>
    <row r="124" spans="2:11" x14ac:dyDescent="0.25">
      <c r="B124" s="6">
        <f t="shared" si="4"/>
        <v>9</v>
      </c>
      <c r="C124" s="7">
        <f t="shared" si="6"/>
        <v>108</v>
      </c>
      <c r="D124" s="8">
        <v>5.4800000000000001E-2</v>
      </c>
      <c r="E124" s="9">
        <f>IF(I123&gt;0.001,IPMT(Table421114[[#This Row],[Oprocentowanie]]/12,1,$C$5-Table421114[[#This Row],[Miesiąc]]+1,-I123),0)</f>
        <v>413.631092867929</v>
      </c>
      <c r="F124" s="9">
        <f>IF(I123&gt;0.001,PPMT(Table421114[[#This Row],[Oprocentowanie]]/12,1,$C$5-Table421114[[#This Row],[Miesiąc]]+1,-I123),0)</f>
        <v>496.52306283716069</v>
      </c>
      <c r="G124" s="9">
        <f t="shared" si="5"/>
        <v>910.15415570508969</v>
      </c>
      <c r="H124" s="9"/>
      <c r="I124" s="9">
        <f>IF(I123-F124&gt;0.001,I123-F124-Table421114[[#This Row],[Ile nadpłacamy przy tej racie?]],0)</f>
        <v>90079.628660066999</v>
      </c>
      <c r="K124" s="9">
        <f>IF(Table421114[[#This Row],[Rok]]&lt;9,Table421114[[#This Row],[Odsetki normalne]]*50%,Table421114[[#This Row],[Odsetki normalne]])</f>
        <v>413.631092867929</v>
      </c>
    </row>
    <row r="125" spans="2:11" x14ac:dyDescent="0.25">
      <c r="B125" s="1">
        <f t="shared" si="4"/>
        <v>10</v>
      </c>
      <c r="C125" s="4">
        <f t="shared" si="6"/>
        <v>109</v>
      </c>
      <c r="D125" s="5">
        <v>5.4800000000000001E-2</v>
      </c>
      <c r="E125" s="2">
        <f>IF(I124&gt;0.001,IPMT(Table421114[[#This Row],[Oprocentowanie]]/12,1,$C$5-Table421114[[#This Row],[Miesiąc]]+1,-I124),0)</f>
        <v>411.36363754763931</v>
      </c>
      <c r="F125" s="2">
        <f>IF(I124&gt;0.001,PPMT(Table421114[[#This Row],[Oprocentowanie]]/12,1,$C$5-Table421114[[#This Row],[Miesiąc]]+1,-I124),0)</f>
        <v>498.79051815745049</v>
      </c>
      <c r="G125" s="2">
        <f t="shared" si="5"/>
        <v>910.15415570508981</v>
      </c>
      <c r="H125" s="2"/>
      <c r="I125" s="11">
        <f>IF(I124-F125&gt;0.001,I124-F125-Table421114[[#This Row],[Ile nadpłacamy przy tej racie?]],0)</f>
        <v>89580.838141909553</v>
      </c>
      <c r="K125" s="2">
        <f>IF(Table421114[[#This Row],[Rok]]&lt;9,Table421114[[#This Row],[Odsetki normalne]]*50%,Table421114[[#This Row],[Odsetki normalne]])</f>
        <v>411.36363754763931</v>
      </c>
    </row>
    <row r="126" spans="2:11" x14ac:dyDescent="0.25">
      <c r="B126" s="1">
        <f t="shared" si="4"/>
        <v>10</v>
      </c>
      <c r="C126" s="4">
        <f t="shared" si="6"/>
        <v>110</v>
      </c>
      <c r="D126" s="5">
        <v>5.4800000000000001E-2</v>
      </c>
      <c r="E126" s="2">
        <f>IF(I125&gt;0.001,IPMT(Table421114[[#This Row],[Oprocentowanie]]/12,1,$C$5-Table421114[[#This Row],[Miesiąc]]+1,-I125),0)</f>
        <v>409.08582751472028</v>
      </c>
      <c r="F126" s="2">
        <f>IF(I125&gt;0.001,PPMT(Table421114[[#This Row],[Oprocentowanie]]/12,1,$C$5-Table421114[[#This Row],[Miesiąc]]+1,-I125),0)</f>
        <v>501.06832819036936</v>
      </c>
      <c r="G126" s="2">
        <f t="shared" si="5"/>
        <v>910.15415570508958</v>
      </c>
      <c r="H126" s="2"/>
      <c r="I126" s="11">
        <f>IF(I125-F126&gt;0.001,I125-F126-Table421114[[#This Row],[Ile nadpłacamy przy tej racie?]],0)</f>
        <v>89079.769813719176</v>
      </c>
      <c r="K126" s="2">
        <f>IF(Table421114[[#This Row],[Rok]]&lt;9,Table421114[[#This Row],[Odsetki normalne]]*50%,Table421114[[#This Row],[Odsetki normalne]])</f>
        <v>409.08582751472028</v>
      </c>
    </row>
    <row r="127" spans="2:11" x14ac:dyDescent="0.25">
      <c r="B127" s="1">
        <f t="shared" si="4"/>
        <v>10</v>
      </c>
      <c r="C127" s="4">
        <f t="shared" si="6"/>
        <v>111</v>
      </c>
      <c r="D127" s="5">
        <v>5.4800000000000001E-2</v>
      </c>
      <c r="E127" s="2">
        <f>IF(I126&gt;0.001,IPMT(Table421114[[#This Row],[Oprocentowanie]]/12,1,$C$5-Table421114[[#This Row],[Miesiąc]]+1,-I126),0)</f>
        <v>406.79761548265094</v>
      </c>
      <c r="F127" s="2">
        <f>IF(I126&gt;0.001,PPMT(Table421114[[#This Row],[Oprocentowanie]]/12,1,$C$5-Table421114[[#This Row],[Miesiąc]]+1,-I126),0)</f>
        <v>503.35654022243864</v>
      </c>
      <c r="G127" s="2">
        <f t="shared" si="5"/>
        <v>910.15415570508958</v>
      </c>
      <c r="H127" s="2"/>
      <c r="I127" s="11">
        <f>IF(I126-F127&gt;0.001,I126-F127-Table421114[[#This Row],[Ile nadpłacamy przy tej racie?]],0)</f>
        <v>88576.413273496742</v>
      </c>
      <c r="K127" s="2">
        <f>IF(Table421114[[#This Row],[Rok]]&lt;9,Table421114[[#This Row],[Odsetki normalne]]*50%,Table421114[[#This Row],[Odsetki normalne]])</f>
        <v>406.79761548265094</v>
      </c>
    </row>
    <row r="128" spans="2:11" x14ac:dyDescent="0.25">
      <c r="B128" s="1">
        <f t="shared" si="4"/>
        <v>10</v>
      </c>
      <c r="C128" s="4">
        <f t="shared" si="6"/>
        <v>112</v>
      </c>
      <c r="D128" s="5">
        <v>5.4800000000000001E-2</v>
      </c>
      <c r="E128" s="2">
        <f>IF(I127&gt;0.001,IPMT(Table421114[[#This Row],[Oprocentowanie]]/12,1,$C$5-Table421114[[#This Row],[Miesiąc]]+1,-I127),0)</f>
        <v>404.49895394896845</v>
      </c>
      <c r="F128" s="2">
        <f>IF(I127&gt;0.001,PPMT(Table421114[[#This Row],[Oprocentowanie]]/12,1,$C$5-Table421114[[#This Row],[Miesiąc]]+1,-I127),0)</f>
        <v>505.6552017561213</v>
      </c>
      <c r="G128" s="2">
        <f t="shared" si="5"/>
        <v>910.15415570508981</v>
      </c>
      <c r="H128" s="2"/>
      <c r="I128" s="11">
        <f>IF(I127-F128&gt;0.001,I127-F128-Table421114[[#This Row],[Ile nadpłacamy przy tej racie?]],0)</f>
        <v>88070.758071740624</v>
      </c>
      <c r="K128" s="2">
        <f>IF(Table421114[[#This Row],[Rok]]&lt;9,Table421114[[#This Row],[Odsetki normalne]]*50%,Table421114[[#This Row],[Odsetki normalne]])</f>
        <v>404.49895394896845</v>
      </c>
    </row>
    <row r="129" spans="2:11" x14ac:dyDescent="0.25">
      <c r="B129" s="1">
        <f t="shared" si="4"/>
        <v>10</v>
      </c>
      <c r="C129" s="4">
        <f t="shared" si="6"/>
        <v>113</v>
      </c>
      <c r="D129" s="5">
        <v>5.4800000000000001E-2</v>
      </c>
      <c r="E129" s="2">
        <f>IF(I128&gt;0.001,IPMT(Table421114[[#This Row],[Oprocentowanie]]/12,1,$C$5-Table421114[[#This Row],[Miesiąc]]+1,-I128),0)</f>
        <v>402.18979519428217</v>
      </c>
      <c r="F129" s="2">
        <f>IF(I128&gt;0.001,PPMT(Table421114[[#This Row],[Oprocentowanie]]/12,1,$C$5-Table421114[[#This Row],[Miesiąc]]+1,-I128),0)</f>
        <v>507.96436051080758</v>
      </c>
      <c r="G129" s="2">
        <f t="shared" si="5"/>
        <v>910.15415570508981</v>
      </c>
      <c r="H129" s="2"/>
      <c r="I129" s="11">
        <f>IF(I128-F129&gt;0.001,I128-F129-Table421114[[#This Row],[Ile nadpłacamy przy tej racie?]],0)</f>
        <v>87562.79371122981</v>
      </c>
      <c r="K129" s="2">
        <f>IF(Table421114[[#This Row],[Rok]]&lt;9,Table421114[[#This Row],[Odsetki normalne]]*50%,Table421114[[#This Row],[Odsetki normalne]])</f>
        <v>402.18979519428217</v>
      </c>
    </row>
    <row r="130" spans="2:11" x14ac:dyDescent="0.25">
      <c r="B130" s="1">
        <f t="shared" si="4"/>
        <v>10</v>
      </c>
      <c r="C130" s="4">
        <f t="shared" si="6"/>
        <v>114</v>
      </c>
      <c r="D130" s="5">
        <v>5.4800000000000001E-2</v>
      </c>
      <c r="E130" s="2">
        <f>IF(I129&gt;0.001,IPMT(Table421114[[#This Row],[Oprocentowanie]]/12,1,$C$5-Table421114[[#This Row],[Miesiąc]]+1,-I129),0)</f>
        <v>399.87009128128278</v>
      </c>
      <c r="F130" s="2">
        <f>IF(I129&gt;0.001,PPMT(Table421114[[#This Row],[Oprocentowanie]]/12,1,$C$5-Table421114[[#This Row],[Miesiąc]]+1,-I129),0)</f>
        <v>510.28406442380685</v>
      </c>
      <c r="G130" s="2">
        <f t="shared" si="5"/>
        <v>910.15415570508958</v>
      </c>
      <c r="H130" s="2"/>
      <c r="I130" s="11">
        <f>IF(I129-F130&gt;0.001,I129-F130-Table421114[[#This Row],[Ile nadpłacamy przy tej racie?]],0)</f>
        <v>87052.509646806007</v>
      </c>
      <c r="K130" s="2">
        <f>IF(Table421114[[#This Row],[Rok]]&lt;9,Table421114[[#This Row],[Odsetki normalne]]*50%,Table421114[[#This Row],[Odsetki normalne]])</f>
        <v>399.87009128128278</v>
      </c>
    </row>
    <row r="131" spans="2:11" x14ac:dyDescent="0.25">
      <c r="B131" s="1">
        <f t="shared" si="4"/>
        <v>10</v>
      </c>
      <c r="C131" s="4">
        <f t="shared" si="6"/>
        <v>115</v>
      </c>
      <c r="D131" s="5">
        <v>5.4800000000000001E-2</v>
      </c>
      <c r="E131" s="2">
        <f>IF(I130&gt;0.001,IPMT(Table421114[[#This Row],[Oprocentowanie]]/12,1,$C$5-Table421114[[#This Row],[Miesiąc]]+1,-I130),0)</f>
        <v>397.53979405374747</v>
      </c>
      <c r="F131" s="2">
        <f>IF(I130&gt;0.001,PPMT(Table421114[[#This Row],[Oprocentowanie]]/12,1,$C$5-Table421114[[#This Row],[Miesiąc]]+1,-I130),0)</f>
        <v>512.61436165134239</v>
      </c>
      <c r="G131" s="2">
        <f t="shared" si="5"/>
        <v>910.15415570508981</v>
      </c>
      <c r="H131" s="2"/>
      <c r="I131" s="11">
        <f>IF(I130-F131&gt;0.001,I130-F131-Table421114[[#This Row],[Ile nadpłacamy przy tej racie?]],0)</f>
        <v>86539.895285154664</v>
      </c>
      <c r="K131" s="2">
        <f>IF(Table421114[[#This Row],[Rok]]&lt;9,Table421114[[#This Row],[Odsetki normalne]]*50%,Table421114[[#This Row],[Odsetki normalne]])</f>
        <v>397.53979405374747</v>
      </c>
    </row>
    <row r="132" spans="2:11" x14ac:dyDescent="0.25">
      <c r="B132" s="1">
        <f t="shared" si="4"/>
        <v>10</v>
      </c>
      <c r="C132" s="4">
        <f t="shared" si="6"/>
        <v>116</v>
      </c>
      <c r="D132" s="5">
        <v>5.4800000000000001E-2</v>
      </c>
      <c r="E132" s="2">
        <f>IF(I131&gt;0.001,IPMT(Table421114[[#This Row],[Oprocentowanie]]/12,1,$C$5-Table421114[[#This Row],[Miesiąc]]+1,-I131),0)</f>
        <v>395.19885513553965</v>
      </c>
      <c r="F132" s="2">
        <f>IF(I131&gt;0.001,PPMT(Table421114[[#This Row],[Oprocentowanie]]/12,1,$C$5-Table421114[[#This Row],[Miesiąc]]+1,-I131),0)</f>
        <v>514.95530056955022</v>
      </c>
      <c r="G132" s="2">
        <f t="shared" si="5"/>
        <v>910.15415570508981</v>
      </c>
      <c r="H132" s="2"/>
      <c r="I132" s="11">
        <f>IF(I131-F132&gt;0.001,I131-F132-Table421114[[#This Row],[Ile nadpłacamy przy tej racie?]],0)</f>
        <v>86024.939984585115</v>
      </c>
      <c r="K132" s="2">
        <f>IF(Table421114[[#This Row],[Rok]]&lt;9,Table421114[[#This Row],[Odsetki normalne]]*50%,Table421114[[#This Row],[Odsetki normalne]])</f>
        <v>395.19885513553965</v>
      </c>
    </row>
    <row r="133" spans="2:11" x14ac:dyDescent="0.25">
      <c r="B133" s="1">
        <f t="shared" si="4"/>
        <v>10</v>
      </c>
      <c r="C133" s="4">
        <f t="shared" si="6"/>
        <v>117</v>
      </c>
      <c r="D133" s="5">
        <v>5.4800000000000001E-2</v>
      </c>
      <c r="E133" s="2">
        <f>IF(I132&gt;0.001,IPMT(Table421114[[#This Row],[Oprocentowanie]]/12,1,$C$5-Table421114[[#This Row],[Miesiąc]]+1,-I132),0)</f>
        <v>392.84722592960537</v>
      </c>
      <c r="F133" s="2">
        <f>IF(I132&gt;0.001,PPMT(Table421114[[#This Row],[Oprocentowanie]]/12,1,$C$5-Table421114[[#This Row],[Miesiąc]]+1,-I132),0)</f>
        <v>517.30692977548438</v>
      </c>
      <c r="G133" s="2">
        <f t="shared" si="5"/>
        <v>910.15415570508981</v>
      </c>
      <c r="H133" s="2"/>
      <c r="I133" s="11">
        <f>IF(I132-F133&gt;0.001,I132-F133-Table421114[[#This Row],[Ile nadpłacamy przy tej racie?]],0)</f>
        <v>85507.63305480963</v>
      </c>
      <c r="K133" s="2">
        <f>IF(Table421114[[#This Row],[Rok]]&lt;9,Table421114[[#This Row],[Odsetki normalne]]*50%,Table421114[[#This Row],[Odsetki normalne]])</f>
        <v>392.84722592960537</v>
      </c>
    </row>
    <row r="134" spans="2:11" x14ac:dyDescent="0.25">
      <c r="B134" s="1">
        <f t="shared" si="4"/>
        <v>10</v>
      </c>
      <c r="C134" s="4">
        <f t="shared" si="6"/>
        <v>118</v>
      </c>
      <c r="D134" s="5">
        <v>5.4800000000000001E-2</v>
      </c>
      <c r="E134" s="2">
        <f>IF(I133&gt;0.001,IPMT(Table421114[[#This Row],[Oprocentowanie]]/12,1,$C$5-Table421114[[#This Row],[Miesiąc]]+1,-I133),0)</f>
        <v>390.48485761696401</v>
      </c>
      <c r="F134" s="2">
        <f>IF(I133&gt;0.001,PPMT(Table421114[[#This Row],[Oprocentowanie]]/12,1,$C$5-Table421114[[#This Row],[Miesiąc]]+1,-I133),0)</f>
        <v>519.66929808812574</v>
      </c>
      <c r="G134" s="2">
        <f t="shared" si="5"/>
        <v>910.15415570508981</v>
      </c>
      <c r="H134" s="2"/>
      <c r="I134" s="11">
        <f>IF(I133-F134&gt;0.001,I133-F134-Table421114[[#This Row],[Ile nadpłacamy przy tej racie?]],0)</f>
        <v>84987.96375672151</v>
      </c>
      <c r="K134" s="2">
        <f>IF(Table421114[[#This Row],[Rok]]&lt;9,Table421114[[#This Row],[Odsetki normalne]]*50%,Table421114[[#This Row],[Odsetki normalne]])</f>
        <v>390.48485761696401</v>
      </c>
    </row>
    <row r="135" spans="2:11" x14ac:dyDescent="0.25">
      <c r="B135" s="1">
        <f t="shared" si="4"/>
        <v>10</v>
      </c>
      <c r="C135" s="4">
        <f t="shared" si="6"/>
        <v>119</v>
      </c>
      <c r="D135" s="5">
        <v>5.4800000000000001E-2</v>
      </c>
      <c r="E135" s="2">
        <f>IF(I134&gt;0.001,IPMT(Table421114[[#This Row],[Oprocentowanie]]/12,1,$C$5-Table421114[[#This Row],[Miesiąc]]+1,-I134),0)</f>
        <v>388.1117011556949</v>
      </c>
      <c r="F135" s="2">
        <f>IF(I134&gt;0.001,PPMT(Table421114[[#This Row],[Oprocentowanie]]/12,1,$C$5-Table421114[[#This Row],[Miesiąc]]+1,-I134),0)</f>
        <v>522.04245454939496</v>
      </c>
      <c r="G135" s="2">
        <f t="shared" si="5"/>
        <v>910.15415570508981</v>
      </c>
      <c r="H135" s="2"/>
      <c r="I135" s="11">
        <f>IF(I134-F135&gt;0.001,I134-F135-Table421114[[#This Row],[Ile nadpłacamy przy tej racie?]],0)</f>
        <v>84465.921302172123</v>
      </c>
      <c r="K135" s="2">
        <f>IF(Table421114[[#This Row],[Rok]]&lt;9,Table421114[[#This Row],[Odsetki normalne]]*50%,Table421114[[#This Row],[Odsetki normalne]])</f>
        <v>388.1117011556949</v>
      </c>
    </row>
    <row r="136" spans="2:11" x14ac:dyDescent="0.25">
      <c r="B136" s="1">
        <f t="shared" si="4"/>
        <v>10</v>
      </c>
      <c r="C136" s="4">
        <f t="shared" si="6"/>
        <v>120</v>
      </c>
      <c r="D136" s="5">
        <v>5.4800000000000001E-2</v>
      </c>
      <c r="E136" s="2">
        <f>IF(I135&gt;0.001,IPMT(Table421114[[#This Row],[Oprocentowanie]]/12,1,$C$5-Table421114[[#This Row],[Miesiąc]]+1,-I135),0)</f>
        <v>385.72770727991934</v>
      </c>
      <c r="F136" s="2">
        <f>IF(I135&gt;0.001,PPMT(Table421114[[#This Row],[Oprocentowanie]]/12,1,$C$5-Table421114[[#This Row],[Miesiąc]]+1,-I135),0)</f>
        <v>524.42644842517063</v>
      </c>
      <c r="G136" s="2">
        <f t="shared" si="5"/>
        <v>910.15415570509003</v>
      </c>
      <c r="H136" s="2"/>
      <c r="I136" s="11">
        <f>IF(I135-F136&gt;0.001,I135-F136-Table421114[[#This Row],[Ile nadpłacamy przy tej racie?]],0)</f>
        <v>83941.494853746946</v>
      </c>
      <c r="K136" s="2">
        <f>IF(Table421114[[#This Row],[Rok]]&lt;9,Table421114[[#This Row],[Odsetki normalne]]*50%,Table421114[[#This Row],[Odsetki normalne]])</f>
        <v>385.72770727991934</v>
      </c>
    </row>
    <row r="137" spans="2:11" x14ac:dyDescent="0.25">
      <c r="B137" s="6">
        <f t="shared" si="4"/>
        <v>11</v>
      </c>
      <c r="C137" s="7">
        <f t="shared" si="6"/>
        <v>121</v>
      </c>
      <c r="D137" s="8">
        <v>5.4800000000000001E-2</v>
      </c>
      <c r="E137" s="9">
        <f>IF(I136&gt;0.001,IPMT(Table421114[[#This Row],[Oprocentowanie]]/12,1,$C$5-Table421114[[#This Row],[Miesiąc]]+1,-I136),0)</f>
        <v>383.33282649877771</v>
      </c>
      <c r="F137" s="9">
        <f>IF(I136&gt;0.001,PPMT(Table421114[[#This Row],[Oprocentowanie]]/12,1,$C$5-Table421114[[#This Row],[Miesiąc]]+1,-I136),0)</f>
        <v>526.82132920631216</v>
      </c>
      <c r="G137" s="9">
        <f t="shared" si="5"/>
        <v>910.15415570508981</v>
      </c>
      <c r="H137" s="9"/>
      <c r="I137" s="9">
        <f>IF(I136-F137&gt;0.001,I136-F137-Table421114[[#This Row],[Ile nadpłacamy przy tej racie?]],0)</f>
        <v>83414.673524540631</v>
      </c>
      <c r="K137" s="9">
        <f>IF(Table421114[[#This Row],[Rok]]&lt;9,Table421114[[#This Row],[Odsetki normalne]]*50%,Table421114[[#This Row],[Odsetki normalne]])</f>
        <v>383.33282649877771</v>
      </c>
    </row>
    <row r="138" spans="2:11" x14ac:dyDescent="0.25">
      <c r="B138" s="6">
        <f t="shared" si="4"/>
        <v>11</v>
      </c>
      <c r="C138" s="7">
        <f t="shared" si="6"/>
        <v>122</v>
      </c>
      <c r="D138" s="8">
        <v>5.4800000000000001E-2</v>
      </c>
      <c r="E138" s="9">
        <f>IF(I137&gt;0.001,IPMT(Table421114[[#This Row],[Oprocentowanie]]/12,1,$C$5-Table421114[[#This Row],[Miesiąc]]+1,-I137),0)</f>
        <v>380.92700909540224</v>
      </c>
      <c r="F138" s="9">
        <f>IF(I137&gt;0.001,PPMT(Table421114[[#This Row],[Oprocentowanie]]/12,1,$C$5-Table421114[[#This Row],[Miesiąc]]+1,-I137),0)</f>
        <v>529.22714660968745</v>
      </c>
      <c r="G138" s="9">
        <f t="shared" si="5"/>
        <v>910.15415570508969</v>
      </c>
      <c r="H138" s="9"/>
      <c r="I138" s="9">
        <f>IF(I137-F138&gt;0.001,I137-F138-Table421114[[#This Row],[Ile nadpłacamy przy tej racie?]],0)</f>
        <v>82885.446377930944</v>
      </c>
      <c r="K138" s="9">
        <f>IF(Table421114[[#This Row],[Rok]]&lt;9,Table421114[[#This Row],[Odsetki normalne]]*50%,Table421114[[#This Row],[Odsetki normalne]])</f>
        <v>380.92700909540224</v>
      </c>
    </row>
    <row r="139" spans="2:11" x14ac:dyDescent="0.25">
      <c r="B139" s="6">
        <f t="shared" si="4"/>
        <v>11</v>
      </c>
      <c r="C139" s="7">
        <f t="shared" si="6"/>
        <v>123</v>
      </c>
      <c r="D139" s="8">
        <v>5.4800000000000001E-2</v>
      </c>
      <c r="E139" s="9">
        <f>IF(I138&gt;0.001,IPMT(Table421114[[#This Row],[Oprocentowanie]]/12,1,$C$5-Table421114[[#This Row],[Miesiąc]]+1,-I138),0)</f>
        <v>378.51020512588468</v>
      </c>
      <c r="F139" s="9">
        <f>IF(I138&gt;0.001,PPMT(Table421114[[#This Row],[Oprocentowanie]]/12,1,$C$5-Table421114[[#This Row],[Miesiąc]]+1,-I138),0)</f>
        <v>531.64395057920524</v>
      </c>
      <c r="G139" s="9">
        <f t="shared" si="5"/>
        <v>910.15415570508992</v>
      </c>
      <c r="H139" s="9"/>
      <c r="I139" s="9">
        <f>IF(I138-F139&gt;0.001,I138-F139-Table421114[[#This Row],[Ile nadpłacamy przy tej racie?]],0)</f>
        <v>82353.802427351737</v>
      </c>
      <c r="K139" s="9">
        <f>IF(Table421114[[#This Row],[Rok]]&lt;9,Table421114[[#This Row],[Odsetki normalne]]*50%,Table421114[[#This Row],[Odsetki normalne]])</f>
        <v>378.51020512588468</v>
      </c>
    </row>
    <row r="140" spans="2:11" x14ac:dyDescent="0.25">
      <c r="B140" s="6">
        <f t="shared" si="4"/>
        <v>11</v>
      </c>
      <c r="C140" s="7">
        <f t="shared" si="6"/>
        <v>124</v>
      </c>
      <c r="D140" s="8">
        <v>5.4800000000000001E-2</v>
      </c>
      <c r="E140" s="9">
        <f>IF(I139&gt;0.001,IPMT(Table421114[[#This Row],[Oprocentowanie]]/12,1,$C$5-Table421114[[#This Row],[Miesiąc]]+1,-I139),0)</f>
        <v>376.08236441823959</v>
      </c>
      <c r="F140" s="9">
        <f>IF(I139&gt;0.001,PPMT(Table421114[[#This Row],[Oprocentowanie]]/12,1,$C$5-Table421114[[#This Row],[Miesiąc]]+1,-I139),0)</f>
        <v>534.07179128685027</v>
      </c>
      <c r="G140" s="9">
        <f t="shared" si="5"/>
        <v>910.15415570508981</v>
      </c>
      <c r="H140" s="9"/>
      <c r="I140" s="9">
        <f>IF(I139-F140&gt;0.001,I139-F140-Table421114[[#This Row],[Ile nadpłacamy przy tej racie?]],0)</f>
        <v>81819.73063606488</v>
      </c>
      <c r="K140" s="9">
        <f>IF(Table421114[[#This Row],[Rok]]&lt;9,Table421114[[#This Row],[Odsetki normalne]]*50%,Table421114[[#This Row],[Odsetki normalne]])</f>
        <v>376.08236441823959</v>
      </c>
    </row>
    <row r="141" spans="2:11" x14ac:dyDescent="0.25">
      <c r="B141" s="6">
        <f t="shared" si="4"/>
        <v>11</v>
      </c>
      <c r="C141" s="7">
        <f t="shared" si="6"/>
        <v>125</v>
      </c>
      <c r="D141" s="8">
        <v>5.4800000000000001E-2</v>
      </c>
      <c r="E141" s="9">
        <f>IF(I140&gt;0.001,IPMT(Table421114[[#This Row],[Oprocentowanie]]/12,1,$C$5-Table421114[[#This Row],[Miesiąc]]+1,-I140),0)</f>
        <v>373.64343657136294</v>
      </c>
      <c r="F141" s="9">
        <f>IF(I140&gt;0.001,PPMT(Table421114[[#This Row],[Oprocentowanie]]/12,1,$C$5-Table421114[[#This Row],[Miesiąc]]+1,-I140),0)</f>
        <v>536.51071913372664</v>
      </c>
      <c r="G141" s="9">
        <f t="shared" si="5"/>
        <v>910.15415570508958</v>
      </c>
      <c r="H141" s="9"/>
      <c r="I141" s="9">
        <f>IF(I140-F141&gt;0.001,I140-F141-Table421114[[#This Row],[Ile nadpłacamy przy tej racie?]],0)</f>
        <v>81283.21991693115</v>
      </c>
      <c r="K141" s="9">
        <f>IF(Table421114[[#This Row],[Rok]]&lt;9,Table421114[[#This Row],[Odsetki normalne]]*50%,Table421114[[#This Row],[Odsetki normalne]])</f>
        <v>373.64343657136294</v>
      </c>
    </row>
    <row r="142" spans="2:11" x14ac:dyDescent="0.25">
      <c r="B142" s="6">
        <f t="shared" si="4"/>
        <v>11</v>
      </c>
      <c r="C142" s="7">
        <f t="shared" si="6"/>
        <v>126</v>
      </c>
      <c r="D142" s="8">
        <v>5.4800000000000001E-2</v>
      </c>
      <c r="E142" s="9">
        <f>IF(I141&gt;0.001,IPMT(Table421114[[#This Row],[Oprocentowanie]]/12,1,$C$5-Table421114[[#This Row],[Miesiąc]]+1,-I141),0)</f>
        <v>371.19337095398561</v>
      </c>
      <c r="F142" s="9">
        <f>IF(I141&gt;0.001,PPMT(Table421114[[#This Row],[Oprocentowanie]]/12,1,$C$5-Table421114[[#This Row],[Miesiąc]]+1,-I141),0)</f>
        <v>538.96078475110414</v>
      </c>
      <c r="G142" s="9">
        <f t="shared" si="5"/>
        <v>910.15415570508981</v>
      </c>
      <c r="H142" s="9"/>
      <c r="I142" s="9">
        <f>IF(I141-F142&gt;0.001,I141-F142-Table421114[[#This Row],[Ile nadpłacamy przy tej racie?]],0)</f>
        <v>80744.259132180043</v>
      </c>
      <c r="K142" s="9">
        <f>IF(Table421114[[#This Row],[Rok]]&lt;9,Table421114[[#This Row],[Odsetki normalne]]*50%,Table421114[[#This Row],[Odsetki normalne]])</f>
        <v>371.19337095398561</v>
      </c>
    </row>
    <row r="143" spans="2:11" x14ac:dyDescent="0.25">
      <c r="B143" s="6">
        <f t="shared" si="4"/>
        <v>11</v>
      </c>
      <c r="C143" s="7">
        <f t="shared" si="6"/>
        <v>127</v>
      </c>
      <c r="D143" s="8">
        <v>5.4800000000000001E-2</v>
      </c>
      <c r="E143" s="9">
        <f>IF(I142&gt;0.001,IPMT(Table421114[[#This Row],[Oprocentowanie]]/12,1,$C$5-Table421114[[#This Row],[Miesiąc]]+1,-I142),0)</f>
        <v>368.73211670362218</v>
      </c>
      <c r="F143" s="9">
        <f>IF(I142&gt;0.001,PPMT(Table421114[[#This Row],[Oprocentowanie]]/12,1,$C$5-Table421114[[#This Row],[Miesiąc]]+1,-I142),0)</f>
        <v>541.4220390014674</v>
      </c>
      <c r="G143" s="9">
        <f t="shared" si="5"/>
        <v>910.15415570508958</v>
      </c>
      <c r="H143" s="9"/>
      <c r="I143" s="9">
        <f>IF(I142-F143&gt;0.001,I142-F143-Table421114[[#This Row],[Ile nadpłacamy przy tej racie?]],0)</f>
        <v>80202.837093178576</v>
      </c>
      <c r="K143" s="9">
        <f>IF(Table421114[[#This Row],[Rok]]&lt;9,Table421114[[#This Row],[Odsetki normalne]]*50%,Table421114[[#This Row],[Odsetki normalne]])</f>
        <v>368.73211670362218</v>
      </c>
    </row>
    <row r="144" spans="2:11" x14ac:dyDescent="0.25">
      <c r="B144" s="6">
        <f t="shared" si="4"/>
        <v>11</v>
      </c>
      <c r="C144" s="7">
        <f t="shared" si="6"/>
        <v>128</v>
      </c>
      <c r="D144" s="8">
        <v>5.4800000000000001E-2</v>
      </c>
      <c r="E144" s="9">
        <f>IF(I143&gt;0.001,IPMT(Table421114[[#This Row],[Oprocentowanie]]/12,1,$C$5-Table421114[[#This Row],[Miesiąc]]+1,-I143),0)</f>
        <v>366.2596227255155</v>
      </c>
      <c r="F144" s="9">
        <f>IF(I143&gt;0.001,PPMT(Table421114[[#This Row],[Oprocentowanie]]/12,1,$C$5-Table421114[[#This Row],[Miesiąc]]+1,-I143),0)</f>
        <v>543.89453297957402</v>
      </c>
      <c r="G144" s="9">
        <f t="shared" si="5"/>
        <v>910.15415570508958</v>
      </c>
      <c r="H144" s="9"/>
      <c r="I144" s="9">
        <f>IF(I143-F144&gt;0.001,I143-F144-Table421114[[#This Row],[Ile nadpłacamy przy tej racie?]],0)</f>
        <v>79658.942560199008</v>
      </c>
      <c r="K144" s="9">
        <f>IF(Table421114[[#This Row],[Rok]]&lt;9,Table421114[[#This Row],[Odsetki normalne]]*50%,Table421114[[#This Row],[Odsetki normalne]])</f>
        <v>366.2596227255155</v>
      </c>
    </row>
    <row r="145" spans="2:11" x14ac:dyDescent="0.25">
      <c r="B145" s="6">
        <f t="shared" si="4"/>
        <v>11</v>
      </c>
      <c r="C145" s="7">
        <f t="shared" si="6"/>
        <v>129</v>
      </c>
      <c r="D145" s="8">
        <v>5.4800000000000001E-2</v>
      </c>
      <c r="E145" s="9">
        <f>IF(I144&gt;0.001,IPMT(Table421114[[#This Row],[Oprocentowanie]]/12,1,$C$5-Table421114[[#This Row],[Miesiąc]]+1,-I144),0)</f>
        <v>363.77583769157548</v>
      </c>
      <c r="F145" s="9">
        <f>IF(I144&gt;0.001,PPMT(Table421114[[#This Row],[Oprocentowanie]]/12,1,$C$5-Table421114[[#This Row],[Miesiąc]]+1,-I144),0)</f>
        <v>546.3783180135141</v>
      </c>
      <c r="G145" s="9">
        <f t="shared" si="5"/>
        <v>910.15415570508958</v>
      </c>
      <c r="H145" s="9"/>
      <c r="I145" s="9">
        <f>IF(I144-F145&gt;0.001,I144-F145-Table421114[[#This Row],[Ile nadpłacamy przy tej racie?]],0)</f>
        <v>79112.564242185501</v>
      </c>
      <c r="K145" s="9">
        <f>IF(Table421114[[#This Row],[Rok]]&lt;9,Table421114[[#This Row],[Odsetki normalne]]*50%,Table421114[[#This Row],[Odsetki normalne]])</f>
        <v>363.77583769157548</v>
      </c>
    </row>
    <row r="146" spans="2:11" x14ac:dyDescent="0.25">
      <c r="B146" s="6">
        <f t="shared" ref="B146:B209" si="7">ROUNDUP(C146/12,0)</f>
        <v>11</v>
      </c>
      <c r="C146" s="7">
        <f t="shared" si="6"/>
        <v>130</v>
      </c>
      <c r="D146" s="8">
        <v>5.4800000000000001E-2</v>
      </c>
      <c r="E146" s="9">
        <f>IF(I145&gt;0.001,IPMT(Table421114[[#This Row],[Oprocentowanie]]/12,1,$C$5-Table421114[[#This Row],[Miesiąc]]+1,-I145),0)</f>
        <v>361.28071003931382</v>
      </c>
      <c r="F146" s="9">
        <f>IF(I145&gt;0.001,PPMT(Table421114[[#This Row],[Oprocentowanie]]/12,1,$C$5-Table421114[[#This Row],[Miesiąc]]+1,-I145),0)</f>
        <v>548.87344566577599</v>
      </c>
      <c r="G146" s="9">
        <f t="shared" ref="G146:G209" si="8">IF(I145&gt;0,E146+F146,0)</f>
        <v>910.15415570508981</v>
      </c>
      <c r="H146" s="9"/>
      <c r="I146" s="9">
        <f>IF(I145-F146&gt;0.001,I145-F146-Table421114[[#This Row],[Ile nadpłacamy przy tej racie?]],0)</f>
        <v>78563.690796519732</v>
      </c>
      <c r="K146" s="9">
        <f>IF(Table421114[[#This Row],[Rok]]&lt;9,Table421114[[#This Row],[Odsetki normalne]]*50%,Table421114[[#This Row],[Odsetki normalne]])</f>
        <v>361.28071003931382</v>
      </c>
    </row>
    <row r="147" spans="2:11" x14ac:dyDescent="0.25">
      <c r="B147" s="6">
        <f t="shared" si="7"/>
        <v>11</v>
      </c>
      <c r="C147" s="7">
        <f t="shared" ref="C147:C210" si="9">C146+1</f>
        <v>131</v>
      </c>
      <c r="D147" s="8">
        <v>5.4800000000000001E-2</v>
      </c>
      <c r="E147" s="9">
        <f>IF(I146&gt;0.001,IPMT(Table421114[[#This Row],[Oprocentowanie]]/12,1,$C$5-Table421114[[#This Row],[Miesiąc]]+1,-I146),0)</f>
        <v>358.77418797077343</v>
      </c>
      <c r="F147" s="9">
        <f>IF(I146&gt;0.001,PPMT(Table421114[[#This Row],[Oprocentowanie]]/12,1,$C$5-Table421114[[#This Row],[Miesiąc]]+1,-I146),0)</f>
        <v>551.37996773431644</v>
      </c>
      <c r="G147" s="9">
        <f t="shared" si="8"/>
        <v>910.15415570508981</v>
      </c>
      <c r="H147" s="9"/>
      <c r="I147" s="9">
        <f>IF(I146-F147&gt;0.001,I146-F147-Table421114[[#This Row],[Ile nadpłacamy przy tej racie?]],0)</f>
        <v>78012.310828785412</v>
      </c>
      <c r="K147" s="9">
        <f>IF(Table421114[[#This Row],[Rok]]&lt;9,Table421114[[#This Row],[Odsetki normalne]]*50%,Table421114[[#This Row],[Odsetki normalne]])</f>
        <v>358.77418797077343</v>
      </c>
    </row>
    <row r="148" spans="2:11" x14ac:dyDescent="0.25">
      <c r="B148" s="6">
        <f t="shared" si="7"/>
        <v>11</v>
      </c>
      <c r="C148" s="7">
        <f t="shared" si="9"/>
        <v>132</v>
      </c>
      <c r="D148" s="8">
        <v>5.4800000000000001E-2</v>
      </c>
      <c r="E148" s="9">
        <f>IF(I147&gt;0.001,IPMT(Table421114[[#This Row],[Oprocentowanie]]/12,1,$C$5-Table421114[[#This Row],[Miesiąc]]+1,-I147),0)</f>
        <v>356.25621945145338</v>
      </c>
      <c r="F148" s="9">
        <f>IF(I147&gt;0.001,PPMT(Table421114[[#This Row],[Oprocentowanie]]/12,1,$C$5-Table421114[[#This Row],[Miesiąc]]+1,-I147),0)</f>
        <v>553.89793625363643</v>
      </c>
      <c r="G148" s="9">
        <f t="shared" si="8"/>
        <v>910.15415570508981</v>
      </c>
      <c r="H148" s="9"/>
      <c r="I148" s="9">
        <f>IF(I147-F148&gt;0.001,I147-F148-Table421114[[#This Row],[Ile nadpłacamy przy tej racie?]],0)</f>
        <v>77458.412892531778</v>
      </c>
      <c r="K148" s="9">
        <f>IF(Table421114[[#This Row],[Rok]]&lt;9,Table421114[[#This Row],[Odsetki normalne]]*50%,Table421114[[#This Row],[Odsetki normalne]])</f>
        <v>356.25621945145338</v>
      </c>
    </row>
    <row r="149" spans="2:11" x14ac:dyDescent="0.25">
      <c r="B149" s="1">
        <f t="shared" si="7"/>
        <v>12</v>
      </c>
      <c r="C149" s="4">
        <f t="shared" si="9"/>
        <v>133</v>
      </c>
      <c r="D149" s="5">
        <v>5.4800000000000001E-2</v>
      </c>
      <c r="E149" s="2">
        <f>IF(I148&gt;0.001,IPMT(Table421114[[#This Row],[Oprocentowanie]]/12,1,$C$5-Table421114[[#This Row],[Miesiąc]]+1,-I148),0)</f>
        <v>353.72675220922844</v>
      </c>
      <c r="F149" s="2">
        <f>IF(I148&gt;0.001,PPMT(Table421114[[#This Row],[Oprocentowanie]]/12,1,$C$5-Table421114[[#This Row],[Miesiąc]]+1,-I148),0)</f>
        <v>556.42740349586143</v>
      </c>
      <c r="G149" s="2">
        <f t="shared" si="8"/>
        <v>910.15415570508981</v>
      </c>
      <c r="H149" s="2"/>
      <c r="I149" s="11">
        <f>IF(I148-F149&gt;0.001,I148-F149-Table421114[[#This Row],[Ile nadpłacamy przy tej racie?]],0)</f>
        <v>76901.985489035913</v>
      </c>
      <c r="K149" s="2">
        <f>IF(Table421114[[#This Row],[Rok]]&lt;9,Table421114[[#This Row],[Odsetki normalne]]*50%,Table421114[[#This Row],[Odsetki normalne]])</f>
        <v>353.72675220922844</v>
      </c>
    </row>
    <row r="150" spans="2:11" x14ac:dyDescent="0.25">
      <c r="B150" s="1">
        <f t="shared" si="7"/>
        <v>12</v>
      </c>
      <c r="C150" s="4">
        <f t="shared" si="9"/>
        <v>134</v>
      </c>
      <c r="D150" s="5">
        <v>5.4800000000000001E-2</v>
      </c>
      <c r="E150" s="2">
        <f>IF(I149&gt;0.001,IPMT(Table421114[[#This Row],[Oprocentowanie]]/12,1,$C$5-Table421114[[#This Row],[Miesiąc]]+1,-I149),0)</f>
        <v>351.18573373326399</v>
      </c>
      <c r="F150" s="2">
        <f>IF(I149&gt;0.001,PPMT(Table421114[[#This Row],[Oprocentowanie]]/12,1,$C$5-Table421114[[#This Row],[Miesiąc]]+1,-I149),0)</f>
        <v>558.96842197182582</v>
      </c>
      <c r="G150" s="2">
        <f t="shared" si="8"/>
        <v>910.15415570508981</v>
      </c>
      <c r="H150" s="2"/>
      <c r="I150" s="11">
        <f>IF(I149-F150&gt;0.001,I149-F150-Table421114[[#This Row],[Ile nadpłacamy przy tej racie?]],0)</f>
        <v>76343.01706706408</v>
      </c>
      <c r="K150" s="2">
        <f>IF(Table421114[[#This Row],[Rok]]&lt;9,Table421114[[#This Row],[Odsetki normalne]]*50%,Table421114[[#This Row],[Odsetki normalne]])</f>
        <v>351.18573373326399</v>
      </c>
    </row>
    <row r="151" spans="2:11" x14ac:dyDescent="0.25">
      <c r="B151" s="1">
        <f t="shared" si="7"/>
        <v>12</v>
      </c>
      <c r="C151" s="4">
        <f t="shared" si="9"/>
        <v>135</v>
      </c>
      <c r="D151" s="5">
        <v>5.4800000000000001E-2</v>
      </c>
      <c r="E151" s="2">
        <f>IF(I150&gt;0.001,IPMT(Table421114[[#This Row],[Oprocentowanie]]/12,1,$C$5-Table421114[[#This Row],[Miesiąc]]+1,-I150),0)</f>
        <v>348.63311127292599</v>
      </c>
      <c r="F151" s="2">
        <f>IF(I150&gt;0.001,PPMT(Table421114[[#This Row],[Oprocentowanie]]/12,1,$C$5-Table421114[[#This Row],[Miesiąc]]+1,-I150),0)</f>
        <v>561.52104443216376</v>
      </c>
      <c r="G151" s="2">
        <f t="shared" si="8"/>
        <v>910.15415570508981</v>
      </c>
      <c r="H151" s="2"/>
      <c r="I151" s="11">
        <f>IF(I150-F151&gt;0.001,I150-F151-Table421114[[#This Row],[Ile nadpłacamy przy tej racie?]],0)</f>
        <v>75781.496022631909</v>
      </c>
      <c r="K151" s="2">
        <f>IF(Table421114[[#This Row],[Rok]]&lt;9,Table421114[[#This Row],[Odsetki normalne]]*50%,Table421114[[#This Row],[Odsetki normalne]])</f>
        <v>348.63311127292599</v>
      </c>
    </row>
    <row r="152" spans="2:11" x14ac:dyDescent="0.25">
      <c r="B152" s="1">
        <f t="shared" si="7"/>
        <v>12</v>
      </c>
      <c r="C152" s="4">
        <f t="shared" si="9"/>
        <v>136</v>
      </c>
      <c r="D152" s="5">
        <v>5.4800000000000001E-2</v>
      </c>
      <c r="E152" s="2">
        <f>IF(I151&gt;0.001,IPMT(Table421114[[#This Row],[Oprocentowanie]]/12,1,$C$5-Table421114[[#This Row],[Miesiąc]]+1,-I151),0)</f>
        <v>346.06883183668572</v>
      </c>
      <c r="F152" s="2">
        <f>IF(I151&gt;0.001,PPMT(Table421114[[#This Row],[Oprocentowanie]]/12,1,$C$5-Table421114[[#This Row],[Miesiąc]]+1,-I151),0)</f>
        <v>564.08532386840398</v>
      </c>
      <c r="G152" s="2">
        <f t="shared" si="8"/>
        <v>910.15415570508969</v>
      </c>
      <c r="H152" s="2"/>
      <c r="I152" s="11">
        <f>IF(I151-F152&gt;0.001,I151-F152-Table421114[[#This Row],[Ile nadpłacamy przy tej racie?]],0)</f>
        <v>75217.410698763502</v>
      </c>
      <c r="K152" s="2">
        <f>IF(Table421114[[#This Row],[Rok]]&lt;9,Table421114[[#This Row],[Odsetki normalne]]*50%,Table421114[[#This Row],[Odsetki normalne]])</f>
        <v>346.06883183668572</v>
      </c>
    </row>
    <row r="153" spans="2:11" x14ac:dyDescent="0.25">
      <c r="B153" s="1">
        <f t="shared" si="7"/>
        <v>12</v>
      </c>
      <c r="C153" s="4">
        <f t="shared" si="9"/>
        <v>137</v>
      </c>
      <c r="D153" s="5">
        <v>5.4800000000000001E-2</v>
      </c>
      <c r="E153" s="2">
        <f>IF(I152&gt;0.001,IPMT(Table421114[[#This Row],[Oprocentowanie]]/12,1,$C$5-Table421114[[#This Row],[Miesiąc]]+1,-I152),0)</f>
        <v>343.49284219102003</v>
      </c>
      <c r="F153" s="2">
        <f>IF(I152&gt;0.001,PPMT(Table421114[[#This Row],[Oprocentowanie]]/12,1,$C$5-Table421114[[#This Row],[Miesiąc]]+1,-I152),0)</f>
        <v>566.66131351406955</v>
      </c>
      <c r="G153" s="2">
        <f t="shared" si="8"/>
        <v>910.15415570508958</v>
      </c>
      <c r="H153" s="2"/>
      <c r="I153" s="11">
        <f>IF(I152-F153&gt;0.001,I152-F153-Table421114[[#This Row],[Ile nadpłacamy przy tej racie?]],0)</f>
        <v>74650.749385249437</v>
      </c>
      <c r="K153" s="2">
        <f>IF(Table421114[[#This Row],[Rok]]&lt;9,Table421114[[#This Row],[Odsetki normalne]]*50%,Table421114[[#This Row],[Odsetki normalne]])</f>
        <v>343.49284219102003</v>
      </c>
    </row>
    <row r="154" spans="2:11" x14ac:dyDescent="0.25">
      <c r="B154" s="1">
        <f t="shared" si="7"/>
        <v>12</v>
      </c>
      <c r="C154" s="4">
        <f t="shared" si="9"/>
        <v>138</v>
      </c>
      <c r="D154" s="5">
        <v>5.4800000000000001E-2</v>
      </c>
      <c r="E154" s="2">
        <f>IF(I153&gt;0.001,IPMT(Table421114[[#This Row],[Oprocentowanie]]/12,1,$C$5-Table421114[[#This Row],[Miesiąc]]+1,-I153),0)</f>
        <v>340.90508885930575</v>
      </c>
      <c r="F154" s="2">
        <f>IF(I153&gt;0.001,PPMT(Table421114[[#This Row],[Oprocentowanie]]/12,1,$C$5-Table421114[[#This Row],[Miesiąc]]+1,-I153),0)</f>
        <v>569.249066845784</v>
      </c>
      <c r="G154" s="2">
        <f t="shared" si="8"/>
        <v>910.15415570508981</v>
      </c>
      <c r="H154" s="2"/>
      <c r="I154" s="11">
        <f>IF(I153-F154&gt;0.001,I153-F154-Table421114[[#This Row],[Ile nadpłacamy przy tej racie?]],0)</f>
        <v>74081.500318403647</v>
      </c>
      <c r="K154" s="2">
        <f>IF(Table421114[[#This Row],[Rok]]&lt;9,Table421114[[#This Row],[Odsetki normalne]]*50%,Table421114[[#This Row],[Odsetki normalne]])</f>
        <v>340.90508885930575</v>
      </c>
    </row>
    <row r="155" spans="2:11" x14ac:dyDescent="0.25">
      <c r="B155" s="1">
        <f t="shared" si="7"/>
        <v>12</v>
      </c>
      <c r="C155" s="4">
        <f t="shared" si="9"/>
        <v>139</v>
      </c>
      <c r="D155" s="5">
        <v>5.4800000000000001E-2</v>
      </c>
      <c r="E155" s="2">
        <f>IF(I154&gt;0.001,IPMT(Table421114[[#This Row],[Oprocentowanie]]/12,1,$C$5-Table421114[[#This Row],[Miesiąc]]+1,-I154),0)</f>
        <v>338.30551812071002</v>
      </c>
      <c r="F155" s="2">
        <f>IF(I154&gt;0.001,PPMT(Table421114[[#This Row],[Oprocentowanie]]/12,1,$C$5-Table421114[[#This Row],[Miesiąc]]+1,-I154),0)</f>
        <v>571.84863758437962</v>
      </c>
      <c r="G155" s="2">
        <f t="shared" si="8"/>
        <v>910.15415570508958</v>
      </c>
      <c r="H155" s="2"/>
      <c r="I155" s="11">
        <f>IF(I154-F155&gt;0.001,I154-F155-Table421114[[#This Row],[Ile nadpłacamy przy tej racie?]],0)</f>
        <v>73509.651680819268</v>
      </c>
      <c r="K155" s="2">
        <f>IF(Table421114[[#This Row],[Rok]]&lt;9,Table421114[[#This Row],[Odsetki normalne]]*50%,Table421114[[#This Row],[Odsetki normalne]])</f>
        <v>338.30551812071002</v>
      </c>
    </row>
    <row r="156" spans="2:11" x14ac:dyDescent="0.25">
      <c r="B156" s="1">
        <f t="shared" si="7"/>
        <v>12</v>
      </c>
      <c r="C156" s="4">
        <f t="shared" si="9"/>
        <v>140</v>
      </c>
      <c r="D156" s="5">
        <v>5.4800000000000001E-2</v>
      </c>
      <c r="E156" s="2">
        <f>IF(I155&gt;0.001,IPMT(Table421114[[#This Row],[Oprocentowanie]]/12,1,$C$5-Table421114[[#This Row],[Miesiąc]]+1,-I155),0)</f>
        <v>335.69407600907465</v>
      </c>
      <c r="F156" s="2">
        <f>IF(I155&gt;0.001,PPMT(Table421114[[#This Row],[Oprocentowanie]]/12,1,$C$5-Table421114[[#This Row],[Miesiąc]]+1,-I155),0)</f>
        <v>574.46007969601487</v>
      </c>
      <c r="G156" s="2">
        <f t="shared" si="8"/>
        <v>910.15415570508958</v>
      </c>
      <c r="H156" s="2"/>
      <c r="I156" s="11">
        <f>IF(I155-F156&gt;0.001,I155-F156-Table421114[[#This Row],[Ile nadpłacamy przy tej racie?]],0)</f>
        <v>72935.191601123253</v>
      </c>
      <c r="K156" s="2">
        <f>IF(Table421114[[#This Row],[Rok]]&lt;9,Table421114[[#This Row],[Odsetki normalne]]*50%,Table421114[[#This Row],[Odsetki normalne]])</f>
        <v>335.69407600907465</v>
      </c>
    </row>
    <row r="157" spans="2:11" x14ac:dyDescent="0.25">
      <c r="B157" s="1">
        <f t="shared" si="7"/>
        <v>12</v>
      </c>
      <c r="C157" s="4">
        <f t="shared" si="9"/>
        <v>141</v>
      </c>
      <c r="D157" s="5">
        <v>5.4800000000000001E-2</v>
      </c>
      <c r="E157" s="2">
        <f>IF(I156&gt;0.001,IPMT(Table421114[[#This Row],[Oprocentowanie]]/12,1,$C$5-Table421114[[#This Row],[Miesiąc]]+1,-I156),0)</f>
        <v>333.07070831179618</v>
      </c>
      <c r="F157" s="2">
        <f>IF(I156&gt;0.001,PPMT(Table421114[[#This Row],[Oprocentowanie]]/12,1,$C$5-Table421114[[#This Row],[Miesiąc]]+1,-I156),0)</f>
        <v>577.08344739329334</v>
      </c>
      <c r="G157" s="2">
        <f t="shared" si="8"/>
        <v>910.15415570508958</v>
      </c>
      <c r="H157" s="2"/>
      <c r="I157" s="11">
        <f>IF(I156-F157&gt;0.001,I156-F157-Table421114[[#This Row],[Ile nadpłacamy przy tej racie?]],0)</f>
        <v>72358.108153729961</v>
      </c>
      <c r="K157" s="2">
        <f>IF(Table421114[[#This Row],[Rok]]&lt;9,Table421114[[#This Row],[Odsetki normalne]]*50%,Table421114[[#This Row],[Odsetki normalne]])</f>
        <v>333.07070831179618</v>
      </c>
    </row>
    <row r="158" spans="2:11" x14ac:dyDescent="0.25">
      <c r="B158" s="1">
        <f t="shared" si="7"/>
        <v>12</v>
      </c>
      <c r="C158" s="4">
        <f t="shared" si="9"/>
        <v>142</v>
      </c>
      <c r="D158" s="5">
        <v>5.4800000000000001E-2</v>
      </c>
      <c r="E158" s="2">
        <f>IF(I157&gt;0.001,IPMT(Table421114[[#This Row],[Oprocentowanie]]/12,1,$C$5-Table421114[[#This Row],[Miesiąc]]+1,-I157),0)</f>
        <v>330.43536056870016</v>
      </c>
      <c r="F158" s="2">
        <f>IF(I157&gt;0.001,PPMT(Table421114[[#This Row],[Oprocentowanie]]/12,1,$C$5-Table421114[[#This Row],[Miesiąc]]+1,-I157),0)</f>
        <v>579.71879513638953</v>
      </c>
      <c r="G158" s="2">
        <f t="shared" si="8"/>
        <v>910.15415570508969</v>
      </c>
      <c r="H158" s="2"/>
      <c r="I158" s="11">
        <f>IF(I157-F158&gt;0.001,I157-F158-Table421114[[#This Row],[Ile nadpłacamy przy tej racie?]],0)</f>
        <v>71778.389358593573</v>
      </c>
      <c r="K158" s="2">
        <f>IF(Table421114[[#This Row],[Rok]]&lt;9,Table421114[[#This Row],[Odsetki normalne]]*50%,Table421114[[#This Row],[Odsetki normalne]])</f>
        <v>330.43536056870016</v>
      </c>
    </row>
    <row r="159" spans="2:11" x14ac:dyDescent="0.25">
      <c r="B159" s="1">
        <f t="shared" si="7"/>
        <v>12</v>
      </c>
      <c r="C159" s="4">
        <f t="shared" si="9"/>
        <v>143</v>
      </c>
      <c r="D159" s="5">
        <v>5.4800000000000001E-2</v>
      </c>
      <c r="E159" s="2">
        <f>IF(I158&gt;0.001,IPMT(Table421114[[#This Row],[Oprocentowanie]]/12,1,$C$5-Table421114[[#This Row],[Miesiąc]]+1,-I158),0)</f>
        <v>327.78797807091064</v>
      </c>
      <c r="F159" s="2">
        <f>IF(I158&gt;0.001,PPMT(Table421114[[#This Row],[Oprocentowanie]]/12,1,$C$5-Table421114[[#This Row],[Miesiąc]]+1,-I158),0)</f>
        <v>582.36617763417894</v>
      </c>
      <c r="G159" s="2">
        <f t="shared" si="8"/>
        <v>910.15415570508958</v>
      </c>
      <c r="H159" s="2"/>
      <c r="I159" s="11">
        <f>IF(I158-F159&gt;0.001,I158-F159-Table421114[[#This Row],[Ile nadpłacamy przy tej racie?]],0)</f>
        <v>71196.023180959397</v>
      </c>
      <c r="K159" s="2">
        <f>IF(Table421114[[#This Row],[Rok]]&lt;9,Table421114[[#This Row],[Odsetki normalne]]*50%,Table421114[[#This Row],[Odsetki normalne]])</f>
        <v>327.78797807091064</v>
      </c>
    </row>
    <row r="160" spans="2:11" x14ac:dyDescent="0.25">
      <c r="B160" s="1">
        <f t="shared" si="7"/>
        <v>12</v>
      </c>
      <c r="C160" s="4">
        <f t="shared" si="9"/>
        <v>144</v>
      </c>
      <c r="D160" s="5">
        <v>5.4800000000000001E-2</v>
      </c>
      <c r="E160" s="2">
        <f>IF(I159&gt;0.001,IPMT(Table421114[[#This Row],[Oprocentowanie]]/12,1,$C$5-Table421114[[#This Row],[Miesiąc]]+1,-I159),0)</f>
        <v>325.12850585971461</v>
      </c>
      <c r="F160" s="2">
        <f>IF(I159&gt;0.001,PPMT(Table421114[[#This Row],[Oprocentowanie]]/12,1,$C$5-Table421114[[#This Row],[Miesiąc]]+1,-I159),0)</f>
        <v>585.02564984537503</v>
      </c>
      <c r="G160" s="2">
        <f t="shared" si="8"/>
        <v>910.15415570508958</v>
      </c>
      <c r="H160" s="2"/>
      <c r="I160" s="11">
        <f>IF(I159-F160&gt;0.001,I159-F160-Table421114[[#This Row],[Ile nadpłacamy przy tej racie?]],0)</f>
        <v>70610.997531114015</v>
      </c>
      <c r="K160" s="2">
        <f>IF(Table421114[[#This Row],[Rok]]&lt;9,Table421114[[#This Row],[Odsetki normalne]]*50%,Table421114[[#This Row],[Odsetki normalne]])</f>
        <v>325.12850585971461</v>
      </c>
    </row>
    <row r="161" spans="2:11" x14ac:dyDescent="0.25">
      <c r="B161" s="6">
        <f t="shared" si="7"/>
        <v>13</v>
      </c>
      <c r="C161" s="7">
        <f t="shared" si="9"/>
        <v>145</v>
      </c>
      <c r="D161" s="8">
        <v>5.4800000000000001E-2</v>
      </c>
      <c r="E161" s="9">
        <f>IF(I160&gt;0.001,IPMT(Table421114[[#This Row],[Oprocentowanie]]/12,1,$C$5-Table421114[[#This Row],[Miesiąc]]+1,-I160),0)</f>
        <v>322.4568887254207</v>
      </c>
      <c r="F161" s="9">
        <f>IF(I160&gt;0.001,PPMT(Table421114[[#This Row],[Oprocentowanie]]/12,1,$C$5-Table421114[[#This Row],[Miesiąc]]+1,-I160),0)</f>
        <v>587.69726697966883</v>
      </c>
      <c r="G161" s="9">
        <f t="shared" si="8"/>
        <v>910.15415570508958</v>
      </c>
      <c r="H161" s="9"/>
      <c r="I161" s="9">
        <f>IF(I160-F161&gt;0.001,I160-F161-Table421114[[#This Row],[Ile nadpłacamy przy tej racie?]],0)</f>
        <v>70023.300264134348</v>
      </c>
      <c r="K161" s="9">
        <f>IF(Table421114[[#This Row],[Rok]]&lt;9,Table421114[[#This Row],[Odsetki normalne]]*50%,Table421114[[#This Row],[Odsetki normalne]])</f>
        <v>322.4568887254207</v>
      </c>
    </row>
    <row r="162" spans="2:11" x14ac:dyDescent="0.25">
      <c r="B162" s="6">
        <f t="shared" si="7"/>
        <v>13</v>
      </c>
      <c r="C162" s="7">
        <f t="shared" si="9"/>
        <v>146</v>
      </c>
      <c r="D162" s="8">
        <v>5.4800000000000001E-2</v>
      </c>
      <c r="E162" s="9">
        <f>IF(I161&gt;0.001,IPMT(Table421114[[#This Row],[Oprocentowanie]]/12,1,$C$5-Table421114[[#This Row],[Miesiąc]]+1,-I161),0)</f>
        <v>319.77307120621356</v>
      </c>
      <c r="F162" s="9">
        <f>IF(I161&gt;0.001,PPMT(Table421114[[#This Row],[Oprocentowanie]]/12,1,$C$5-Table421114[[#This Row],[Miesiąc]]+1,-I161),0)</f>
        <v>590.38108449887613</v>
      </c>
      <c r="G162" s="9">
        <f t="shared" si="8"/>
        <v>910.15415570508969</v>
      </c>
      <c r="H162" s="9"/>
      <c r="I162" s="9">
        <f>IF(I161-F162&gt;0.001,I161-F162-Table421114[[#This Row],[Ile nadpłacamy przy tej racie?]],0)</f>
        <v>69432.919179635472</v>
      </c>
      <c r="K162" s="9">
        <f>IF(Table421114[[#This Row],[Rok]]&lt;9,Table421114[[#This Row],[Odsetki normalne]]*50%,Table421114[[#This Row],[Odsetki normalne]])</f>
        <v>319.77307120621356</v>
      </c>
    </row>
    <row r="163" spans="2:11" x14ac:dyDescent="0.25">
      <c r="B163" s="6">
        <f t="shared" si="7"/>
        <v>13</v>
      </c>
      <c r="C163" s="7">
        <f t="shared" si="9"/>
        <v>147</v>
      </c>
      <c r="D163" s="8">
        <v>5.4800000000000001E-2</v>
      </c>
      <c r="E163" s="9">
        <f>IF(I162&gt;0.001,IPMT(Table421114[[#This Row],[Oprocentowanie]]/12,1,$C$5-Table421114[[#This Row],[Miesiąc]]+1,-I162),0)</f>
        <v>317.07699758700198</v>
      </c>
      <c r="F163" s="9">
        <f>IF(I162&gt;0.001,PPMT(Table421114[[#This Row],[Oprocentowanie]]/12,1,$C$5-Table421114[[#This Row],[Miesiąc]]+1,-I162),0)</f>
        <v>593.0771581180876</v>
      </c>
      <c r="G163" s="9">
        <f t="shared" si="8"/>
        <v>910.15415570508958</v>
      </c>
      <c r="H163" s="9"/>
      <c r="I163" s="9">
        <f>IF(I162-F163&gt;0.001,I162-F163-Table421114[[#This Row],[Ile nadpłacamy przy tej racie?]],0)</f>
        <v>68839.842021517383</v>
      </c>
      <c r="K163" s="9">
        <f>IF(Table421114[[#This Row],[Rok]]&lt;9,Table421114[[#This Row],[Odsetki normalne]]*50%,Table421114[[#This Row],[Odsetki normalne]])</f>
        <v>317.07699758700198</v>
      </c>
    </row>
    <row r="164" spans="2:11" x14ac:dyDescent="0.25">
      <c r="B164" s="6">
        <f t="shared" si="7"/>
        <v>13</v>
      </c>
      <c r="C164" s="7">
        <f t="shared" si="9"/>
        <v>148</v>
      </c>
      <c r="D164" s="8">
        <v>5.4800000000000001E-2</v>
      </c>
      <c r="E164" s="9">
        <f>IF(I163&gt;0.001,IPMT(Table421114[[#This Row],[Oprocentowanie]]/12,1,$C$5-Table421114[[#This Row],[Miesiąc]]+1,-I163),0)</f>
        <v>314.36861189826271</v>
      </c>
      <c r="F164" s="9">
        <f>IF(I163&gt;0.001,PPMT(Table421114[[#This Row],[Oprocentowanie]]/12,1,$C$5-Table421114[[#This Row],[Miesiąc]]+1,-I163),0)</f>
        <v>595.78554380682692</v>
      </c>
      <c r="G164" s="9">
        <f t="shared" si="8"/>
        <v>910.15415570508958</v>
      </c>
      <c r="H164" s="9"/>
      <c r="I164" s="9">
        <f>IF(I163-F164&gt;0.001,I163-F164-Table421114[[#This Row],[Ile nadpłacamy przy tej racie?]],0)</f>
        <v>68244.056477710561</v>
      </c>
      <c r="K164" s="9">
        <f>IF(Table421114[[#This Row],[Rok]]&lt;9,Table421114[[#This Row],[Odsetki normalne]]*50%,Table421114[[#This Row],[Odsetki normalne]])</f>
        <v>314.36861189826271</v>
      </c>
    </row>
    <row r="165" spans="2:11" x14ac:dyDescent="0.25">
      <c r="B165" s="6">
        <f t="shared" si="7"/>
        <v>13</v>
      </c>
      <c r="C165" s="7">
        <f t="shared" si="9"/>
        <v>149</v>
      </c>
      <c r="D165" s="8">
        <v>5.4800000000000001E-2</v>
      </c>
      <c r="E165" s="9">
        <f>IF(I164&gt;0.001,IPMT(Table421114[[#This Row],[Oprocentowanie]]/12,1,$C$5-Table421114[[#This Row],[Miesiąc]]+1,-I164),0)</f>
        <v>311.64785791487822</v>
      </c>
      <c r="F165" s="9">
        <f>IF(I164&gt;0.001,PPMT(Table421114[[#This Row],[Oprocentowanie]]/12,1,$C$5-Table421114[[#This Row],[Miesiąc]]+1,-I164),0)</f>
        <v>598.50629779021153</v>
      </c>
      <c r="G165" s="9">
        <f t="shared" si="8"/>
        <v>910.15415570508981</v>
      </c>
      <c r="H165" s="9"/>
      <c r="I165" s="9">
        <f>IF(I164-F165&gt;0.001,I164-F165-Table421114[[#This Row],[Ile nadpłacamy przy tej racie?]],0)</f>
        <v>67645.550179920348</v>
      </c>
      <c r="K165" s="9">
        <f>IF(Table421114[[#This Row],[Rok]]&lt;9,Table421114[[#This Row],[Odsetki normalne]]*50%,Table421114[[#This Row],[Odsetki normalne]])</f>
        <v>311.64785791487822</v>
      </c>
    </row>
    <row r="166" spans="2:11" x14ac:dyDescent="0.25">
      <c r="B166" s="6">
        <f t="shared" si="7"/>
        <v>13</v>
      </c>
      <c r="C166" s="7">
        <f t="shared" si="9"/>
        <v>150</v>
      </c>
      <c r="D166" s="8">
        <v>5.4800000000000001E-2</v>
      </c>
      <c r="E166" s="9">
        <f>IF(I165&gt;0.001,IPMT(Table421114[[#This Row],[Oprocentowanie]]/12,1,$C$5-Table421114[[#This Row],[Miesiąc]]+1,-I165),0)</f>
        <v>308.91467915496958</v>
      </c>
      <c r="F166" s="9">
        <f>IF(I165&gt;0.001,PPMT(Table421114[[#This Row],[Oprocentowanie]]/12,1,$C$5-Table421114[[#This Row],[Miesiąc]]+1,-I165),0)</f>
        <v>601.23947655012</v>
      </c>
      <c r="G166" s="9">
        <f t="shared" si="8"/>
        <v>910.15415570508958</v>
      </c>
      <c r="H166" s="9"/>
      <c r="I166" s="9">
        <f>IF(I165-F166&gt;0.001,I165-F166-Table421114[[#This Row],[Ile nadpłacamy przy tej racie?]],0)</f>
        <v>67044.310703370225</v>
      </c>
      <c r="K166" s="9">
        <f>IF(Table421114[[#This Row],[Rok]]&lt;9,Table421114[[#This Row],[Odsetki normalne]]*50%,Table421114[[#This Row],[Odsetki normalne]])</f>
        <v>308.91467915496958</v>
      </c>
    </row>
    <row r="167" spans="2:11" x14ac:dyDescent="0.25">
      <c r="B167" s="6">
        <f t="shared" si="7"/>
        <v>13</v>
      </c>
      <c r="C167" s="7">
        <f t="shared" si="9"/>
        <v>151</v>
      </c>
      <c r="D167" s="8">
        <v>5.4800000000000001E-2</v>
      </c>
      <c r="E167" s="9">
        <f>IF(I166&gt;0.001,IPMT(Table421114[[#This Row],[Oprocentowanie]]/12,1,$C$5-Table421114[[#This Row],[Miesiąc]]+1,-I166),0)</f>
        <v>306.16901887872405</v>
      </c>
      <c r="F167" s="9">
        <f>IF(I166&gt;0.001,PPMT(Table421114[[#This Row],[Oprocentowanie]]/12,1,$C$5-Table421114[[#This Row],[Miesiąc]]+1,-I166),0)</f>
        <v>603.98513682636565</v>
      </c>
      <c r="G167" s="9">
        <f t="shared" si="8"/>
        <v>910.15415570508969</v>
      </c>
      <c r="H167" s="9"/>
      <c r="I167" s="9">
        <f>IF(I166-F167&gt;0.001,I166-F167-Table421114[[#This Row],[Ile nadpłacamy przy tej racie?]],0)</f>
        <v>66440.325566543863</v>
      </c>
      <c r="K167" s="9">
        <f>IF(Table421114[[#This Row],[Rok]]&lt;9,Table421114[[#This Row],[Odsetki normalne]]*50%,Table421114[[#This Row],[Odsetki normalne]])</f>
        <v>306.16901887872405</v>
      </c>
    </row>
    <row r="168" spans="2:11" x14ac:dyDescent="0.25">
      <c r="B168" s="6">
        <f t="shared" si="7"/>
        <v>13</v>
      </c>
      <c r="C168" s="7">
        <f t="shared" si="9"/>
        <v>152</v>
      </c>
      <c r="D168" s="8">
        <v>5.4800000000000001E-2</v>
      </c>
      <c r="E168" s="9">
        <f>IF(I167&gt;0.001,IPMT(Table421114[[#This Row],[Oprocentowanie]]/12,1,$C$5-Table421114[[#This Row],[Miesiąc]]+1,-I167),0)</f>
        <v>303.41082008721696</v>
      </c>
      <c r="F168" s="9">
        <f>IF(I167&gt;0.001,PPMT(Table421114[[#This Row],[Oprocentowanie]]/12,1,$C$5-Table421114[[#This Row],[Miesiąc]]+1,-I167),0)</f>
        <v>606.74333561787262</v>
      </c>
      <c r="G168" s="9">
        <f t="shared" si="8"/>
        <v>910.15415570508958</v>
      </c>
      <c r="H168" s="9"/>
      <c r="I168" s="9">
        <f>IF(I167-F168&gt;0.001,I167-F168-Table421114[[#This Row],[Ile nadpłacamy przy tej racie?]],0)</f>
        <v>65833.582230925997</v>
      </c>
      <c r="K168" s="9">
        <f>IF(Table421114[[#This Row],[Rok]]&lt;9,Table421114[[#This Row],[Odsetki normalne]]*50%,Table421114[[#This Row],[Odsetki normalne]])</f>
        <v>303.41082008721696</v>
      </c>
    </row>
    <row r="169" spans="2:11" x14ac:dyDescent="0.25">
      <c r="B169" s="6">
        <f t="shared" si="7"/>
        <v>13</v>
      </c>
      <c r="C169" s="7">
        <f t="shared" si="9"/>
        <v>153</v>
      </c>
      <c r="D169" s="8">
        <v>5.4800000000000001E-2</v>
      </c>
      <c r="E169" s="9">
        <f>IF(I168&gt;0.001,IPMT(Table421114[[#This Row],[Oprocentowanie]]/12,1,$C$5-Table421114[[#This Row],[Miesiąc]]+1,-I168),0)</f>
        <v>300.64002552122872</v>
      </c>
      <c r="F169" s="9">
        <f>IF(I168&gt;0.001,PPMT(Table421114[[#This Row],[Oprocentowanie]]/12,1,$C$5-Table421114[[#This Row],[Miesiąc]]+1,-I168),0)</f>
        <v>609.51413018386097</v>
      </c>
      <c r="G169" s="9">
        <f t="shared" si="8"/>
        <v>910.15415570508969</v>
      </c>
      <c r="H169" s="9"/>
      <c r="I169" s="9">
        <f>IF(I168-F169&gt;0.001,I168-F169-Table421114[[#This Row],[Ile nadpłacamy przy tej racie?]],0)</f>
        <v>65224.068100742137</v>
      </c>
      <c r="K169" s="9">
        <f>IF(Table421114[[#This Row],[Rok]]&lt;9,Table421114[[#This Row],[Odsetki normalne]]*50%,Table421114[[#This Row],[Odsetki normalne]])</f>
        <v>300.64002552122872</v>
      </c>
    </row>
    <row r="170" spans="2:11" x14ac:dyDescent="0.25">
      <c r="B170" s="6">
        <f t="shared" si="7"/>
        <v>13</v>
      </c>
      <c r="C170" s="7">
        <f t="shared" si="9"/>
        <v>154</v>
      </c>
      <c r="D170" s="8">
        <v>5.4800000000000001E-2</v>
      </c>
      <c r="E170" s="9">
        <f>IF(I169&gt;0.001,IPMT(Table421114[[#This Row],[Oprocentowanie]]/12,1,$C$5-Table421114[[#This Row],[Miesiąc]]+1,-I169),0)</f>
        <v>297.85657766005579</v>
      </c>
      <c r="F170" s="9">
        <f>IF(I169&gt;0.001,PPMT(Table421114[[#This Row],[Oprocentowanie]]/12,1,$C$5-Table421114[[#This Row],[Miesiąc]]+1,-I169),0)</f>
        <v>612.2975780450339</v>
      </c>
      <c r="G170" s="9">
        <f t="shared" si="8"/>
        <v>910.15415570508969</v>
      </c>
      <c r="H170" s="9"/>
      <c r="I170" s="9">
        <f>IF(I169-F170&gt;0.001,I169-F170-Table421114[[#This Row],[Ile nadpłacamy przy tej racie?]],0)</f>
        <v>64611.770522697101</v>
      </c>
      <c r="K170" s="9">
        <f>IF(Table421114[[#This Row],[Rok]]&lt;9,Table421114[[#This Row],[Odsetki normalne]]*50%,Table421114[[#This Row],[Odsetki normalne]])</f>
        <v>297.85657766005579</v>
      </c>
    </row>
    <row r="171" spans="2:11" x14ac:dyDescent="0.25">
      <c r="B171" s="6">
        <f t="shared" si="7"/>
        <v>13</v>
      </c>
      <c r="C171" s="7">
        <f t="shared" si="9"/>
        <v>155</v>
      </c>
      <c r="D171" s="8">
        <v>5.4800000000000001E-2</v>
      </c>
      <c r="E171" s="9">
        <f>IF(I170&gt;0.001,IPMT(Table421114[[#This Row],[Oprocentowanie]]/12,1,$C$5-Table421114[[#This Row],[Miesiąc]]+1,-I170),0)</f>
        <v>295.06041872031676</v>
      </c>
      <c r="F171" s="9">
        <f>IF(I170&gt;0.001,PPMT(Table421114[[#This Row],[Oprocentowanie]]/12,1,$C$5-Table421114[[#This Row],[Miesiąc]]+1,-I170),0)</f>
        <v>615.09373698477282</v>
      </c>
      <c r="G171" s="9">
        <f t="shared" si="8"/>
        <v>910.15415570508958</v>
      </c>
      <c r="H171" s="9"/>
      <c r="I171" s="9">
        <f>IF(I170-F171&gt;0.001,I170-F171-Table421114[[#This Row],[Ile nadpłacamy przy tej racie?]],0)</f>
        <v>63996.676785712327</v>
      </c>
      <c r="K171" s="9">
        <f>IF(Table421114[[#This Row],[Rok]]&lt;9,Table421114[[#This Row],[Odsetki normalne]]*50%,Table421114[[#This Row],[Odsetki normalne]])</f>
        <v>295.06041872031676</v>
      </c>
    </row>
    <row r="172" spans="2:11" x14ac:dyDescent="0.25">
      <c r="B172" s="6">
        <f t="shared" si="7"/>
        <v>13</v>
      </c>
      <c r="C172" s="7">
        <f t="shared" si="9"/>
        <v>156</v>
      </c>
      <c r="D172" s="8">
        <v>5.4800000000000001E-2</v>
      </c>
      <c r="E172" s="9">
        <f>IF(I171&gt;0.001,IPMT(Table421114[[#This Row],[Oprocentowanie]]/12,1,$C$5-Table421114[[#This Row],[Miesiąc]]+1,-I171),0)</f>
        <v>292.25149065475296</v>
      </c>
      <c r="F172" s="9">
        <f>IF(I171&gt;0.001,PPMT(Table421114[[#This Row],[Oprocentowanie]]/12,1,$C$5-Table421114[[#This Row],[Miesiąc]]+1,-I171),0)</f>
        <v>617.90266505033674</v>
      </c>
      <c r="G172" s="9">
        <f t="shared" si="8"/>
        <v>910.15415570508969</v>
      </c>
      <c r="H172" s="9"/>
      <c r="I172" s="9">
        <f>IF(I171-F172&gt;0.001,I171-F172-Table421114[[#This Row],[Ile nadpłacamy przy tej racie?]],0)</f>
        <v>63378.77412066199</v>
      </c>
      <c r="K172" s="9">
        <f>IF(Table421114[[#This Row],[Rok]]&lt;9,Table421114[[#This Row],[Odsetki normalne]]*50%,Table421114[[#This Row],[Odsetki normalne]])</f>
        <v>292.25149065475296</v>
      </c>
    </row>
    <row r="173" spans="2:11" x14ac:dyDescent="0.25">
      <c r="B173" s="1">
        <f t="shared" si="7"/>
        <v>14</v>
      </c>
      <c r="C173" s="4">
        <f t="shared" si="9"/>
        <v>157</v>
      </c>
      <c r="D173" s="5">
        <v>5.4800000000000001E-2</v>
      </c>
      <c r="E173" s="2">
        <f>IF(I172&gt;0.001,IPMT(Table421114[[#This Row],[Oprocentowanie]]/12,1,$C$5-Table421114[[#This Row],[Miesiąc]]+1,-I172),0)</f>
        <v>289.42973515102312</v>
      </c>
      <c r="F173" s="2">
        <f>IF(I172&gt;0.001,PPMT(Table421114[[#This Row],[Oprocentowanie]]/12,1,$C$5-Table421114[[#This Row],[Miesiąc]]+1,-I172),0)</f>
        <v>620.72442055406668</v>
      </c>
      <c r="G173" s="2">
        <f t="shared" si="8"/>
        <v>910.15415570508981</v>
      </c>
      <c r="H173" s="2"/>
      <c r="I173" s="11">
        <f>IF(I172-F173&gt;0.001,I172-F173-Table421114[[#This Row],[Ile nadpłacamy przy tej racie?]],0)</f>
        <v>62758.04970010792</v>
      </c>
      <c r="K173" s="2">
        <f>IF(Table421114[[#This Row],[Rok]]&lt;9,Table421114[[#This Row],[Odsetki normalne]]*50%,Table421114[[#This Row],[Odsetki normalne]])</f>
        <v>289.42973515102312</v>
      </c>
    </row>
    <row r="174" spans="2:11" x14ac:dyDescent="0.25">
      <c r="B174" s="1">
        <f t="shared" si="7"/>
        <v>14</v>
      </c>
      <c r="C174" s="4">
        <f t="shared" si="9"/>
        <v>158</v>
      </c>
      <c r="D174" s="5">
        <v>5.4800000000000001E-2</v>
      </c>
      <c r="E174" s="2">
        <f>IF(I173&gt;0.001,IPMT(Table421114[[#This Row],[Oprocentowanie]]/12,1,$C$5-Table421114[[#This Row],[Miesiąc]]+1,-I173),0)</f>
        <v>286.59509363049284</v>
      </c>
      <c r="F174" s="2">
        <f>IF(I173&gt;0.001,PPMT(Table421114[[#This Row],[Oprocentowanie]]/12,1,$C$5-Table421114[[#This Row],[Miesiąc]]+1,-I173),0)</f>
        <v>623.55906207459691</v>
      </c>
      <c r="G174" s="2">
        <f t="shared" si="8"/>
        <v>910.15415570508981</v>
      </c>
      <c r="H174" s="2"/>
      <c r="I174" s="11">
        <f>IF(I173-F174&gt;0.001,I173-F174-Table421114[[#This Row],[Ile nadpłacamy przy tej racie?]],0)</f>
        <v>62134.490638033327</v>
      </c>
      <c r="K174" s="2">
        <f>IF(Table421114[[#This Row],[Rok]]&lt;9,Table421114[[#This Row],[Odsetki normalne]]*50%,Table421114[[#This Row],[Odsetki normalne]])</f>
        <v>286.59509363049284</v>
      </c>
    </row>
    <row r="175" spans="2:11" x14ac:dyDescent="0.25">
      <c r="B175" s="1">
        <f t="shared" si="7"/>
        <v>14</v>
      </c>
      <c r="C175" s="4">
        <f t="shared" si="9"/>
        <v>159</v>
      </c>
      <c r="D175" s="5">
        <v>5.4800000000000001E-2</v>
      </c>
      <c r="E175" s="2">
        <f>IF(I174&gt;0.001,IPMT(Table421114[[#This Row],[Oprocentowanie]]/12,1,$C$5-Table421114[[#This Row],[Miesiąc]]+1,-I174),0)</f>
        <v>283.74750724701886</v>
      </c>
      <c r="F175" s="2">
        <f>IF(I174&gt;0.001,PPMT(Table421114[[#This Row],[Oprocentowanie]]/12,1,$C$5-Table421114[[#This Row],[Miesiąc]]+1,-I174),0)</f>
        <v>626.40664845807078</v>
      </c>
      <c r="G175" s="2">
        <f t="shared" si="8"/>
        <v>910.15415570508958</v>
      </c>
      <c r="H175" s="2"/>
      <c r="I175" s="11">
        <f>IF(I174-F175&gt;0.001,I174-F175-Table421114[[#This Row],[Ile nadpłacamy przy tej racie?]],0)</f>
        <v>61508.083989575258</v>
      </c>
      <c r="K175" s="2">
        <f>IF(Table421114[[#This Row],[Rok]]&lt;9,Table421114[[#This Row],[Odsetki normalne]]*50%,Table421114[[#This Row],[Odsetki normalne]])</f>
        <v>283.74750724701886</v>
      </c>
    </row>
    <row r="176" spans="2:11" x14ac:dyDescent="0.25">
      <c r="B176" s="1">
        <f t="shared" si="7"/>
        <v>14</v>
      </c>
      <c r="C176" s="4">
        <f t="shared" si="9"/>
        <v>160</v>
      </c>
      <c r="D176" s="5">
        <v>5.4800000000000001E-2</v>
      </c>
      <c r="E176" s="2">
        <f>IF(I175&gt;0.001,IPMT(Table421114[[#This Row],[Oprocentowanie]]/12,1,$C$5-Table421114[[#This Row],[Miesiąc]]+1,-I175),0)</f>
        <v>280.88691688572703</v>
      </c>
      <c r="F176" s="2">
        <f>IF(I175&gt;0.001,PPMT(Table421114[[#This Row],[Oprocentowanie]]/12,1,$C$5-Table421114[[#This Row],[Miesiąc]]+1,-I175),0)</f>
        <v>629.26723881936277</v>
      </c>
      <c r="G176" s="2">
        <f t="shared" si="8"/>
        <v>910.15415570508981</v>
      </c>
      <c r="H176" s="2"/>
      <c r="I176" s="11">
        <f>IF(I175-F176&gt;0.001,I175-F176-Table421114[[#This Row],[Ile nadpłacamy przy tej racie?]],0)</f>
        <v>60878.816750755897</v>
      </c>
      <c r="K176" s="2">
        <f>IF(Table421114[[#This Row],[Rok]]&lt;9,Table421114[[#This Row],[Odsetki normalne]]*50%,Table421114[[#This Row],[Odsetki normalne]])</f>
        <v>280.88691688572703</v>
      </c>
    </row>
    <row r="177" spans="2:11" x14ac:dyDescent="0.25">
      <c r="B177" s="1">
        <f t="shared" si="7"/>
        <v>14</v>
      </c>
      <c r="C177" s="4">
        <f t="shared" si="9"/>
        <v>161</v>
      </c>
      <c r="D177" s="5">
        <v>5.4800000000000001E-2</v>
      </c>
      <c r="E177" s="2">
        <f>IF(I176&gt;0.001,IPMT(Table421114[[#This Row],[Oprocentowanie]]/12,1,$C$5-Table421114[[#This Row],[Miesiąc]]+1,-I176),0)</f>
        <v>278.01326316178529</v>
      </c>
      <c r="F177" s="2">
        <f>IF(I176&gt;0.001,PPMT(Table421114[[#This Row],[Oprocentowanie]]/12,1,$C$5-Table421114[[#This Row],[Miesiąc]]+1,-I176),0)</f>
        <v>632.14089254330452</v>
      </c>
      <c r="G177" s="2">
        <f t="shared" si="8"/>
        <v>910.15415570508981</v>
      </c>
      <c r="H177" s="2"/>
      <c r="I177" s="11">
        <f>IF(I176-F177&gt;0.001,I176-F177-Table421114[[#This Row],[Ile nadpłacamy przy tej racie?]],0)</f>
        <v>60246.675858212591</v>
      </c>
      <c r="K177" s="2">
        <f>IF(Table421114[[#This Row],[Rok]]&lt;9,Table421114[[#This Row],[Odsetki normalne]]*50%,Table421114[[#This Row],[Odsetki normalne]])</f>
        <v>278.01326316178529</v>
      </c>
    </row>
    <row r="178" spans="2:11" x14ac:dyDescent="0.25">
      <c r="B178" s="1">
        <f t="shared" si="7"/>
        <v>14</v>
      </c>
      <c r="C178" s="4">
        <f t="shared" si="9"/>
        <v>162</v>
      </c>
      <c r="D178" s="5">
        <v>5.4800000000000001E-2</v>
      </c>
      <c r="E178" s="2">
        <f>IF(I177&gt;0.001,IPMT(Table421114[[#This Row],[Oprocentowanie]]/12,1,$C$5-Table421114[[#This Row],[Miesiąc]]+1,-I177),0)</f>
        <v>275.12648641917082</v>
      </c>
      <c r="F178" s="2">
        <f>IF(I177&gt;0.001,PPMT(Table421114[[#This Row],[Oprocentowanie]]/12,1,$C$5-Table421114[[#This Row],[Miesiąc]]+1,-I177),0)</f>
        <v>635.02766928591893</v>
      </c>
      <c r="G178" s="2">
        <f t="shared" si="8"/>
        <v>910.15415570508981</v>
      </c>
      <c r="H178" s="2"/>
      <c r="I178" s="11">
        <f>IF(I177-F178&gt;0.001,I177-F178-Table421114[[#This Row],[Ile nadpłacamy przy tej racie?]],0)</f>
        <v>59611.648188926672</v>
      </c>
      <c r="K178" s="2">
        <f>IF(Table421114[[#This Row],[Rok]]&lt;9,Table421114[[#This Row],[Odsetki normalne]]*50%,Table421114[[#This Row],[Odsetki normalne]])</f>
        <v>275.12648641917082</v>
      </c>
    </row>
    <row r="179" spans="2:11" x14ac:dyDescent="0.25">
      <c r="B179" s="1">
        <f t="shared" si="7"/>
        <v>14</v>
      </c>
      <c r="C179" s="4">
        <f t="shared" si="9"/>
        <v>163</v>
      </c>
      <c r="D179" s="5">
        <v>5.4800000000000001E-2</v>
      </c>
      <c r="E179" s="2">
        <f>IF(I178&gt;0.001,IPMT(Table421114[[#This Row],[Oprocentowanie]]/12,1,$C$5-Table421114[[#This Row],[Miesiąc]]+1,-I178),0)</f>
        <v>272.22652672943184</v>
      </c>
      <c r="F179" s="2">
        <f>IF(I178&gt;0.001,PPMT(Table421114[[#This Row],[Oprocentowanie]]/12,1,$C$5-Table421114[[#This Row],[Miesiąc]]+1,-I178),0)</f>
        <v>637.92762897565797</v>
      </c>
      <c r="G179" s="2">
        <f t="shared" si="8"/>
        <v>910.15415570508981</v>
      </c>
      <c r="H179" s="2"/>
      <c r="I179" s="11">
        <f>IF(I178-F179&gt;0.001,I178-F179-Table421114[[#This Row],[Ile nadpłacamy przy tej racie?]],0)</f>
        <v>58973.720559951013</v>
      </c>
      <c r="K179" s="2">
        <f>IF(Table421114[[#This Row],[Rok]]&lt;9,Table421114[[#This Row],[Odsetki normalne]]*50%,Table421114[[#This Row],[Odsetki normalne]])</f>
        <v>272.22652672943184</v>
      </c>
    </row>
    <row r="180" spans="2:11" x14ac:dyDescent="0.25">
      <c r="B180" s="1">
        <f t="shared" si="7"/>
        <v>14</v>
      </c>
      <c r="C180" s="4">
        <f t="shared" si="9"/>
        <v>164</v>
      </c>
      <c r="D180" s="5">
        <v>5.4800000000000001E-2</v>
      </c>
      <c r="E180" s="2">
        <f>IF(I179&gt;0.001,IPMT(Table421114[[#This Row],[Oprocentowanie]]/12,1,$C$5-Table421114[[#This Row],[Miesiąc]]+1,-I179),0)</f>
        <v>269.31332389044297</v>
      </c>
      <c r="F180" s="2">
        <f>IF(I179&gt;0.001,PPMT(Table421114[[#This Row],[Oprocentowanie]]/12,1,$C$5-Table421114[[#This Row],[Miesiąc]]+1,-I179),0)</f>
        <v>640.84083181464678</v>
      </c>
      <c r="G180" s="2">
        <f t="shared" si="8"/>
        <v>910.15415570508981</v>
      </c>
      <c r="H180" s="2"/>
      <c r="I180" s="11">
        <f>IF(I179-F180&gt;0.001,I179-F180-Table421114[[#This Row],[Ile nadpłacamy przy tej racie?]],0)</f>
        <v>58332.879728136366</v>
      </c>
      <c r="K180" s="2">
        <f>IF(Table421114[[#This Row],[Rok]]&lt;9,Table421114[[#This Row],[Odsetki normalne]]*50%,Table421114[[#This Row],[Odsetki normalne]])</f>
        <v>269.31332389044297</v>
      </c>
    </row>
    <row r="181" spans="2:11" x14ac:dyDescent="0.25">
      <c r="B181" s="1">
        <f t="shared" si="7"/>
        <v>14</v>
      </c>
      <c r="C181" s="4">
        <f t="shared" si="9"/>
        <v>165</v>
      </c>
      <c r="D181" s="5">
        <v>5.4800000000000001E-2</v>
      </c>
      <c r="E181" s="2">
        <f>IF(I180&gt;0.001,IPMT(Table421114[[#This Row],[Oprocentowanie]]/12,1,$C$5-Table421114[[#This Row],[Miesiąc]]+1,-I180),0)</f>
        <v>266.3868174251561</v>
      </c>
      <c r="F181" s="2">
        <f>IF(I180&gt;0.001,PPMT(Table421114[[#This Row],[Oprocentowanie]]/12,1,$C$5-Table421114[[#This Row],[Miesiąc]]+1,-I180),0)</f>
        <v>643.7673382799336</v>
      </c>
      <c r="G181" s="2">
        <f t="shared" si="8"/>
        <v>910.15415570508969</v>
      </c>
      <c r="H181" s="2"/>
      <c r="I181" s="11">
        <f>IF(I180-F181&gt;0.001,I180-F181-Table421114[[#This Row],[Ile nadpłacamy przy tej racie?]],0)</f>
        <v>57689.112389856433</v>
      </c>
      <c r="K181" s="2">
        <f>IF(Table421114[[#This Row],[Rok]]&lt;9,Table421114[[#This Row],[Odsetki normalne]]*50%,Table421114[[#This Row],[Odsetki normalne]])</f>
        <v>266.3868174251561</v>
      </c>
    </row>
    <row r="182" spans="2:11" x14ac:dyDescent="0.25">
      <c r="B182" s="1">
        <f t="shared" si="7"/>
        <v>14</v>
      </c>
      <c r="C182" s="4">
        <f t="shared" si="9"/>
        <v>166</v>
      </c>
      <c r="D182" s="5">
        <v>5.4800000000000001E-2</v>
      </c>
      <c r="E182" s="2">
        <f>IF(I181&gt;0.001,IPMT(Table421114[[#This Row],[Oprocentowanie]]/12,1,$C$5-Table421114[[#This Row],[Miesiąc]]+1,-I181),0)</f>
        <v>263.44694658034439</v>
      </c>
      <c r="F182" s="2">
        <f>IF(I181&gt;0.001,PPMT(Table421114[[#This Row],[Oprocentowanie]]/12,1,$C$5-Table421114[[#This Row],[Miesiąc]]+1,-I181),0)</f>
        <v>646.7072091247453</v>
      </c>
      <c r="G182" s="2">
        <f t="shared" si="8"/>
        <v>910.15415570508969</v>
      </c>
      <c r="H182" s="2"/>
      <c r="I182" s="11">
        <f>IF(I181-F182&gt;0.001,I181-F182-Table421114[[#This Row],[Ile nadpłacamy przy tej racie?]],0)</f>
        <v>57042.405180731686</v>
      </c>
      <c r="K182" s="2">
        <f>IF(Table421114[[#This Row],[Rok]]&lt;9,Table421114[[#This Row],[Odsetki normalne]]*50%,Table421114[[#This Row],[Odsetki normalne]])</f>
        <v>263.44694658034439</v>
      </c>
    </row>
    <row r="183" spans="2:11" x14ac:dyDescent="0.25">
      <c r="B183" s="1">
        <f t="shared" si="7"/>
        <v>14</v>
      </c>
      <c r="C183" s="4">
        <f t="shared" si="9"/>
        <v>167</v>
      </c>
      <c r="D183" s="5">
        <v>5.4800000000000001E-2</v>
      </c>
      <c r="E183" s="2">
        <f>IF(I182&gt;0.001,IPMT(Table421114[[#This Row],[Oprocentowanie]]/12,1,$C$5-Table421114[[#This Row],[Miesiąc]]+1,-I182),0)</f>
        <v>260.49365032534138</v>
      </c>
      <c r="F183" s="2">
        <f>IF(I182&gt;0.001,PPMT(Table421114[[#This Row],[Oprocentowanie]]/12,1,$C$5-Table421114[[#This Row],[Miesiąc]]+1,-I182),0)</f>
        <v>649.66050537974843</v>
      </c>
      <c r="G183" s="2">
        <f t="shared" si="8"/>
        <v>910.15415570508981</v>
      </c>
      <c r="H183" s="2"/>
      <c r="I183" s="11">
        <f>IF(I182-F183&gt;0.001,I182-F183-Table421114[[#This Row],[Ile nadpłacamy przy tej racie?]],0)</f>
        <v>56392.74467535194</v>
      </c>
      <c r="K183" s="2">
        <f>IF(Table421114[[#This Row],[Rok]]&lt;9,Table421114[[#This Row],[Odsetki normalne]]*50%,Table421114[[#This Row],[Odsetki normalne]])</f>
        <v>260.49365032534138</v>
      </c>
    </row>
    <row r="184" spans="2:11" x14ac:dyDescent="0.25">
      <c r="B184" s="1">
        <f t="shared" si="7"/>
        <v>14</v>
      </c>
      <c r="C184" s="4">
        <f t="shared" si="9"/>
        <v>168</v>
      </c>
      <c r="D184" s="5">
        <v>5.4800000000000001E-2</v>
      </c>
      <c r="E184" s="2">
        <f>IF(I183&gt;0.001,IPMT(Table421114[[#This Row],[Oprocentowanie]]/12,1,$C$5-Table421114[[#This Row],[Miesiąc]]+1,-I183),0)</f>
        <v>257.52686735077384</v>
      </c>
      <c r="F184" s="2">
        <f>IF(I183&gt;0.001,PPMT(Table421114[[#This Row],[Oprocentowanie]]/12,1,$C$5-Table421114[[#This Row],[Miesiąc]]+1,-I183),0)</f>
        <v>652.62728835431585</v>
      </c>
      <c r="G184" s="2">
        <f t="shared" si="8"/>
        <v>910.15415570508969</v>
      </c>
      <c r="H184" s="2"/>
      <c r="I184" s="11">
        <f>IF(I183-F184&gt;0.001,I183-F184-Table421114[[#This Row],[Ile nadpłacamy przy tej racie?]],0)</f>
        <v>55740.117386997626</v>
      </c>
      <c r="K184" s="2">
        <f>IF(Table421114[[#This Row],[Rok]]&lt;9,Table421114[[#This Row],[Odsetki normalne]]*50%,Table421114[[#This Row],[Odsetki normalne]])</f>
        <v>257.52686735077384</v>
      </c>
    </row>
    <row r="185" spans="2:11" x14ac:dyDescent="0.25">
      <c r="B185" s="6">
        <f t="shared" si="7"/>
        <v>15</v>
      </c>
      <c r="C185" s="7">
        <f t="shared" si="9"/>
        <v>169</v>
      </c>
      <c r="D185" s="8">
        <v>5.4800000000000001E-2</v>
      </c>
      <c r="E185" s="9">
        <f>IF(I184&gt;0.001,IPMT(Table421114[[#This Row],[Oprocentowanie]]/12,1,$C$5-Table421114[[#This Row],[Miesiąc]]+1,-I184),0)</f>
        <v>254.54653606728917</v>
      </c>
      <c r="F185" s="9">
        <f>IF(I184&gt;0.001,PPMT(Table421114[[#This Row],[Oprocentowanie]]/12,1,$C$5-Table421114[[#This Row],[Miesiąc]]+1,-I184),0)</f>
        <v>655.60761963780055</v>
      </c>
      <c r="G185" s="9">
        <f t="shared" si="8"/>
        <v>910.15415570508969</v>
      </c>
      <c r="H185" s="9"/>
      <c r="I185" s="9">
        <f>IF(I184-F185&gt;0.001,I184-F185-Table421114[[#This Row],[Ile nadpłacamy przy tej racie?]],0)</f>
        <v>55084.509767359828</v>
      </c>
      <c r="K185" s="9">
        <f>IF(Table421114[[#This Row],[Rok]]&lt;9,Table421114[[#This Row],[Odsetki normalne]]*50%,Table421114[[#This Row],[Odsetki normalne]])</f>
        <v>254.54653606728917</v>
      </c>
    </row>
    <row r="186" spans="2:11" x14ac:dyDescent="0.25">
      <c r="B186" s="6">
        <f t="shared" si="7"/>
        <v>15</v>
      </c>
      <c r="C186" s="7">
        <f t="shared" si="9"/>
        <v>170</v>
      </c>
      <c r="D186" s="8">
        <v>5.4800000000000001E-2</v>
      </c>
      <c r="E186" s="9">
        <f>IF(I185&gt;0.001,IPMT(Table421114[[#This Row],[Oprocentowanie]]/12,1,$C$5-Table421114[[#This Row],[Miesiąc]]+1,-I185),0)</f>
        <v>251.55259460427655</v>
      </c>
      <c r="F186" s="9">
        <f>IF(I185&gt;0.001,PPMT(Table421114[[#This Row],[Oprocentowanie]]/12,1,$C$5-Table421114[[#This Row],[Miesiąc]]+1,-I185),0)</f>
        <v>658.60156110081323</v>
      </c>
      <c r="G186" s="9">
        <f t="shared" si="8"/>
        <v>910.15415570508981</v>
      </c>
      <c r="H186" s="9"/>
      <c r="I186" s="9">
        <f>IF(I185-F186&gt;0.001,I185-F186-Table421114[[#This Row],[Ile nadpłacamy przy tej racie?]],0)</f>
        <v>54425.908206259017</v>
      </c>
      <c r="K186" s="9">
        <f>IF(Table421114[[#This Row],[Rok]]&lt;9,Table421114[[#This Row],[Odsetki normalne]]*50%,Table421114[[#This Row],[Odsetki normalne]])</f>
        <v>251.55259460427655</v>
      </c>
    </row>
    <row r="187" spans="2:11" x14ac:dyDescent="0.25">
      <c r="B187" s="6">
        <f t="shared" si="7"/>
        <v>15</v>
      </c>
      <c r="C187" s="7">
        <f t="shared" si="9"/>
        <v>171</v>
      </c>
      <c r="D187" s="8">
        <v>5.4800000000000001E-2</v>
      </c>
      <c r="E187" s="9">
        <f>IF(I186&gt;0.001,IPMT(Table421114[[#This Row],[Oprocentowanie]]/12,1,$C$5-Table421114[[#This Row],[Miesiąc]]+1,-I186),0)</f>
        <v>248.54498080858286</v>
      </c>
      <c r="F187" s="9">
        <f>IF(I186&gt;0.001,PPMT(Table421114[[#This Row],[Oprocentowanie]]/12,1,$C$5-Table421114[[#This Row],[Miesiąc]]+1,-I186),0)</f>
        <v>661.60917489650694</v>
      </c>
      <c r="G187" s="9">
        <f t="shared" si="8"/>
        <v>910.15415570508981</v>
      </c>
      <c r="H187" s="9"/>
      <c r="I187" s="9">
        <f>IF(I186-F187&gt;0.001,I186-F187-Table421114[[#This Row],[Ile nadpłacamy przy tej racie?]],0)</f>
        <v>53764.299031362512</v>
      </c>
      <c r="K187" s="9">
        <f>IF(Table421114[[#This Row],[Rok]]&lt;9,Table421114[[#This Row],[Odsetki normalne]]*50%,Table421114[[#This Row],[Odsetki normalne]])</f>
        <v>248.54498080858286</v>
      </c>
    </row>
    <row r="188" spans="2:11" x14ac:dyDescent="0.25">
      <c r="B188" s="6">
        <f t="shared" si="7"/>
        <v>15</v>
      </c>
      <c r="C188" s="7">
        <f t="shared" si="9"/>
        <v>172</v>
      </c>
      <c r="D188" s="8">
        <v>5.4800000000000001E-2</v>
      </c>
      <c r="E188" s="9">
        <f>IF(I187&gt;0.001,IPMT(Table421114[[#This Row],[Oprocentowanie]]/12,1,$C$5-Table421114[[#This Row],[Miesiąc]]+1,-I187),0)</f>
        <v>245.52363224322212</v>
      </c>
      <c r="F188" s="9">
        <f>IF(I187&gt;0.001,PPMT(Table421114[[#This Row],[Oprocentowanie]]/12,1,$C$5-Table421114[[#This Row],[Miesiąc]]+1,-I187),0)</f>
        <v>664.63052346186771</v>
      </c>
      <c r="G188" s="9">
        <f t="shared" si="8"/>
        <v>910.15415570508981</v>
      </c>
      <c r="H188" s="9"/>
      <c r="I188" s="9">
        <f>IF(I187-F188&gt;0.001,I187-F188-Table421114[[#This Row],[Ile nadpłacamy przy tej racie?]],0)</f>
        <v>53099.668507900642</v>
      </c>
      <c r="K188" s="9">
        <f>IF(Table421114[[#This Row],[Rok]]&lt;9,Table421114[[#This Row],[Odsetki normalne]]*50%,Table421114[[#This Row],[Odsetki normalne]])</f>
        <v>245.52363224322212</v>
      </c>
    </row>
    <row r="189" spans="2:11" x14ac:dyDescent="0.25">
      <c r="B189" s="6">
        <f t="shared" si="7"/>
        <v>15</v>
      </c>
      <c r="C189" s="7">
        <f t="shared" si="9"/>
        <v>173</v>
      </c>
      <c r="D189" s="8">
        <v>5.4800000000000001E-2</v>
      </c>
      <c r="E189" s="9">
        <f>IF(I188&gt;0.001,IPMT(Table421114[[#This Row],[Oprocentowanie]]/12,1,$C$5-Table421114[[#This Row],[Miesiąc]]+1,-I188),0)</f>
        <v>242.4884861860796</v>
      </c>
      <c r="F189" s="9">
        <f>IF(I188&gt;0.001,PPMT(Table421114[[#This Row],[Oprocentowanie]]/12,1,$C$5-Table421114[[#This Row],[Miesiąc]]+1,-I188),0)</f>
        <v>667.66566951901029</v>
      </c>
      <c r="G189" s="9">
        <f t="shared" si="8"/>
        <v>910.15415570508992</v>
      </c>
      <c r="H189" s="9"/>
      <c r="I189" s="9">
        <f>IF(I188-F189&gt;0.001,I188-F189-Table421114[[#This Row],[Ile nadpłacamy przy tej racie?]],0)</f>
        <v>52432.002838381632</v>
      </c>
      <c r="K189" s="9">
        <f>IF(Table421114[[#This Row],[Rok]]&lt;9,Table421114[[#This Row],[Odsetki normalne]]*50%,Table421114[[#This Row],[Odsetki normalne]])</f>
        <v>242.4884861860796</v>
      </c>
    </row>
    <row r="190" spans="2:11" x14ac:dyDescent="0.25">
      <c r="B190" s="6">
        <f t="shared" si="7"/>
        <v>15</v>
      </c>
      <c r="C190" s="7">
        <f t="shared" si="9"/>
        <v>174</v>
      </c>
      <c r="D190" s="8">
        <v>5.4800000000000001E-2</v>
      </c>
      <c r="E190" s="9">
        <f>IF(I189&gt;0.001,IPMT(Table421114[[#This Row],[Oprocentowanie]]/12,1,$C$5-Table421114[[#This Row],[Miesiąc]]+1,-I189),0)</f>
        <v>239.43947962860946</v>
      </c>
      <c r="F190" s="9">
        <f>IF(I189&gt;0.001,PPMT(Table421114[[#This Row],[Oprocentowanie]]/12,1,$C$5-Table421114[[#This Row],[Miesiąc]]+1,-I189),0)</f>
        <v>670.71467607648026</v>
      </c>
      <c r="G190" s="9">
        <f t="shared" si="8"/>
        <v>910.15415570508969</v>
      </c>
      <c r="H190" s="9"/>
      <c r="I190" s="9">
        <f>IF(I189-F190&gt;0.001,I189-F190-Table421114[[#This Row],[Ile nadpłacamy przy tej racie?]],0)</f>
        <v>51761.288162305151</v>
      </c>
      <c r="K190" s="9">
        <f>IF(Table421114[[#This Row],[Rok]]&lt;9,Table421114[[#This Row],[Odsetki normalne]]*50%,Table421114[[#This Row],[Odsetki normalne]])</f>
        <v>239.43947962860946</v>
      </c>
    </row>
    <row r="191" spans="2:11" x14ac:dyDescent="0.25">
      <c r="B191" s="6">
        <f t="shared" si="7"/>
        <v>15</v>
      </c>
      <c r="C191" s="7">
        <f t="shared" si="9"/>
        <v>175</v>
      </c>
      <c r="D191" s="8">
        <v>5.4800000000000001E-2</v>
      </c>
      <c r="E191" s="9">
        <f>IF(I190&gt;0.001,IPMT(Table421114[[#This Row],[Oprocentowanie]]/12,1,$C$5-Table421114[[#This Row],[Miesiąc]]+1,-I190),0)</f>
        <v>236.37654927452684</v>
      </c>
      <c r="F191" s="9">
        <f>IF(I190&gt;0.001,PPMT(Table421114[[#This Row],[Oprocentowanie]]/12,1,$C$5-Table421114[[#This Row],[Miesiąc]]+1,-I190),0)</f>
        <v>673.77760643056297</v>
      </c>
      <c r="G191" s="9">
        <f t="shared" si="8"/>
        <v>910.15415570508981</v>
      </c>
      <c r="H191" s="9"/>
      <c r="I191" s="9">
        <f>IF(I190-F191&gt;0.001,I190-F191-Table421114[[#This Row],[Ile nadpłacamy przy tej racie?]],0)</f>
        <v>51087.510555874585</v>
      </c>
      <c r="K191" s="9">
        <f>IF(Table421114[[#This Row],[Rok]]&lt;9,Table421114[[#This Row],[Odsetki normalne]]*50%,Table421114[[#This Row],[Odsetki normalne]])</f>
        <v>236.37654927452684</v>
      </c>
    </row>
    <row r="192" spans="2:11" x14ac:dyDescent="0.25">
      <c r="B192" s="6">
        <f t="shared" si="7"/>
        <v>15</v>
      </c>
      <c r="C192" s="7">
        <f t="shared" si="9"/>
        <v>176</v>
      </c>
      <c r="D192" s="8">
        <v>5.4800000000000001E-2</v>
      </c>
      <c r="E192" s="9">
        <f>IF(I191&gt;0.001,IPMT(Table421114[[#This Row],[Oprocentowanie]]/12,1,$C$5-Table421114[[#This Row],[Miesiąc]]+1,-I191),0)</f>
        <v>233.29963153849394</v>
      </c>
      <c r="F192" s="9">
        <f>IF(I191&gt;0.001,PPMT(Table421114[[#This Row],[Oprocentowanie]]/12,1,$C$5-Table421114[[#This Row],[Miesiąc]]+1,-I191),0)</f>
        <v>676.85452416659575</v>
      </c>
      <c r="G192" s="9">
        <f t="shared" si="8"/>
        <v>910.15415570508969</v>
      </c>
      <c r="H192" s="9"/>
      <c r="I192" s="9">
        <f>IF(I191-F192&gt;0.001,I191-F192-Table421114[[#This Row],[Ile nadpłacamy przy tej racie?]],0)</f>
        <v>50410.656031707993</v>
      </c>
      <c r="K192" s="9">
        <f>IF(Table421114[[#This Row],[Rok]]&lt;9,Table421114[[#This Row],[Odsetki normalne]]*50%,Table421114[[#This Row],[Odsetki normalne]])</f>
        <v>233.29963153849394</v>
      </c>
    </row>
    <row r="193" spans="2:11" x14ac:dyDescent="0.25">
      <c r="B193" s="6">
        <f t="shared" si="7"/>
        <v>15</v>
      </c>
      <c r="C193" s="7">
        <f t="shared" si="9"/>
        <v>177</v>
      </c>
      <c r="D193" s="8">
        <v>5.4800000000000001E-2</v>
      </c>
      <c r="E193" s="9">
        <f>IF(I192&gt;0.001,IPMT(Table421114[[#This Row],[Oprocentowanie]]/12,1,$C$5-Table421114[[#This Row],[Miesiąc]]+1,-I192),0)</f>
        <v>230.20866254479984</v>
      </c>
      <c r="F193" s="9">
        <f>IF(I192&gt;0.001,PPMT(Table421114[[#This Row],[Oprocentowanie]]/12,1,$C$5-Table421114[[#This Row],[Miesiąc]]+1,-I192),0)</f>
        <v>679.94549316028997</v>
      </c>
      <c r="G193" s="9">
        <f t="shared" si="8"/>
        <v>910.15415570508981</v>
      </c>
      <c r="H193" s="9"/>
      <c r="I193" s="9">
        <f>IF(I192-F193&gt;0.001,I192-F193-Table421114[[#This Row],[Ile nadpłacamy przy tej racie?]],0)</f>
        <v>49730.710538547704</v>
      </c>
      <c r="K193" s="9">
        <f>IF(Table421114[[#This Row],[Rok]]&lt;9,Table421114[[#This Row],[Odsetki normalne]]*50%,Table421114[[#This Row],[Odsetki normalne]])</f>
        <v>230.20866254479984</v>
      </c>
    </row>
    <row r="194" spans="2:11" x14ac:dyDescent="0.25">
      <c r="B194" s="6">
        <f t="shared" si="7"/>
        <v>15</v>
      </c>
      <c r="C194" s="7">
        <f t="shared" si="9"/>
        <v>178</v>
      </c>
      <c r="D194" s="8">
        <v>5.4800000000000001E-2</v>
      </c>
      <c r="E194" s="9">
        <f>IF(I193&gt;0.001,IPMT(Table421114[[#This Row],[Oprocentowanie]]/12,1,$C$5-Table421114[[#This Row],[Miesiąc]]+1,-I193),0)</f>
        <v>227.10357812603453</v>
      </c>
      <c r="F194" s="9">
        <f>IF(I193&gt;0.001,PPMT(Table421114[[#This Row],[Oprocentowanie]]/12,1,$C$5-Table421114[[#This Row],[Miesiąc]]+1,-I193),0)</f>
        <v>683.05057757905536</v>
      </c>
      <c r="G194" s="9">
        <f t="shared" si="8"/>
        <v>910.15415570508992</v>
      </c>
      <c r="H194" s="9"/>
      <c r="I194" s="9">
        <f>IF(I193-F194&gt;0.001,I193-F194-Table421114[[#This Row],[Ile nadpłacamy przy tej racie?]],0)</f>
        <v>49047.659960968645</v>
      </c>
      <c r="K194" s="9">
        <f>IF(Table421114[[#This Row],[Rok]]&lt;9,Table421114[[#This Row],[Odsetki normalne]]*50%,Table421114[[#This Row],[Odsetki normalne]])</f>
        <v>227.10357812603453</v>
      </c>
    </row>
    <row r="195" spans="2:11" x14ac:dyDescent="0.25">
      <c r="B195" s="6">
        <f t="shared" si="7"/>
        <v>15</v>
      </c>
      <c r="C195" s="7">
        <f t="shared" si="9"/>
        <v>179</v>
      </c>
      <c r="D195" s="8">
        <v>5.4800000000000001E-2</v>
      </c>
      <c r="E195" s="9">
        <f>IF(I194&gt;0.001,IPMT(Table421114[[#This Row],[Oprocentowanie]]/12,1,$C$5-Table421114[[#This Row],[Miesiąc]]+1,-I194),0)</f>
        <v>223.98431382175681</v>
      </c>
      <c r="F195" s="9">
        <f>IF(I194&gt;0.001,PPMT(Table421114[[#This Row],[Oprocentowanie]]/12,1,$C$5-Table421114[[#This Row],[Miesiąc]]+1,-I194),0)</f>
        <v>686.16984188333288</v>
      </c>
      <c r="G195" s="9">
        <f t="shared" si="8"/>
        <v>910.15415570508969</v>
      </c>
      <c r="H195" s="9"/>
      <c r="I195" s="9">
        <f>IF(I194-F195&gt;0.001,I194-F195-Table421114[[#This Row],[Ile nadpłacamy przy tej racie?]],0)</f>
        <v>48361.490119085312</v>
      </c>
      <c r="K195" s="9">
        <f>IF(Table421114[[#This Row],[Rok]]&lt;9,Table421114[[#This Row],[Odsetki normalne]]*50%,Table421114[[#This Row],[Odsetki normalne]])</f>
        <v>223.98431382175681</v>
      </c>
    </row>
    <row r="196" spans="2:11" x14ac:dyDescent="0.25">
      <c r="B196" s="6">
        <f t="shared" si="7"/>
        <v>15</v>
      </c>
      <c r="C196" s="7">
        <f t="shared" si="9"/>
        <v>180</v>
      </c>
      <c r="D196" s="8">
        <v>5.4800000000000001E-2</v>
      </c>
      <c r="E196" s="9">
        <f>IF(I195&gt;0.001,IPMT(Table421114[[#This Row],[Oprocentowanie]]/12,1,$C$5-Table421114[[#This Row],[Miesiąc]]+1,-I195),0)</f>
        <v>220.85080487715626</v>
      </c>
      <c r="F196" s="9">
        <f>IF(I195&gt;0.001,PPMT(Table421114[[#This Row],[Oprocentowanie]]/12,1,$C$5-Table421114[[#This Row],[Miesiąc]]+1,-I195),0)</f>
        <v>689.30335082793363</v>
      </c>
      <c r="G196" s="9">
        <f t="shared" si="8"/>
        <v>910.15415570508992</v>
      </c>
      <c r="H196" s="9"/>
      <c r="I196" s="9">
        <f>IF(I195-F196&gt;0.001,I195-F196-Table421114[[#This Row],[Ile nadpłacamy przy tej racie?]],0)</f>
        <v>47672.186768257379</v>
      </c>
      <c r="K196" s="9">
        <f>IF(Table421114[[#This Row],[Rok]]&lt;9,Table421114[[#This Row],[Odsetki normalne]]*50%,Table421114[[#This Row],[Odsetki normalne]])</f>
        <v>220.85080487715626</v>
      </c>
    </row>
    <row r="197" spans="2:11" x14ac:dyDescent="0.25">
      <c r="B197" s="1">
        <f t="shared" si="7"/>
        <v>16</v>
      </c>
      <c r="C197" s="4">
        <f t="shared" si="9"/>
        <v>181</v>
      </c>
      <c r="D197" s="5">
        <v>5.4800000000000001E-2</v>
      </c>
      <c r="E197" s="2">
        <f>IF(I196&gt;0.001,IPMT(Table421114[[#This Row],[Oprocentowanie]]/12,1,$C$5-Table421114[[#This Row],[Miesiąc]]+1,-I196),0)</f>
        <v>217.70298624170871</v>
      </c>
      <c r="F197" s="2">
        <f>IF(I196&gt;0.001,PPMT(Table421114[[#This Row],[Oprocentowanie]]/12,1,$C$5-Table421114[[#This Row],[Miesiąc]]+1,-I196),0)</f>
        <v>692.45116946338112</v>
      </c>
      <c r="G197" s="2">
        <f t="shared" si="8"/>
        <v>910.15415570508981</v>
      </c>
      <c r="H197" s="2"/>
      <c r="I197" s="11">
        <f>IF(I196-F197&gt;0.001,I196-F197-Table421114[[#This Row],[Ile nadpłacamy przy tej racie?]],0)</f>
        <v>46979.735598793995</v>
      </c>
      <c r="K197" s="2">
        <f>IF(Table421114[[#This Row],[Rok]]&lt;9,Table421114[[#This Row],[Odsetki normalne]]*50%,Table421114[[#This Row],[Odsetki normalne]])</f>
        <v>217.70298624170871</v>
      </c>
    </row>
    <row r="198" spans="2:11" x14ac:dyDescent="0.25">
      <c r="B198" s="1">
        <f t="shared" si="7"/>
        <v>16</v>
      </c>
      <c r="C198" s="4">
        <f t="shared" si="9"/>
        <v>182</v>
      </c>
      <c r="D198" s="5">
        <v>5.4800000000000001E-2</v>
      </c>
      <c r="E198" s="2">
        <f>IF(I197&gt;0.001,IPMT(Table421114[[#This Row],[Oprocentowanie]]/12,1,$C$5-Table421114[[#This Row],[Miesiąc]]+1,-I197),0)</f>
        <v>214.54079256782592</v>
      </c>
      <c r="F198" s="2">
        <f>IF(I197&gt;0.001,PPMT(Table421114[[#This Row],[Oprocentowanie]]/12,1,$C$5-Table421114[[#This Row],[Miesiąc]]+1,-I197),0)</f>
        <v>695.61336313726395</v>
      </c>
      <c r="G198" s="2">
        <f t="shared" si="8"/>
        <v>910.15415570508981</v>
      </c>
      <c r="H198" s="2"/>
      <c r="I198" s="11">
        <f>IF(I197-F198&gt;0.001,I197-F198-Table421114[[#This Row],[Ile nadpłacamy przy tej racie?]],0)</f>
        <v>46284.12223565673</v>
      </c>
      <c r="K198" s="2">
        <f>IF(Table421114[[#This Row],[Rok]]&lt;9,Table421114[[#This Row],[Odsetki normalne]]*50%,Table421114[[#This Row],[Odsetki normalne]])</f>
        <v>214.54079256782592</v>
      </c>
    </row>
    <row r="199" spans="2:11" x14ac:dyDescent="0.25">
      <c r="B199" s="1">
        <f t="shared" si="7"/>
        <v>16</v>
      </c>
      <c r="C199" s="4">
        <f t="shared" si="9"/>
        <v>183</v>
      </c>
      <c r="D199" s="5">
        <v>5.4800000000000001E-2</v>
      </c>
      <c r="E199" s="2">
        <f>IF(I198&gt;0.001,IPMT(Table421114[[#This Row],[Oprocentowanie]]/12,1,$C$5-Table421114[[#This Row],[Miesiąc]]+1,-I198),0)</f>
        <v>211.36415820949907</v>
      </c>
      <c r="F199" s="2">
        <f>IF(I198&gt;0.001,PPMT(Table421114[[#This Row],[Oprocentowanie]]/12,1,$C$5-Table421114[[#This Row],[Miesiąc]]+1,-I198),0)</f>
        <v>698.78999749559046</v>
      </c>
      <c r="G199" s="2">
        <f t="shared" si="8"/>
        <v>910.15415570508958</v>
      </c>
      <c r="H199" s="2"/>
      <c r="I199" s="11">
        <f>IF(I198-F199&gt;0.001,I198-F199-Table421114[[#This Row],[Ile nadpłacamy przy tej racie?]],0)</f>
        <v>45585.332238161143</v>
      </c>
      <c r="K199" s="2">
        <f>IF(Table421114[[#This Row],[Rok]]&lt;9,Table421114[[#This Row],[Odsetki normalne]]*50%,Table421114[[#This Row],[Odsetki normalne]])</f>
        <v>211.36415820949907</v>
      </c>
    </row>
    <row r="200" spans="2:11" x14ac:dyDescent="0.25">
      <c r="B200" s="1">
        <f t="shared" si="7"/>
        <v>16</v>
      </c>
      <c r="C200" s="4">
        <f t="shared" si="9"/>
        <v>184</v>
      </c>
      <c r="D200" s="5">
        <v>5.4800000000000001E-2</v>
      </c>
      <c r="E200" s="2">
        <f>IF(I199&gt;0.001,IPMT(Table421114[[#This Row],[Oprocentowanie]]/12,1,$C$5-Table421114[[#This Row],[Miesiąc]]+1,-I199),0)</f>
        <v>208.17301722093589</v>
      </c>
      <c r="F200" s="2">
        <f>IF(I199&gt;0.001,PPMT(Table421114[[#This Row],[Oprocentowanie]]/12,1,$C$5-Table421114[[#This Row],[Miesiąc]]+1,-I199),0)</f>
        <v>701.98113848415392</v>
      </c>
      <c r="G200" s="2">
        <f t="shared" si="8"/>
        <v>910.15415570508981</v>
      </c>
      <c r="H200" s="2"/>
      <c r="I200" s="11">
        <f>IF(I199-F200&gt;0.001,I199-F200-Table421114[[#This Row],[Ile nadpłacamy przy tej racie?]],0)</f>
        <v>44883.351099676991</v>
      </c>
      <c r="K200" s="2">
        <f>IF(Table421114[[#This Row],[Rok]]&lt;9,Table421114[[#This Row],[Odsetki normalne]]*50%,Table421114[[#This Row],[Odsetki normalne]])</f>
        <v>208.17301722093589</v>
      </c>
    </row>
    <row r="201" spans="2:11" x14ac:dyDescent="0.25">
      <c r="B201" s="1">
        <f t="shared" si="7"/>
        <v>16</v>
      </c>
      <c r="C201" s="4">
        <f t="shared" si="9"/>
        <v>185</v>
      </c>
      <c r="D201" s="5">
        <v>5.4800000000000001E-2</v>
      </c>
      <c r="E201" s="2">
        <f>IF(I200&gt;0.001,IPMT(Table421114[[#This Row],[Oprocentowanie]]/12,1,$C$5-Table421114[[#This Row],[Miesiąc]]+1,-I200),0)</f>
        <v>204.9673033551916</v>
      </c>
      <c r="F201" s="2">
        <f>IF(I200&gt;0.001,PPMT(Table421114[[#This Row],[Oprocentowanie]]/12,1,$C$5-Table421114[[#This Row],[Miesiąc]]+1,-I200),0)</f>
        <v>705.18685234989834</v>
      </c>
      <c r="G201" s="2">
        <f t="shared" si="8"/>
        <v>910.15415570508992</v>
      </c>
      <c r="H201" s="2"/>
      <c r="I201" s="11">
        <f>IF(I200-F201&gt;0.001,I200-F201-Table421114[[#This Row],[Ile nadpłacamy przy tej racie?]],0)</f>
        <v>44178.164247327091</v>
      </c>
      <c r="K201" s="2">
        <f>IF(Table421114[[#This Row],[Rok]]&lt;9,Table421114[[#This Row],[Odsetki normalne]]*50%,Table421114[[#This Row],[Odsetki normalne]])</f>
        <v>204.9673033551916</v>
      </c>
    </row>
    <row r="202" spans="2:11" x14ac:dyDescent="0.25">
      <c r="B202" s="1">
        <f t="shared" si="7"/>
        <v>16</v>
      </c>
      <c r="C202" s="4">
        <f t="shared" si="9"/>
        <v>186</v>
      </c>
      <c r="D202" s="5">
        <v>5.4800000000000001E-2</v>
      </c>
      <c r="E202" s="2">
        <f>IF(I201&gt;0.001,IPMT(Table421114[[#This Row],[Oprocentowanie]]/12,1,$C$5-Table421114[[#This Row],[Miesiąc]]+1,-I201),0)</f>
        <v>201.74695006279373</v>
      </c>
      <c r="F202" s="2">
        <f>IF(I201&gt;0.001,PPMT(Table421114[[#This Row],[Oprocentowanie]]/12,1,$C$5-Table421114[[#This Row],[Miesiąc]]+1,-I201),0)</f>
        <v>708.40720564229605</v>
      </c>
      <c r="G202" s="2">
        <f t="shared" si="8"/>
        <v>910.15415570508981</v>
      </c>
      <c r="H202" s="2"/>
      <c r="I202" s="11">
        <f>IF(I201-F202&gt;0.001,I201-F202-Table421114[[#This Row],[Ile nadpłacamy przy tej racie?]],0)</f>
        <v>43469.757041684796</v>
      </c>
      <c r="K202" s="2">
        <f>IF(Table421114[[#This Row],[Rok]]&lt;9,Table421114[[#This Row],[Odsetki normalne]]*50%,Table421114[[#This Row],[Odsetki normalne]])</f>
        <v>201.74695006279373</v>
      </c>
    </row>
    <row r="203" spans="2:11" x14ac:dyDescent="0.25">
      <c r="B203" s="1">
        <f t="shared" si="7"/>
        <v>16</v>
      </c>
      <c r="C203" s="4">
        <f t="shared" si="9"/>
        <v>187</v>
      </c>
      <c r="D203" s="5">
        <v>5.4800000000000001E-2</v>
      </c>
      <c r="E203" s="2">
        <f>IF(I202&gt;0.001,IPMT(Table421114[[#This Row],[Oprocentowanie]]/12,1,$C$5-Table421114[[#This Row],[Miesiąc]]+1,-I202),0)</f>
        <v>198.51189049036057</v>
      </c>
      <c r="F203" s="2">
        <f>IF(I202&gt;0.001,PPMT(Table421114[[#This Row],[Oprocentowanie]]/12,1,$C$5-Table421114[[#This Row],[Miesiąc]]+1,-I202),0)</f>
        <v>711.64226521472926</v>
      </c>
      <c r="G203" s="2">
        <f t="shared" si="8"/>
        <v>910.15415570508981</v>
      </c>
      <c r="H203" s="2"/>
      <c r="I203" s="11">
        <f>IF(I202-F203&gt;0.001,I202-F203-Table421114[[#This Row],[Ile nadpłacamy przy tej racie?]],0)</f>
        <v>42758.114776470065</v>
      </c>
      <c r="K203" s="2">
        <f>IF(Table421114[[#This Row],[Rok]]&lt;9,Table421114[[#This Row],[Odsetki normalne]]*50%,Table421114[[#This Row],[Odsetki normalne]])</f>
        <v>198.51189049036057</v>
      </c>
    </row>
    <row r="204" spans="2:11" x14ac:dyDescent="0.25">
      <c r="B204" s="1">
        <f t="shared" si="7"/>
        <v>16</v>
      </c>
      <c r="C204" s="4">
        <f t="shared" si="9"/>
        <v>188</v>
      </c>
      <c r="D204" s="5">
        <v>5.4800000000000001E-2</v>
      </c>
      <c r="E204" s="2">
        <f>IF(I203&gt;0.001,IPMT(Table421114[[#This Row],[Oprocentowanie]]/12,1,$C$5-Table421114[[#This Row],[Miesiąc]]+1,-I203),0)</f>
        <v>195.2620574792133</v>
      </c>
      <c r="F204" s="2">
        <f>IF(I203&gt;0.001,PPMT(Table421114[[#This Row],[Oprocentowanie]]/12,1,$C$5-Table421114[[#This Row],[Miesiąc]]+1,-I203),0)</f>
        <v>714.89209822587657</v>
      </c>
      <c r="G204" s="2">
        <f t="shared" si="8"/>
        <v>910.15415570508981</v>
      </c>
      <c r="H204" s="2"/>
      <c r="I204" s="11">
        <f>IF(I203-F204&gt;0.001,I203-F204-Table421114[[#This Row],[Ile nadpłacamy przy tej racie?]],0)</f>
        <v>42043.222678244187</v>
      </c>
      <c r="K204" s="2">
        <f>IF(Table421114[[#This Row],[Rok]]&lt;9,Table421114[[#This Row],[Odsetki normalne]]*50%,Table421114[[#This Row],[Odsetki normalne]])</f>
        <v>195.2620574792133</v>
      </c>
    </row>
    <row r="205" spans="2:11" x14ac:dyDescent="0.25">
      <c r="B205" s="1">
        <f t="shared" si="7"/>
        <v>16</v>
      </c>
      <c r="C205" s="4">
        <f t="shared" si="9"/>
        <v>189</v>
      </c>
      <c r="D205" s="5">
        <v>5.4800000000000001E-2</v>
      </c>
      <c r="E205" s="2">
        <f>IF(I204&gt;0.001,IPMT(Table421114[[#This Row],[Oprocentowanie]]/12,1,$C$5-Table421114[[#This Row],[Miesiąc]]+1,-I204),0)</f>
        <v>191.9973835639818</v>
      </c>
      <c r="F205" s="2">
        <f>IF(I204&gt;0.001,PPMT(Table421114[[#This Row],[Oprocentowanie]]/12,1,$C$5-Table421114[[#This Row],[Miesiąc]]+1,-I204),0)</f>
        <v>718.15677214110804</v>
      </c>
      <c r="G205" s="2">
        <f t="shared" si="8"/>
        <v>910.15415570508981</v>
      </c>
      <c r="H205" s="2"/>
      <c r="I205" s="11">
        <f>IF(I204-F205&gt;0.001,I204-F205-Table421114[[#This Row],[Ile nadpłacamy przy tej racie?]],0)</f>
        <v>41325.065906103082</v>
      </c>
      <c r="K205" s="2">
        <f>IF(Table421114[[#This Row],[Rok]]&lt;9,Table421114[[#This Row],[Odsetki normalne]]*50%,Table421114[[#This Row],[Odsetki normalne]])</f>
        <v>191.9973835639818</v>
      </c>
    </row>
    <row r="206" spans="2:11" x14ac:dyDescent="0.25">
      <c r="B206" s="1">
        <f t="shared" si="7"/>
        <v>16</v>
      </c>
      <c r="C206" s="4">
        <f t="shared" si="9"/>
        <v>190</v>
      </c>
      <c r="D206" s="5">
        <v>5.4800000000000001E-2</v>
      </c>
      <c r="E206" s="2">
        <f>IF(I205&gt;0.001,IPMT(Table421114[[#This Row],[Oprocentowanie]]/12,1,$C$5-Table421114[[#This Row],[Miesiąc]]+1,-I205),0)</f>
        <v>188.71780097120407</v>
      </c>
      <c r="F206" s="2">
        <f>IF(I205&gt;0.001,PPMT(Table421114[[#This Row],[Oprocentowanie]]/12,1,$C$5-Table421114[[#This Row],[Miesiąc]]+1,-I205),0)</f>
        <v>721.43635473388576</v>
      </c>
      <c r="G206" s="2">
        <f t="shared" si="8"/>
        <v>910.15415570508981</v>
      </c>
      <c r="H206" s="2"/>
      <c r="I206" s="11">
        <f>IF(I205-F206&gt;0.001,I205-F206-Table421114[[#This Row],[Ile nadpłacamy przy tej racie?]],0)</f>
        <v>40603.629551369195</v>
      </c>
      <c r="K206" s="2">
        <f>IF(Table421114[[#This Row],[Rok]]&lt;9,Table421114[[#This Row],[Odsetki normalne]]*50%,Table421114[[#This Row],[Odsetki normalne]])</f>
        <v>188.71780097120407</v>
      </c>
    </row>
    <row r="207" spans="2:11" x14ac:dyDescent="0.25">
      <c r="B207" s="1">
        <f t="shared" si="7"/>
        <v>16</v>
      </c>
      <c r="C207" s="4">
        <f t="shared" si="9"/>
        <v>191</v>
      </c>
      <c r="D207" s="5">
        <v>5.4800000000000001E-2</v>
      </c>
      <c r="E207" s="2">
        <f>IF(I206&gt;0.001,IPMT(Table421114[[#This Row],[Oprocentowanie]]/12,1,$C$5-Table421114[[#This Row],[Miesiąc]]+1,-I206),0)</f>
        <v>185.42324161791933</v>
      </c>
      <c r="F207" s="2">
        <f>IF(I206&gt;0.001,PPMT(Table421114[[#This Row],[Oprocentowanie]]/12,1,$C$5-Table421114[[#This Row],[Miesiąc]]+1,-I206),0)</f>
        <v>724.73091408717039</v>
      </c>
      <c r="G207" s="2">
        <f t="shared" si="8"/>
        <v>910.15415570508969</v>
      </c>
      <c r="H207" s="2"/>
      <c r="I207" s="11">
        <f>IF(I206-F207&gt;0.001,I206-F207-Table421114[[#This Row],[Ile nadpłacamy przy tej racie?]],0)</f>
        <v>39878.898637282022</v>
      </c>
      <c r="K207" s="2">
        <f>IF(Table421114[[#This Row],[Rok]]&lt;9,Table421114[[#This Row],[Odsetki normalne]]*50%,Table421114[[#This Row],[Odsetki normalne]])</f>
        <v>185.42324161791933</v>
      </c>
    </row>
    <row r="208" spans="2:11" x14ac:dyDescent="0.25">
      <c r="B208" s="1">
        <f t="shared" si="7"/>
        <v>16</v>
      </c>
      <c r="C208" s="4">
        <f t="shared" si="9"/>
        <v>192</v>
      </c>
      <c r="D208" s="5">
        <v>5.4800000000000001E-2</v>
      </c>
      <c r="E208" s="2">
        <f>IF(I207&gt;0.001,IPMT(Table421114[[#This Row],[Oprocentowanie]]/12,1,$C$5-Table421114[[#This Row],[Miesiąc]]+1,-I207),0)</f>
        <v>182.11363711025456</v>
      </c>
      <c r="F208" s="2">
        <f>IF(I207&gt;0.001,PPMT(Table421114[[#This Row],[Oprocentowanie]]/12,1,$C$5-Table421114[[#This Row],[Miesiąc]]+1,-I207),0)</f>
        <v>728.04051859483513</v>
      </c>
      <c r="G208" s="2">
        <f t="shared" si="8"/>
        <v>910.15415570508969</v>
      </c>
      <c r="H208" s="2"/>
      <c r="I208" s="11">
        <f>IF(I207-F208&gt;0.001,I207-F208-Table421114[[#This Row],[Ile nadpłacamy przy tej racie?]],0)</f>
        <v>39150.858118687189</v>
      </c>
      <c r="K208" s="2">
        <f>IF(Table421114[[#This Row],[Rok]]&lt;9,Table421114[[#This Row],[Odsetki normalne]]*50%,Table421114[[#This Row],[Odsetki normalne]])</f>
        <v>182.11363711025456</v>
      </c>
    </row>
    <row r="209" spans="2:11" x14ac:dyDescent="0.25">
      <c r="B209" s="6">
        <f t="shared" si="7"/>
        <v>17</v>
      </c>
      <c r="C209" s="7">
        <f t="shared" si="9"/>
        <v>193</v>
      </c>
      <c r="D209" s="8">
        <v>5.4800000000000001E-2</v>
      </c>
      <c r="E209" s="9">
        <f>IF(I208&gt;0.001,IPMT(Table421114[[#This Row],[Oprocentowanie]]/12,1,$C$5-Table421114[[#This Row],[Miesiąc]]+1,-I208),0)</f>
        <v>178.78891874200482</v>
      </c>
      <c r="F209" s="9">
        <f>IF(I208&gt;0.001,PPMT(Table421114[[#This Row],[Oprocentowanie]]/12,1,$C$5-Table421114[[#This Row],[Miesiąc]]+1,-I208),0)</f>
        <v>731.36523696308518</v>
      </c>
      <c r="G209" s="9">
        <f t="shared" si="8"/>
        <v>910.15415570509003</v>
      </c>
      <c r="H209" s="9"/>
      <c r="I209" s="9">
        <f>IF(I208-F209&gt;0.001,I208-F209-Table421114[[#This Row],[Ile nadpłacamy przy tej racie?]],0)</f>
        <v>38419.492881724102</v>
      </c>
      <c r="K209" s="9">
        <f>IF(Table421114[[#This Row],[Rok]]&lt;9,Table421114[[#This Row],[Odsetki normalne]]*50%,Table421114[[#This Row],[Odsetki normalne]])</f>
        <v>178.78891874200482</v>
      </c>
    </row>
    <row r="210" spans="2:11" x14ac:dyDescent="0.25">
      <c r="B210" s="6">
        <f t="shared" ref="B210:B273" si="10">ROUNDUP(C210/12,0)</f>
        <v>17</v>
      </c>
      <c r="C210" s="7">
        <f t="shared" si="9"/>
        <v>194</v>
      </c>
      <c r="D210" s="8">
        <v>5.4800000000000001E-2</v>
      </c>
      <c r="E210" s="9">
        <f>IF(I209&gt;0.001,IPMT(Table421114[[#This Row],[Oprocentowanie]]/12,1,$C$5-Table421114[[#This Row],[Miesiąc]]+1,-I209),0)</f>
        <v>175.44901749320672</v>
      </c>
      <c r="F210" s="9">
        <f>IF(I209&gt;0.001,PPMT(Table421114[[#This Row],[Oprocentowanie]]/12,1,$C$5-Table421114[[#This Row],[Miesiąc]]+1,-I209),0)</f>
        <v>734.7051382118832</v>
      </c>
      <c r="G210" s="9">
        <f t="shared" ref="G210:G273" si="11">IF(I209&gt;0,E210+F210,0)</f>
        <v>910.15415570508992</v>
      </c>
      <c r="H210" s="9"/>
      <c r="I210" s="9">
        <f>IF(I209-F210&gt;0.001,I209-F210-Table421114[[#This Row],[Ile nadpłacamy przy tej racie?]],0)</f>
        <v>37684.787743512221</v>
      </c>
      <c r="K210" s="9">
        <f>IF(Table421114[[#This Row],[Rok]]&lt;9,Table421114[[#This Row],[Odsetki normalne]]*50%,Table421114[[#This Row],[Odsetki normalne]])</f>
        <v>175.44901749320672</v>
      </c>
    </row>
    <row r="211" spans="2:11" x14ac:dyDescent="0.25">
      <c r="B211" s="6">
        <f t="shared" si="10"/>
        <v>17</v>
      </c>
      <c r="C211" s="7">
        <f t="shared" ref="C211:C274" si="12">C210+1</f>
        <v>195</v>
      </c>
      <c r="D211" s="8">
        <v>5.4800000000000001E-2</v>
      </c>
      <c r="E211" s="9">
        <f>IF(I210&gt;0.001,IPMT(Table421114[[#This Row],[Oprocentowanie]]/12,1,$C$5-Table421114[[#This Row],[Miesiąc]]+1,-I210),0)</f>
        <v>172.09386402870581</v>
      </c>
      <c r="F211" s="9">
        <f>IF(I210&gt;0.001,PPMT(Table421114[[#This Row],[Oprocentowanie]]/12,1,$C$5-Table421114[[#This Row],[Miesiąc]]+1,-I210),0)</f>
        <v>738.06029167638394</v>
      </c>
      <c r="G211" s="9">
        <f t="shared" si="11"/>
        <v>910.15415570508981</v>
      </c>
      <c r="H211" s="9"/>
      <c r="I211" s="9">
        <f>IF(I210-F211&gt;0.001,I210-F211-Table421114[[#This Row],[Ile nadpłacamy przy tej racie?]],0)</f>
        <v>36946.727451835839</v>
      </c>
      <c r="K211" s="9">
        <f>IF(Table421114[[#This Row],[Rok]]&lt;9,Table421114[[#This Row],[Odsetki normalne]]*50%,Table421114[[#This Row],[Odsetki normalne]])</f>
        <v>172.09386402870581</v>
      </c>
    </row>
    <row r="212" spans="2:11" x14ac:dyDescent="0.25">
      <c r="B212" s="6">
        <f t="shared" si="10"/>
        <v>17</v>
      </c>
      <c r="C212" s="7">
        <f t="shared" si="12"/>
        <v>196</v>
      </c>
      <c r="D212" s="8">
        <v>5.4800000000000001E-2</v>
      </c>
      <c r="E212" s="9">
        <f>IF(I211&gt;0.001,IPMT(Table421114[[#This Row],[Oprocentowanie]]/12,1,$C$5-Table421114[[#This Row],[Miesiąc]]+1,-I211),0)</f>
        <v>168.723388696717</v>
      </c>
      <c r="F212" s="9">
        <f>IF(I211&gt;0.001,PPMT(Table421114[[#This Row],[Oprocentowanie]]/12,1,$C$5-Table421114[[#This Row],[Miesiąc]]+1,-I211),0)</f>
        <v>741.43076700837298</v>
      </c>
      <c r="G212" s="9">
        <f t="shared" si="11"/>
        <v>910.15415570509003</v>
      </c>
      <c r="H212" s="9"/>
      <c r="I212" s="9">
        <f>IF(I211-F212&gt;0.001,I211-F212-Table421114[[#This Row],[Ile nadpłacamy przy tej racie?]],0)</f>
        <v>36205.296684827466</v>
      </c>
      <c r="K212" s="9">
        <f>IF(Table421114[[#This Row],[Rok]]&lt;9,Table421114[[#This Row],[Odsetki normalne]]*50%,Table421114[[#This Row],[Odsetki normalne]])</f>
        <v>168.723388696717</v>
      </c>
    </row>
    <row r="213" spans="2:11" x14ac:dyDescent="0.25">
      <c r="B213" s="6">
        <f t="shared" si="10"/>
        <v>17</v>
      </c>
      <c r="C213" s="7">
        <f t="shared" si="12"/>
        <v>197</v>
      </c>
      <c r="D213" s="8">
        <v>5.4800000000000001E-2</v>
      </c>
      <c r="E213" s="9">
        <f>IF(I212&gt;0.001,IPMT(Table421114[[#This Row],[Oprocentowanie]]/12,1,$C$5-Table421114[[#This Row],[Miesiąc]]+1,-I212),0)</f>
        <v>165.33752152737875</v>
      </c>
      <c r="F213" s="9">
        <f>IF(I212&gt;0.001,PPMT(Table421114[[#This Row],[Oprocentowanie]]/12,1,$C$5-Table421114[[#This Row],[Miesiąc]]+1,-I212),0)</f>
        <v>744.81663417771097</v>
      </c>
      <c r="G213" s="9">
        <f t="shared" si="11"/>
        <v>910.15415570508969</v>
      </c>
      <c r="H213" s="9"/>
      <c r="I213" s="9">
        <f>IF(I212-F213&gt;0.001,I212-F213-Table421114[[#This Row],[Ile nadpłacamy przy tej racie?]],0)</f>
        <v>35460.480050649756</v>
      </c>
      <c r="K213" s="9">
        <f>IF(Table421114[[#This Row],[Rok]]&lt;9,Table421114[[#This Row],[Odsetki normalne]]*50%,Table421114[[#This Row],[Odsetki normalne]])</f>
        <v>165.33752152737875</v>
      </c>
    </row>
    <row r="214" spans="2:11" x14ac:dyDescent="0.25">
      <c r="B214" s="6">
        <f t="shared" si="10"/>
        <v>17</v>
      </c>
      <c r="C214" s="7">
        <f t="shared" si="12"/>
        <v>198</v>
      </c>
      <c r="D214" s="8">
        <v>5.4800000000000001E-2</v>
      </c>
      <c r="E214" s="9">
        <f>IF(I213&gt;0.001,IPMT(Table421114[[#This Row],[Oprocentowanie]]/12,1,$C$5-Table421114[[#This Row],[Miesiąc]]+1,-I213),0)</f>
        <v>161.93619223130057</v>
      </c>
      <c r="F214" s="9">
        <f>IF(I213&gt;0.001,PPMT(Table421114[[#This Row],[Oprocentowanie]]/12,1,$C$5-Table421114[[#This Row],[Miesiąc]]+1,-I213),0)</f>
        <v>748.21796347378938</v>
      </c>
      <c r="G214" s="9">
        <f t="shared" si="11"/>
        <v>910.15415570508992</v>
      </c>
      <c r="H214" s="9"/>
      <c r="I214" s="9">
        <f>IF(I213-F214&gt;0.001,I213-F214-Table421114[[#This Row],[Ile nadpłacamy przy tej racie?]],0)</f>
        <v>34712.262087175965</v>
      </c>
      <c r="K214" s="9">
        <f>IF(Table421114[[#This Row],[Rok]]&lt;9,Table421114[[#This Row],[Odsetki normalne]]*50%,Table421114[[#This Row],[Odsetki normalne]])</f>
        <v>161.93619223130057</v>
      </c>
    </row>
    <row r="215" spans="2:11" x14ac:dyDescent="0.25">
      <c r="B215" s="6">
        <f t="shared" si="10"/>
        <v>17</v>
      </c>
      <c r="C215" s="7">
        <f t="shared" si="12"/>
        <v>199</v>
      </c>
      <c r="D215" s="8">
        <v>5.4800000000000001E-2</v>
      </c>
      <c r="E215" s="9">
        <f>IF(I214&gt;0.001,IPMT(Table421114[[#This Row],[Oprocentowanie]]/12,1,$C$5-Table421114[[#This Row],[Miesiąc]]+1,-I214),0)</f>
        <v>158.51933019810357</v>
      </c>
      <c r="F215" s="9">
        <f>IF(I214&gt;0.001,PPMT(Table421114[[#This Row],[Oprocentowanie]]/12,1,$C$5-Table421114[[#This Row],[Miesiąc]]+1,-I214),0)</f>
        <v>751.6348255069862</v>
      </c>
      <c r="G215" s="9">
        <f t="shared" si="11"/>
        <v>910.15415570508981</v>
      </c>
      <c r="H215" s="9"/>
      <c r="I215" s="9">
        <f>IF(I214-F215&gt;0.001,I214-F215-Table421114[[#This Row],[Ile nadpłacamy przy tej racie?]],0)</f>
        <v>33960.627261668975</v>
      </c>
      <c r="K215" s="9">
        <f>IF(Table421114[[#This Row],[Rok]]&lt;9,Table421114[[#This Row],[Odsetki normalne]]*50%,Table421114[[#This Row],[Odsetki normalne]])</f>
        <v>158.51933019810357</v>
      </c>
    </row>
    <row r="216" spans="2:11" x14ac:dyDescent="0.25">
      <c r="B216" s="6">
        <f t="shared" si="10"/>
        <v>17</v>
      </c>
      <c r="C216" s="7">
        <f t="shared" si="12"/>
        <v>200</v>
      </c>
      <c r="D216" s="8">
        <v>5.4800000000000001E-2</v>
      </c>
      <c r="E216" s="9">
        <f>IF(I215&gt;0.001,IPMT(Table421114[[#This Row],[Oprocentowanie]]/12,1,$C$5-Table421114[[#This Row],[Miesiąc]]+1,-I215),0)</f>
        <v>155.08686449495499</v>
      </c>
      <c r="F216" s="9">
        <f>IF(I215&gt;0.001,PPMT(Table421114[[#This Row],[Oprocentowanie]]/12,1,$C$5-Table421114[[#This Row],[Miesiąc]]+1,-I215),0)</f>
        <v>755.06729121013473</v>
      </c>
      <c r="G216" s="9">
        <f t="shared" si="11"/>
        <v>910.15415570508969</v>
      </c>
      <c r="H216" s="9"/>
      <c r="I216" s="9">
        <f>IF(I215-F216&gt;0.001,I215-F216-Table421114[[#This Row],[Ile nadpłacamy przy tej racie?]],0)</f>
        <v>33205.559970458839</v>
      </c>
      <c r="K216" s="9">
        <f>IF(Table421114[[#This Row],[Rok]]&lt;9,Table421114[[#This Row],[Odsetki normalne]]*50%,Table421114[[#This Row],[Odsetki normalne]])</f>
        <v>155.08686449495499</v>
      </c>
    </row>
    <row r="217" spans="2:11" x14ac:dyDescent="0.25">
      <c r="B217" s="6">
        <f t="shared" si="10"/>
        <v>17</v>
      </c>
      <c r="C217" s="7">
        <f t="shared" si="12"/>
        <v>201</v>
      </c>
      <c r="D217" s="8">
        <v>5.4800000000000001E-2</v>
      </c>
      <c r="E217" s="9">
        <f>IF(I216&gt;0.001,IPMT(Table421114[[#This Row],[Oprocentowanie]]/12,1,$C$5-Table421114[[#This Row],[Miesiąc]]+1,-I216),0)</f>
        <v>151.63872386509536</v>
      </c>
      <c r="F217" s="9">
        <f>IF(I216&gt;0.001,PPMT(Table421114[[#This Row],[Oprocentowanie]]/12,1,$C$5-Table421114[[#This Row],[Miesiąc]]+1,-I216),0)</f>
        <v>758.51543183999422</v>
      </c>
      <c r="G217" s="9">
        <f t="shared" si="11"/>
        <v>910.15415570508958</v>
      </c>
      <c r="H217" s="9"/>
      <c r="I217" s="9">
        <f>IF(I216-F217&gt;0.001,I216-F217-Table421114[[#This Row],[Ile nadpłacamy przy tej racie?]],0)</f>
        <v>32447.044538618844</v>
      </c>
      <c r="K217" s="9">
        <f>IF(Table421114[[#This Row],[Rok]]&lt;9,Table421114[[#This Row],[Odsetki normalne]]*50%,Table421114[[#This Row],[Odsetki normalne]])</f>
        <v>151.63872386509536</v>
      </c>
    </row>
    <row r="218" spans="2:11" x14ac:dyDescent="0.25">
      <c r="B218" s="6">
        <f t="shared" si="10"/>
        <v>17</v>
      </c>
      <c r="C218" s="7">
        <f t="shared" si="12"/>
        <v>202</v>
      </c>
      <c r="D218" s="8">
        <v>5.4800000000000001E-2</v>
      </c>
      <c r="E218" s="9">
        <f>IF(I217&gt;0.001,IPMT(Table421114[[#This Row],[Oprocentowanie]]/12,1,$C$5-Table421114[[#This Row],[Miesiąc]]+1,-I217),0)</f>
        <v>148.17483672635939</v>
      </c>
      <c r="F218" s="9">
        <f>IF(I217&gt;0.001,PPMT(Table421114[[#This Row],[Oprocentowanie]]/12,1,$C$5-Table421114[[#This Row],[Miesiąc]]+1,-I217),0)</f>
        <v>761.97931897873025</v>
      </c>
      <c r="G218" s="9">
        <f t="shared" si="11"/>
        <v>910.15415570508958</v>
      </c>
      <c r="H218" s="9"/>
      <c r="I218" s="9">
        <f>IF(I217-F218&gt;0.001,I217-F218-Table421114[[#This Row],[Ile nadpłacamy przy tej racie?]],0)</f>
        <v>31685.065219640113</v>
      </c>
      <c r="K218" s="9">
        <f>IF(Table421114[[#This Row],[Rok]]&lt;9,Table421114[[#This Row],[Odsetki normalne]]*50%,Table421114[[#This Row],[Odsetki normalne]])</f>
        <v>148.17483672635939</v>
      </c>
    </row>
    <row r="219" spans="2:11" x14ac:dyDescent="0.25">
      <c r="B219" s="6">
        <f t="shared" si="10"/>
        <v>17</v>
      </c>
      <c r="C219" s="7">
        <f t="shared" si="12"/>
        <v>203</v>
      </c>
      <c r="D219" s="8">
        <v>5.4800000000000001E-2</v>
      </c>
      <c r="E219" s="9">
        <f>IF(I218&gt;0.001,IPMT(Table421114[[#This Row],[Oprocentowanie]]/12,1,$C$5-Table421114[[#This Row],[Miesiąc]]+1,-I218),0)</f>
        <v>144.69513116968983</v>
      </c>
      <c r="F219" s="9">
        <f>IF(I218&gt;0.001,PPMT(Table421114[[#This Row],[Oprocentowanie]]/12,1,$C$5-Table421114[[#This Row],[Miesiąc]]+1,-I218),0)</f>
        <v>765.45902453539964</v>
      </c>
      <c r="G219" s="9">
        <f t="shared" si="11"/>
        <v>910.15415570508947</v>
      </c>
      <c r="H219" s="9"/>
      <c r="I219" s="9">
        <f>IF(I218-F219&gt;0.001,I218-F219-Table421114[[#This Row],[Ile nadpłacamy przy tej racie?]],0)</f>
        <v>30919.606195104712</v>
      </c>
      <c r="K219" s="9">
        <f>IF(Table421114[[#This Row],[Rok]]&lt;9,Table421114[[#This Row],[Odsetki normalne]]*50%,Table421114[[#This Row],[Odsetki normalne]])</f>
        <v>144.69513116968983</v>
      </c>
    </row>
    <row r="220" spans="2:11" x14ac:dyDescent="0.25">
      <c r="B220" s="6">
        <f t="shared" si="10"/>
        <v>17</v>
      </c>
      <c r="C220" s="7">
        <f t="shared" si="12"/>
        <v>204</v>
      </c>
      <c r="D220" s="8">
        <v>5.4800000000000001E-2</v>
      </c>
      <c r="E220" s="9">
        <f>IF(I219&gt;0.001,IPMT(Table421114[[#This Row],[Oprocentowanie]]/12,1,$C$5-Table421114[[#This Row],[Miesiąc]]+1,-I219),0)</f>
        <v>141.19953495764486</v>
      </c>
      <c r="F220" s="9">
        <f>IF(I219&gt;0.001,PPMT(Table421114[[#This Row],[Oprocentowanie]]/12,1,$C$5-Table421114[[#This Row],[Miesiąc]]+1,-I219),0)</f>
        <v>768.95462074744489</v>
      </c>
      <c r="G220" s="9">
        <f t="shared" si="11"/>
        <v>910.15415570508981</v>
      </c>
      <c r="H220" s="9"/>
      <c r="I220" s="9">
        <f>IF(I219-F220&gt;0.001,I219-F220-Table421114[[#This Row],[Ile nadpłacamy przy tej racie?]],0)</f>
        <v>30150.651574357267</v>
      </c>
      <c r="K220" s="9">
        <f>IF(Table421114[[#This Row],[Rok]]&lt;9,Table421114[[#This Row],[Odsetki normalne]]*50%,Table421114[[#This Row],[Odsetki normalne]])</f>
        <v>141.19953495764486</v>
      </c>
    </row>
    <row r="221" spans="2:11" x14ac:dyDescent="0.25">
      <c r="B221" s="1">
        <f t="shared" si="10"/>
        <v>18</v>
      </c>
      <c r="C221" s="4">
        <f t="shared" si="12"/>
        <v>205</v>
      </c>
      <c r="D221" s="5">
        <v>5.4800000000000001E-2</v>
      </c>
      <c r="E221" s="2">
        <f>IF(I220&gt;0.001,IPMT(Table421114[[#This Row],[Oprocentowanie]]/12,1,$C$5-Table421114[[#This Row],[Miesiąc]]+1,-I220),0)</f>
        <v>137.6879755228982</v>
      </c>
      <c r="F221" s="2">
        <f>IF(I220&gt;0.001,PPMT(Table421114[[#This Row],[Oprocentowanie]]/12,1,$C$5-Table421114[[#This Row],[Miesiąc]]+1,-I220),0)</f>
        <v>772.46618018219147</v>
      </c>
      <c r="G221" s="2">
        <f t="shared" si="11"/>
        <v>910.15415570508969</v>
      </c>
      <c r="H221" s="2"/>
      <c r="I221" s="11">
        <f>IF(I220-F221&gt;0.001,I220-F221-Table421114[[#This Row],[Ile nadpłacamy przy tej racie?]],0)</f>
        <v>29378.185394175074</v>
      </c>
      <c r="K221" s="2">
        <f>IF(Table421114[[#This Row],[Rok]]&lt;9,Table421114[[#This Row],[Odsetki normalne]]*50%,Table421114[[#This Row],[Odsetki normalne]])</f>
        <v>137.6879755228982</v>
      </c>
    </row>
    <row r="222" spans="2:11" x14ac:dyDescent="0.25">
      <c r="B222" s="1">
        <f t="shared" si="10"/>
        <v>18</v>
      </c>
      <c r="C222" s="4">
        <f t="shared" si="12"/>
        <v>206</v>
      </c>
      <c r="D222" s="5">
        <v>5.4800000000000001E-2</v>
      </c>
      <c r="E222" s="2">
        <f>IF(I221&gt;0.001,IPMT(Table421114[[#This Row],[Oprocentowanie]]/12,1,$C$5-Table421114[[#This Row],[Miesiąc]]+1,-I221),0)</f>
        <v>134.16037996673282</v>
      </c>
      <c r="F222" s="2">
        <f>IF(I221&gt;0.001,PPMT(Table421114[[#This Row],[Oprocentowanie]]/12,1,$C$5-Table421114[[#This Row],[Miesiąc]]+1,-I221),0)</f>
        <v>775.99377573835682</v>
      </c>
      <c r="G222" s="2">
        <f t="shared" si="11"/>
        <v>910.15415570508958</v>
      </c>
      <c r="H222" s="2"/>
      <c r="I222" s="11">
        <f>IF(I221-F222&gt;0.001,I221-F222-Table421114[[#This Row],[Ile nadpłacamy przy tej racie?]],0)</f>
        <v>28602.191618436718</v>
      </c>
      <c r="K222" s="2">
        <f>IF(Table421114[[#This Row],[Rok]]&lt;9,Table421114[[#This Row],[Odsetki normalne]]*50%,Table421114[[#This Row],[Odsetki normalne]])</f>
        <v>134.16037996673282</v>
      </c>
    </row>
    <row r="223" spans="2:11" x14ac:dyDescent="0.25">
      <c r="B223" s="1">
        <f t="shared" si="10"/>
        <v>18</v>
      </c>
      <c r="C223" s="4">
        <f t="shared" si="12"/>
        <v>207</v>
      </c>
      <c r="D223" s="5">
        <v>5.4800000000000001E-2</v>
      </c>
      <c r="E223" s="2">
        <f>IF(I222&gt;0.001,IPMT(Table421114[[#This Row],[Oprocentowanie]]/12,1,$C$5-Table421114[[#This Row],[Miesiąc]]+1,-I222),0)</f>
        <v>130.61667505752769</v>
      </c>
      <c r="F223" s="2">
        <f>IF(I222&gt;0.001,PPMT(Table421114[[#This Row],[Oprocentowanie]]/12,1,$C$5-Table421114[[#This Row],[Miesiąc]]+1,-I222),0)</f>
        <v>779.53748064756201</v>
      </c>
      <c r="G223" s="2">
        <f t="shared" si="11"/>
        <v>910.15415570508969</v>
      </c>
      <c r="H223" s="2"/>
      <c r="I223" s="11">
        <f>IF(I222-F223&gt;0.001,I222-F223-Table421114[[#This Row],[Ile nadpłacamy przy tej racie?]],0)</f>
        <v>27822.654137789155</v>
      </c>
      <c r="K223" s="2">
        <f>IF(Table421114[[#This Row],[Rok]]&lt;9,Table421114[[#This Row],[Odsetki normalne]]*50%,Table421114[[#This Row],[Odsetki normalne]])</f>
        <v>130.61667505752769</v>
      </c>
    </row>
    <row r="224" spans="2:11" x14ac:dyDescent="0.25">
      <c r="B224" s="1">
        <f t="shared" si="10"/>
        <v>18</v>
      </c>
      <c r="C224" s="4">
        <f t="shared" si="12"/>
        <v>208</v>
      </c>
      <c r="D224" s="5">
        <v>5.4800000000000001E-2</v>
      </c>
      <c r="E224" s="2">
        <f>IF(I223&gt;0.001,IPMT(Table421114[[#This Row],[Oprocentowanie]]/12,1,$C$5-Table421114[[#This Row],[Miesiąc]]+1,-I223),0)</f>
        <v>127.05678722923716</v>
      </c>
      <c r="F224" s="2">
        <f>IF(I223&gt;0.001,PPMT(Table421114[[#This Row],[Oprocentowanie]]/12,1,$C$5-Table421114[[#This Row],[Miesiąc]]+1,-I223),0)</f>
        <v>783.09736847585259</v>
      </c>
      <c r="G224" s="2">
        <f t="shared" si="11"/>
        <v>910.15415570508981</v>
      </c>
      <c r="H224" s="2"/>
      <c r="I224" s="11">
        <f>IF(I223-F224&gt;0.001,I223-F224-Table421114[[#This Row],[Ile nadpłacamy przy tej racie?]],0)</f>
        <v>27039.556769313302</v>
      </c>
      <c r="K224" s="2">
        <f>IF(Table421114[[#This Row],[Rok]]&lt;9,Table421114[[#This Row],[Odsetki normalne]]*50%,Table421114[[#This Row],[Odsetki normalne]])</f>
        <v>127.05678722923716</v>
      </c>
    </row>
    <row r="225" spans="2:11" x14ac:dyDescent="0.25">
      <c r="B225" s="1">
        <f t="shared" si="10"/>
        <v>18</v>
      </c>
      <c r="C225" s="4">
        <f t="shared" si="12"/>
        <v>209</v>
      </c>
      <c r="D225" s="5">
        <v>5.4800000000000001E-2</v>
      </c>
      <c r="E225" s="2">
        <f>IF(I224&gt;0.001,IPMT(Table421114[[#This Row],[Oprocentowanie]]/12,1,$C$5-Table421114[[#This Row],[Miesiąc]]+1,-I224),0)</f>
        <v>123.48064257986408</v>
      </c>
      <c r="F225" s="2">
        <f>IF(I224&gt;0.001,PPMT(Table421114[[#This Row],[Oprocentowanie]]/12,1,$C$5-Table421114[[#This Row],[Miesiąc]]+1,-I224),0)</f>
        <v>786.67351312522544</v>
      </c>
      <c r="G225" s="2">
        <f t="shared" si="11"/>
        <v>910.15415570508958</v>
      </c>
      <c r="H225" s="2"/>
      <c r="I225" s="11">
        <f>IF(I224-F225&gt;0.001,I224-F225-Table421114[[#This Row],[Ile nadpłacamy przy tej racie?]],0)</f>
        <v>26252.883256188077</v>
      </c>
      <c r="K225" s="2">
        <f>IF(Table421114[[#This Row],[Rok]]&lt;9,Table421114[[#This Row],[Odsetki normalne]]*50%,Table421114[[#This Row],[Odsetki normalne]])</f>
        <v>123.48064257986408</v>
      </c>
    </row>
    <row r="226" spans="2:11" x14ac:dyDescent="0.25">
      <c r="B226" s="1">
        <f t="shared" si="10"/>
        <v>18</v>
      </c>
      <c r="C226" s="4">
        <f t="shared" si="12"/>
        <v>210</v>
      </c>
      <c r="D226" s="5">
        <v>5.4800000000000001E-2</v>
      </c>
      <c r="E226" s="2">
        <f>IF(I225&gt;0.001,IPMT(Table421114[[#This Row],[Oprocentowanie]]/12,1,$C$5-Table421114[[#This Row],[Miesiąc]]+1,-I225),0)</f>
        <v>119.88816686992556</v>
      </c>
      <c r="F226" s="2">
        <f>IF(I225&gt;0.001,PPMT(Table421114[[#This Row],[Oprocentowanie]]/12,1,$C$5-Table421114[[#This Row],[Miesiąc]]+1,-I225),0)</f>
        <v>790.26598883516408</v>
      </c>
      <c r="G226" s="2">
        <f t="shared" si="11"/>
        <v>910.15415570508958</v>
      </c>
      <c r="H226" s="2"/>
      <c r="I226" s="11">
        <f>IF(I225-F226&gt;0.001,I225-F226-Table421114[[#This Row],[Ile nadpłacamy przy tej racie?]],0)</f>
        <v>25462.617267352914</v>
      </c>
      <c r="K226" s="2">
        <f>IF(Table421114[[#This Row],[Rok]]&lt;9,Table421114[[#This Row],[Odsetki normalne]]*50%,Table421114[[#This Row],[Odsetki normalne]])</f>
        <v>119.88816686992556</v>
      </c>
    </row>
    <row r="227" spans="2:11" x14ac:dyDescent="0.25">
      <c r="B227" s="1">
        <f t="shared" si="10"/>
        <v>18</v>
      </c>
      <c r="C227" s="4">
        <f t="shared" si="12"/>
        <v>211</v>
      </c>
      <c r="D227" s="5">
        <v>5.4800000000000001E-2</v>
      </c>
      <c r="E227" s="2">
        <f>IF(I226&gt;0.001,IPMT(Table421114[[#This Row],[Oprocentowanie]]/12,1,$C$5-Table421114[[#This Row],[Miesiąc]]+1,-I226),0)</f>
        <v>116.27928552091164</v>
      </c>
      <c r="F227" s="2">
        <f>IF(I226&gt;0.001,PPMT(Table421114[[#This Row],[Oprocentowanie]]/12,1,$C$5-Table421114[[#This Row],[Miesiąc]]+1,-I226),0)</f>
        <v>793.87487018417812</v>
      </c>
      <c r="G227" s="2">
        <f t="shared" si="11"/>
        <v>910.15415570508981</v>
      </c>
      <c r="H227" s="2"/>
      <c r="I227" s="11">
        <f>IF(I226-F227&gt;0.001,I226-F227-Table421114[[#This Row],[Ile nadpłacamy przy tej racie?]],0)</f>
        <v>24668.742397168735</v>
      </c>
      <c r="K227" s="2">
        <f>IF(Table421114[[#This Row],[Rok]]&lt;9,Table421114[[#This Row],[Odsetki normalne]]*50%,Table421114[[#This Row],[Odsetki normalne]])</f>
        <v>116.27928552091164</v>
      </c>
    </row>
    <row r="228" spans="2:11" x14ac:dyDescent="0.25">
      <c r="B228" s="1">
        <f t="shared" si="10"/>
        <v>18</v>
      </c>
      <c r="C228" s="4">
        <f t="shared" si="12"/>
        <v>212</v>
      </c>
      <c r="D228" s="5">
        <v>5.4800000000000001E-2</v>
      </c>
      <c r="E228" s="2">
        <f>IF(I227&gt;0.001,IPMT(Table421114[[#This Row],[Oprocentowanie]]/12,1,$C$5-Table421114[[#This Row],[Miesiąc]]+1,-I227),0)</f>
        <v>112.65392361373722</v>
      </c>
      <c r="F228" s="2">
        <f>IF(I227&gt;0.001,PPMT(Table421114[[#This Row],[Oprocentowanie]]/12,1,$C$5-Table421114[[#This Row],[Miesiąc]]+1,-I227),0)</f>
        <v>797.50023209135247</v>
      </c>
      <c r="G228" s="2">
        <f t="shared" si="11"/>
        <v>910.15415570508969</v>
      </c>
      <c r="H228" s="2"/>
      <c r="I228" s="11">
        <f>IF(I227-F228&gt;0.001,I227-F228-Table421114[[#This Row],[Ile nadpłacamy przy tej racie?]],0)</f>
        <v>23871.242165077383</v>
      </c>
      <c r="K228" s="2">
        <f>IF(Table421114[[#This Row],[Rok]]&lt;9,Table421114[[#This Row],[Odsetki normalne]]*50%,Table421114[[#This Row],[Odsetki normalne]])</f>
        <v>112.65392361373722</v>
      </c>
    </row>
    <row r="229" spans="2:11" x14ac:dyDescent="0.25">
      <c r="B229" s="1">
        <f t="shared" si="10"/>
        <v>18</v>
      </c>
      <c r="C229" s="4">
        <f t="shared" si="12"/>
        <v>213</v>
      </c>
      <c r="D229" s="5">
        <v>5.4800000000000001E-2</v>
      </c>
      <c r="E229" s="2">
        <f>IF(I228&gt;0.001,IPMT(Table421114[[#This Row],[Oprocentowanie]]/12,1,$C$5-Table421114[[#This Row],[Miesiąc]]+1,-I228),0)</f>
        <v>109.01200588718672</v>
      </c>
      <c r="F229" s="2">
        <f>IF(I228&gt;0.001,PPMT(Table421114[[#This Row],[Oprocentowanie]]/12,1,$C$5-Table421114[[#This Row],[Miesiąc]]+1,-I228),0)</f>
        <v>801.1421498179028</v>
      </c>
      <c r="G229" s="2">
        <f t="shared" si="11"/>
        <v>910.15415570508958</v>
      </c>
      <c r="H229" s="2"/>
      <c r="I229" s="11">
        <f>IF(I228-F229&gt;0.001,I228-F229-Table421114[[#This Row],[Ile nadpłacamy przy tej racie?]],0)</f>
        <v>23070.100015259479</v>
      </c>
      <c r="K229" s="2">
        <f>IF(Table421114[[#This Row],[Rok]]&lt;9,Table421114[[#This Row],[Odsetki normalne]]*50%,Table421114[[#This Row],[Odsetki normalne]])</f>
        <v>109.01200588718672</v>
      </c>
    </row>
    <row r="230" spans="2:11" x14ac:dyDescent="0.25">
      <c r="B230" s="1">
        <f t="shared" si="10"/>
        <v>18</v>
      </c>
      <c r="C230" s="4">
        <f t="shared" si="12"/>
        <v>214</v>
      </c>
      <c r="D230" s="5">
        <v>5.4800000000000001E-2</v>
      </c>
      <c r="E230" s="2">
        <f>IF(I229&gt;0.001,IPMT(Table421114[[#This Row],[Oprocentowanie]]/12,1,$C$5-Table421114[[#This Row],[Miesiąc]]+1,-I229),0)</f>
        <v>105.35345673635162</v>
      </c>
      <c r="F230" s="2">
        <f>IF(I229&gt;0.001,PPMT(Table421114[[#This Row],[Oprocentowanie]]/12,1,$C$5-Table421114[[#This Row],[Miesiąc]]+1,-I229),0)</f>
        <v>804.80069896873783</v>
      </c>
      <c r="G230" s="2">
        <f t="shared" si="11"/>
        <v>910.15415570508947</v>
      </c>
      <c r="H230" s="2"/>
      <c r="I230" s="11">
        <f>IF(I229-F230&gt;0.001,I229-F230-Table421114[[#This Row],[Ile nadpłacamy przy tej racie?]],0)</f>
        <v>22265.299316290741</v>
      </c>
      <c r="K230" s="2">
        <f>IF(Table421114[[#This Row],[Rok]]&lt;9,Table421114[[#This Row],[Odsetki normalne]]*50%,Table421114[[#This Row],[Odsetki normalne]])</f>
        <v>105.35345673635162</v>
      </c>
    </row>
    <row r="231" spans="2:11" x14ac:dyDescent="0.25">
      <c r="B231" s="1">
        <f t="shared" si="10"/>
        <v>18</v>
      </c>
      <c r="C231" s="4">
        <f t="shared" si="12"/>
        <v>215</v>
      </c>
      <c r="D231" s="5">
        <v>5.4800000000000001E-2</v>
      </c>
      <c r="E231" s="2">
        <f>IF(I230&gt;0.001,IPMT(Table421114[[#This Row],[Oprocentowanie]]/12,1,$C$5-Table421114[[#This Row],[Miesiąc]]+1,-I230),0)</f>
        <v>101.67820021106105</v>
      </c>
      <c r="F231" s="2">
        <f>IF(I230&gt;0.001,PPMT(Table421114[[#This Row],[Oprocentowanie]]/12,1,$C$5-Table421114[[#This Row],[Miesiąc]]+1,-I230),0)</f>
        <v>808.47595549402865</v>
      </c>
      <c r="G231" s="2">
        <f t="shared" si="11"/>
        <v>910.15415570508969</v>
      </c>
      <c r="H231" s="2"/>
      <c r="I231" s="11">
        <f>IF(I230-F231&gt;0.001,I230-F231-Table421114[[#This Row],[Ile nadpłacamy przy tej racie?]],0)</f>
        <v>21456.823360796712</v>
      </c>
      <c r="K231" s="2">
        <f>IF(Table421114[[#This Row],[Rok]]&lt;9,Table421114[[#This Row],[Odsetki normalne]]*50%,Table421114[[#This Row],[Odsetki normalne]])</f>
        <v>101.67820021106105</v>
      </c>
    </row>
    <row r="232" spans="2:11" x14ac:dyDescent="0.25">
      <c r="B232" s="1">
        <f t="shared" si="10"/>
        <v>18</v>
      </c>
      <c r="C232" s="4">
        <f t="shared" si="12"/>
        <v>216</v>
      </c>
      <c r="D232" s="5">
        <v>5.4800000000000001E-2</v>
      </c>
      <c r="E232" s="2">
        <f>IF(I231&gt;0.001,IPMT(Table421114[[#This Row],[Oprocentowanie]]/12,1,$C$5-Table421114[[#This Row],[Miesiąc]]+1,-I231),0)</f>
        <v>97.986160014304986</v>
      </c>
      <c r="F232" s="2">
        <f>IF(I231&gt;0.001,PPMT(Table421114[[#This Row],[Oprocentowanie]]/12,1,$C$5-Table421114[[#This Row],[Miesiąc]]+1,-I231),0)</f>
        <v>812.16799569078455</v>
      </c>
      <c r="G232" s="2">
        <f t="shared" si="11"/>
        <v>910.15415570508958</v>
      </c>
      <c r="H232" s="2"/>
      <c r="I232" s="11">
        <f>IF(I231-F232&gt;0.001,I231-F232-Table421114[[#This Row],[Ile nadpłacamy przy tej racie?]],0)</f>
        <v>20644.655365105929</v>
      </c>
      <c r="K232" s="2">
        <f>IF(Table421114[[#This Row],[Rok]]&lt;9,Table421114[[#This Row],[Odsetki normalne]]*50%,Table421114[[#This Row],[Odsetki normalne]])</f>
        <v>97.986160014304986</v>
      </c>
    </row>
    <row r="233" spans="2:11" x14ac:dyDescent="0.25">
      <c r="B233" s="6">
        <f t="shared" si="10"/>
        <v>19</v>
      </c>
      <c r="C233" s="7">
        <f t="shared" si="12"/>
        <v>217</v>
      </c>
      <c r="D233" s="8">
        <v>5.4800000000000001E-2</v>
      </c>
      <c r="E233" s="9">
        <f>IF(I232&gt;0.001,IPMT(Table421114[[#This Row],[Oprocentowanie]]/12,1,$C$5-Table421114[[#This Row],[Miesiąc]]+1,-I232),0)</f>
        <v>94.277259500650416</v>
      </c>
      <c r="F233" s="9">
        <f>IF(I232&gt;0.001,PPMT(Table421114[[#This Row],[Oprocentowanie]]/12,1,$C$5-Table421114[[#This Row],[Miesiąc]]+1,-I232),0)</f>
        <v>815.87689620443916</v>
      </c>
      <c r="G233" s="9">
        <f t="shared" si="11"/>
        <v>910.15415570508958</v>
      </c>
      <c r="H233" s="9"/>
      <c r="I233" s="9">
        <f>IF(I232-F233&gt;0.001,I232-F233-Table421114[[#This Row],[Ile nadpłacamy przy tej racie?]],0)</f>
        <v>19828.778468901492</v>
      </c>
      <c r="K233" s="9">
        <f>IF(Table421114[[#This Row],[Rok]]&lt;9,Table421114[[#This Row],[Odsetki normalne]]*50%,Table421114[[#This Row],[Odsetki normalne]])</f>
        <v>94.277259500650416</v>
      </c>
    </row>
    <row r="234" spans="2:11" x14ac:dyDescent="0.25">
      <c r="B234" s="6">
        <f t="shared" si="10"/>
        <v>19</v>
      </c>
      <c r="C234" s="7">
        <f t="shared" si="12"/>
        <v>218</v>
      </c>
      <c r="D234" s="8">
        <v>5.4800000000000001E-2</v>
      </c>
      <c r="E234" s="9">
        <f>IF(I233&gt;0.001,IPMT(Table421114[[#This Row],[Oprocentowanie]]/12,1,$C$5-Table421114[[#This Row],[Miesiąc]]+1,-I233),0)</f>
        <v>90.551421674650143</v>
      </c>
      <c r="F234" s="9">
        <f>IF(I233&gt;0.001,PPMT(Table421114[[#This Row],[Oprocentowanie]]/12,1,$C$5-Table421114[[#This Row],[Miesiąc]]+1,-I233),0)</f>
        <v>819.60273403043959</v>
      </c>
      <c r="G234" s="9">
        <f t="shared" si="11"/>
        <v>910.15415570508969</v>
      </c>
      <c r="H234" s="9"/>
      <c r="I234" s="9">
        <f>IF(I233-F234&gt;0.001,I233-F234-Table421114[[#This Row],[Ile nadpłacamy przy tej racie?]],0)</f>
        <v>19009.175734871053</v>
      </c>
      <c r="K234" s="9">
        <f>IF(Table421114[[#This Row],[Rok]]&lt;9,Table421114[[#This Row],[Odsetki normalne]]*50%,Table421114[[#This Row],[Odsetki normalne]])</f>
        <v>90.551421674650143</v>
      </c>
    </row>
    <row r="235" spans="2:11" x14ac:dyDescent="0.25">
      <c r="B235" s="6">
        <f t="shared" si="10"/>
        <v>19</v>
      </c>
      <c r="C235" s="7">
        <f t="shared" si="12"/>
        <v>219</v>
      </c>
      <c r="D235" s="8">
        <v>5.4800000000000001E-2</v>
      </c>
      <c r="E235" s="9">
        <f>IF(I234&gt;0.001,IPMT(Table421114[[#This Row],[Oprocentowanie]]/12,1,$C$5-Table421114[[#This Row],[Miesiąc]]+1,-I234),0)</f>
        <v>86.80856918924448</v>
      </c>
      <c r="F235" s="9">
        <f>IF(I234&gt;0.001,PPMT(Table421114[[#This Row],[Oprocentowanie]]/12,1,$C$5-Table421114[[#This Row],[Miesiąc]]+1,-I234),0)</f>
        <v>823.34558651584541</v>
      </c>
      <c r="G235" s="9">
        <f t="shared" si="11"/>
        <v>910.15415570508992</v>
      </c>
      <c r="H235" s="9"/>
      <c r="I235" s="9">
        <f>IF(I234-F235&gt;0.001,I234-F235-Table421114[[#This Row],[Ile nadpłacamy przy tej racie?]],0)</f>
        <v>18185.830148355206</v>
      </c>
      <c r="K235" s="9">
        <f>IF(Table421114[[#This Row],[Rok]]&lt;9,Table421114[[#This Row],[Odsetki normalne]]*50%,Table421114[[#This Row],[Odsetki normalne]])</f>
        <v>86.80856918924448</v>
      </c>
    </row>
    <row r="236" spans="2:11" x14ac:dyDescent="0.25">
      <c r="B236" s="6">
        <f t="shared" si="10"/>
        <v>19</v>
      </c>
      <c r="C236" s="7">
        <f t="shared" si="12"/>
        <v>220</v>
      </c>
      <c r="D236" s="8">
        <v>5.4800000000000001E-2</v>
      </c>
      <c r="E236" s="9">
        <f>IF(I235&gt;0.001,IPMT(Table421114[[#This Row],[Oprocentowanie]]/12,1,$C$5-Table421114[[#This Row],[Miesiąc]]+1,-I235),0)</f>
        <v>83.048624344155442</v>
      </c>
      <c r="F236" s="9">
        <f>IF(I235&gt;0.001,PPMT(Table421114[[#This Row],[Oprocentowanie]]/12,1,$C$5-Table421114[[#This Row],[Miesiąc]]+1,-I235),0)</f>
        <v>827.10553136093392</v>
      </c>
      <c r="G236" s="9">
        <f t="shared" si="11"/>
        <v>910.15415570508935</v>
      </c>
      <c r="H236" s="9"/>
      <c r="I236" s="9">
        <f>IF(I235-F236&gt;0.001,I235-F236-Table421114[[#This Row],[Ile nadpłacamy przy tej racie?]],0)</f>
        <v>17358.724616994274</v>
      </c>
      <c r="K236" s="9">
        <f>IF(Table421114[[#This Row],[Rok]]&lt;9,Table421114[[#This Row],[Odsetki normalne]]*50%,Table421114[[#This Row],[Odsetki normalne]])</f>
        <v>83.048624344155442</v>
      </c>
    </row>
    <row r="237" spans="2:11" x14ac:dyDescent="0.25">
      <c r="B237" s="6">
        <f t="shared" si="10"/>
        <v>19</v>
      </c>
      <c r="C237" s="7">
        <f t="shared" si="12"/>
        <v>221</v>
      </c>
      <c r="D237" s="8">
        <v>5.4800000000000001E-2</v>
      </c>
      <c r="E237" s="9">
        <f>IF(I236&gt;0.001,IPMT(Table421114[[#This Row],[Oprocentowanie]]/12,1,$C$5-Table421114[[#This Row],[Miesiąc]]+1,-I236),0)</f>
        <v>79.271509084273859</v>
      </c>
      <c r="F237" s="9">
        <f>IF(I236&gt;0.001,PPMT(Table421114[[#This Row],[Oprocentowanie]]/12,1,$C$5-Table421114[[#This Row],[Miesiąc]]+1,-I236),0)</f>
        <v>830.88264662081588</v>
      </c>
      <c r="G237" s="9">
        <f t="shared" si="11"/>
        <v>910.15415570508969</v>
      </c>
      <c r="H237" s="9"/>
      <c r="I237" s="9">
        <f>IF(I236-F237&gt;0.001,I236-F237-Table421114[[#This Row],[Ile nadpłacamy przy tej racie?]],0)</f>
        <v>16527.841970373458</v>
      </c>
      <c r="K237" s="9">
        <f>IF(Table421114[[#This Row],[Rok]]&lt;9,Table421114[[#This Row],[Odsetki normalne]]*50%,Table421114[[#This Row],[Odsetki normalne]])</f>
        <v>79.271509084273859</v>
      </c>
    </row>
    <row r="238" spans="2:11" x14ac:dyDescent="0.25">
      <c r="B238" s="6">
        <f t="shared" si="10"/>
        <v>19</v>
      </c>
      <c r="C238" s="7">
        <f t="shared" si="12"/>
        <v>222</v>
      </c>
      <c r="D238" s="8">
        <v>5.4800000000000001E-2</v>
      </c>
      <c r="E238" s="9">
        <f>IF(I237&gt;0.001,IPMT(Table421114[[#This Row],[Oprocentowanie]]/12,1,$C$5-Table421114[[#This Row],[Miesiąc]]+1,-I237),0)</f>
        <v>75.477144998038796</v>
      </c>
      <c r="F238" s="9">
        <f>IF(I237&gt;0.001,PPMT(Table421114[[#This Row],[Oprocentowanie]]/12,1,$C$5-Table421114[[#This Row],[Miesiąc]]+1,-I237),0)</f>
        <v>834.67701070705084</v>
      </c>
      <c r="G238" s="9">
        <f t="shared" si="11"/>
        <v>910.15415570508958</v>
      </c>
      <c r="H238" s="9"/>
      <c r="I238" s="9">
        <f>IF(I237-F238&gt;0.001,I237-F238-Table421114[[#This Row],[Ile nadpłacamy przy tej racie?]],0)</f>
        <v>15693.164959666407</v>
      </c>
      <c r="K238" s="9">
        <f>IF(Table421114[[#This Row],[Rok]]&lt;9,Table421114[[#This Row],[Odsetki normalne]]*50%,Table421114[[#This Row],[Odsetki normalne]])</f>
        <v>75.477144998038796</v>
      </c>
    </row>
    <row r="239" spans="2:11" x14ac:dyDescent="0.25">
      <c r="B239" s="6">
        <f t="shared" si="10"/>
        <v>19</v>
      </c>
      <c r="C239" s="7">
        <f t="shared" si="12"/>
        <v>223</v>
      </c>
      <c r="D239" s="8">
        <v>5.4800000000000001E-2</v>
      </c>
      <c r="E239" s="9">
        <f>IF(I238&gt;0.001,IPMT(Table421114[[#This Row],[Oprocentowanie]]/12,1,$C$5-Table421114[[#This Row],[Miesiąc]]+1,-I238),0)</f>
        <v>71.665453315809927</v>
      </c>
      <c r="F239" s="9">
        <f>IF(I238&gt;0.001,PPMT(Table421114[[#This Row],[Oprocentowanie]]/12,1,$C$5-Table421114[[#This Row],[Miesiąc]]+1,-I238),0)</f>
        <v>838.48870238927987</v>
      </c>
      <c r="G239" s="9">
        <f t="shared" si="11"/>
        <v>910.15415570508981</v>
      </c>
      <c r="H239" s="9"/>
      <c r="I239" s="9">
        <f>IF(I238-F239&gt;0.001,I238-F239-Table421114[[#This Row],[Ile nadpłacamy przy tej racie?]],0)</f>
        <v>14854.676257277126</v>
      </c>
      <c r="K239" s="9">
        <f>IF(Table421114[[#This Row],[Rok]]&lt;9,Table421114[[#This Row],[Odsetki normalne]]*50%,Table421114[[#This Row],[Odsetki normalne]])</f>
        <v>71.665453315809927</v>
      </c>
    </row>
    <row r="240" spans="2:11" x14ac:dyDescent="0.25">
      <c r="B240" s="6">
        <f t="shared" si="10"/>
        <v>19</v>
      </c>
      <c r="C240" s="7">
        <f t="shared" si="12"/>
        <v>224</v>
      </c>
      <c r="D240" s="8">
        <v>5.4800000000000001E-2</v>
      </c>
      <c r="E240" s="9">
        <f>IF(I239&gt;0.001,IPMT(Table421114[[#This Row],[Oprocentowanie]]/12,1,$C$5-Table421114[[#This Row],[Miesiąc]]+1,-I239),0)</f>
        <v>67.836354908232209</v>
      </c>
      <c r="F240" s="9">
        <f>IF(I239&gt;0.001,PPMT(Table421114[[#This Row],[Oprocentowanie]]/12,1,$C$5-Table421114[[#This Row],[Miesiąc]]+1,-I239),0)</f>
        <v>842.31780079685757</v>
      </c>
      <c r="G240" s="9">
        <f t="shared" si="11"/>
        <v>910.15415570508981</v>
      </c>
      <c r="H240" s="9"/>
      <c r="I240" s="9">
        <f>IF(I239-F240&gt;0.001,I239-F240-Table421114[[#This Row],[Ile nadpłacamy przy tej racie?]],0)</f>
        <v>14012.358456480268</v>
      </c>
      <c r="K240" s="9">
        <f>IF(Table421114[[#This Row],[Rok]]&lt;9,Table421114[[#This Row],[Odsetki normalne]]*50%,Table421114[[#This Row],[Odsetki normalne]])</f>
        <v>67.836354908232209</v>
      </c>
    </row>
    <row r="241" spans="2:11" x14ac:dyDescent="0.25">
      <c r="B241" s="6">
        <f t="shared" si="10"/>
        <v>19</v>
      </c>
      <c r="C241" s="7">
        <f t="shared" si="12"/>
        <v>225</v>
      </c>
      <c r="D241" s="8">
        <v>5.4800000000000001E-2</v>
      </c>
      <c r="E241" s="9">
        <f>IF(I240&gt;0.001,IPMT(Table421114[[#This Row],[Oprocentowanie]]/12,1,$C$5-Table421114[[#This Row],[Miesiąc]]+1,-I240),0)</f>
        <v>63.989770284593227</v>
      </c>
      <c r="F241" s="9">
        <f>IF(I240&gt;0.001,PPMT(Table421114[[#This Row],[Oprocentowanie]]/12,1,$C$5-Table421114[[#This Row],[Miesiąc]]+1,-I240),0)</f>
        <v>846.1643854204965</v>
      </c>
      <c r="G241" s="9">
        <f t="shared" si="11"/>
        <v>910.15415570508969</v>
      </c>
      <c r="H241" s="9"/>
      <c r="I241" s="9">
        <f>IF(I240-F241&gt;0.001,I240-F241-Table421114[[#This Row],[Ile nadpłacamy przy tej racie?]],0)</f>
        <v>13166.194071059772</v>
      </c>
      <c r="K241" s="9">
        <f>IF(Table421114[[#This Row],[Rok]]&lt;9,Table421114[[#This Row],[Odsetki normalne]]*50%,Table421114[[#This Row],[Odsetki normalne]])</f>
        <v>63.989770284593227</v>
      </c>
    </row>
    <row r="242" spans="2:11" x14ac:dyDescent="0.25">
      <c r="B242" s="6">
        <f t="shared" si="10"/>
        <v>19</v>
      </c>
      <c r="C242" s="7">
        <f t="shared" si="12"/>
        <v>226</v>
      </c>
      <c r="D242" s="8">
        <v>5.4800000000000001E-2</v>
      </c>
      <c r="E242" s="9">
        <f>IF(I241&gt;0.001,IPMT(Table421114[[#This Row],[Oprocentowanie]]/12,1,$C$5-Table421114[[#This Row],[Miesiąc]]+1,-I241),0)</f>
        <v>60.125619591172963</v>
      </c>
      <c r="F242" s="9">
        <f>IF(I241&gt;0.001,PPMT(Table421114[[#This Row],[Oprocentowanie]]/12,1,$C$5-Table421114[[#This Row],[Miesiąc]]+1,-I241),0)</f>
        <v>850.02853611391686</v>
      </c>
      <c r="G242" s="9">
        <f t="shared" si="11"/>
        <v>910.15415570508981</v>
      </c>
      <c r="H242" s="9"/>
      <c r="I242" s="9">
        <f>IF(I241-F242&gt;0.001,I241-F242-Table421114[[#This Row],[Ile nadpłacamy przy tej racie?]],0)</f>
        <v>12316.165534945854</v>
      </c>
      <c r="K242" s="9">
        <f>IF(Table421114[[#This Row],[Rok]]&lt;9,Table421114[[#This Row],[Odsetki normalne]]*50%,Table421114[[#This Row],[Odsetki normalne]])</f>
        <v>60.125619591172963</v>
      </c>
    </row>
    <row r="243" spans="2:11" x14ac:dyDescent="0.25">
      <c r="B243" s="6">
        <f t="shared" si="10"/>
        <v>19</v>
      </c>
      <c r="C243" s="7">
        <f t="shared" si="12"/>
        <v>227</v>
      </c>
      <c r="D243" s="8">
        <v>5.4800000000000001E-2</v>
      </c>
      <c r="E243" s="9">
        <f>IF(I242&gt;0.001,IPMT(Table421114[[#This Row],[Oprocentowanie]]/12,1,$C$5-Table421114[[#This Row],[Miesiąc]]+1,-I242),0)</f>
        <v>56.243822609586068</v>
      </c>
      <c r="F243" s="9">
        <f>IF(I242&gt;0.001,PPMT(Table421114[[#This Row],[Oprocentowanie]]/12,1,$C$5-Table421114[[#This Row],[Miesiąc]]+1,-I242),0)</f>
        <v>853.91033309550357</v>
      </c>
      <c r="G243" s="9">
        <f t="shared" si="11"/>
        <v>910.15415570508969</v>
      </c>
      <c r="H243" s="9"/>
      <c r="I243" s="9">
        <f>IF(I242-F243&gt;0.001,I242-F243-Table421114[[#This Row],[Ile nadpłacamy przy tej racie?]],0)</f>
        <v>11462.25520185035</v>
      </c>
      <c r="K243" s="9">
        <f>IF(Table421114[[#This Row],[Rok]]&lt;9,Table421114[[#This Row],[Odsetki normalne]]*50%,Table421114[[#This Row],[Odsetki normalne]])</f>
        <v>56.243822609586068</v>
      </c>
    </row>
    <row r="244" spans="2:11" x14ac:dyDescent="0.25">
      <c r="B244" s="6">
        <f t="shared" si="10"/>
        <v>19</v>
      </c>
      <c r="C244" s="7">
        <f t="shared" si="12"/>
        <v>228</v>
      </c>
      <c r="D244" s="8">
        <v>5.4800000000000001E-2</v>
      </c>
      <c r="E244" s="9">
        <f>IF(I243&gt;0.001,IPMT(Table421114[[#This Row],[Oprocentowanie]]/12,1,$C$5-Table421114[[#This Row],[Miesiąc]]+1,-I243),0)</f>
        <v>52.344298755116604</v>
      </c>
      <c r="F244" s="9">
        <f>IF(I243&gt;0.001,PPMT(Table421114[[#This Row],[Oprocentowanie]]/12,1,$C$5-Table421114[[#This Row],[Miesiąc]]+1,-I243),0)</f>
        <v>857.80985694997298</v>
      </c>
      <c r="G244" s="9">
        <f t="shared" si="11"/>
        <v>910.15415570508958</v>
      </c>
      <c r="H244" s="9"/>
      <c r="I244" s="9">
        <f>IF(I243-F244&gt;0.001,I243-F244-Table421114[[#This Row],[Ile nadpłacamy przy tej racie?]],0)</f>
        <v>10604.445344900378</v>
      </c>
      <c r="K244" s="9">
        <f>IF(Table421114[[#This Row],[Rok]]&lt;9,Table421114[[#This Row],[Odsetki normalne]]*50%,Table421114[[#This Row],[Odsetki normalne]])</f>
        <v>52.344298755116604</v>
      </c>
    </row>
    <row r="245" spans="2:11" x14ac:dyDescent="0.25">
      <c r="B245" s="1">
        <f t="shared" si="10"/>
        <v>20</v>
      </c>
      <c r="C245" s="4">
        <f t="shared" si="12"/>
        <v>229</v>
      </c>
      <c r="D245" s="5">
        <v>5.4800000000000001E-2</v>
      </c>
      <c r="E245" s="2">
        <f>IF(I244&gt;0.001,IPMT(Table421114[[#This Row],[Oprocentowanie]]/12,1,$C$5-Table421114[[#This Row],[Miesiąc]]+1,-I244),0)</f>
        <v>48.426967075045056</v>
      </c>
      <c r="F245" s="2">
        <f>IF(I244&gt;0.001,PPMT(Table421114[[#This Row],[Oprocentowanie]]/12,1,$C$5-Table421114[[#This Row],[Miesiąc]]+1,-I244),0)</f>
        <v>861.72718863004468</v>
      </c>
      <c r="G245" s="2">
        <f t="shared" si="11"/>
        <v>910.15415570508969</v>
      </c>
      <c r="H245" s="2"/>
      <c r="I245" s="11">
        <f>IF(I244-F245&gt;0.001,I244-F245-Table421114[[#This Row],[Ile nadpłacamy przy tej racie?]],0)</f>
        <v>9742.7181562703336</v>
      </c>
      <c r="K245" s="2">
        <f>IF(Table421114[[#This Row],[Rok]]&lt;9,Table421114[[#This Row],[Odsetki normalne]]*50%,Table421114[[#This Row],[Odsetki normalne]])</f>
        <v>48.426967075045056</v>
      </c>
    </row>
    <row r="246" spans="2:11" x14ac:dyDescent="0.25">
      <c r="B246" s="1">
        <f t="shared" si="10"/>
        <v>20</v>
      </c>
      <c r="C246" s="4">
        <f t="shared" si="12"/>
        <v>230</v>
      </c>
      <c r="D246" s="5">
        <v>5.4800000000000001E-2</v>
      </c>
      <c r="E246" s="2">
        <f>IF(I245&gt;0.001,IPMT(Table421114[[#This Row],[Oprocentowanie]]/12,1,$C$5-Table421114[[#This Row],[Miesiąc]]+1,-I245),0)</f>
        <v>44.491746246967857</v>
      </c>
      <c r="F246" s="2">
        <f>IF(I245&gt;0.001,PPMT(Table421114[[#This Row],[Oprocentowanie]]/12,1,$C$5-Table421114[[#This Row],[Miesiąc]]+1,-I245),0)</f>
        <v>865.66240945812183</v>
      </c>
      <c r="G246" s="2">
        <f t="shared" si="11"/>
        <v>910.15415570508969</v>
      </c>
      <c r="H246" s="2"/>
      <c r="I246" s="11">
        <f>IF(I245-F246&gt;0.001,I245-F246-Table421114[[#This Row],[Ile nadpłacamy przy tej racie?]],0)</f>
        <v>8877.0557468122115</v>
      </c>
      <c r="K246" s="2">
        <f>IF(Table421114[[#This Row],[Rok]]&lt;9,Table421114[[#This Row],[Odsetki normalne]]*50%,Table421114[[#This Row],[Odsetki normalne]])</f>
        <v>44.491746246967857</v>
      </c>
    </row>
    <row r="247" spans="2:11" x14ac:dyDescent="0.25">
      <c r="B247" s="1">
        <f t="shared" si="10"/>
        <v>20</v>
      </c>
      <c r="C247" s="4">
        <f t="shared" si="12"/>
        <v>231</v>
      </c>
      <c r="D247" s="5">
        <v>5.4800000000000001E-2</v>
      </c>
      <c r="E247" s="2">
        <f>IF(I246&gt;0.001,IPMT(Table421114[[#This Row],[Oprocentowanie]]/12,1,$C$5-Table421114[[#This Row],[Miesiąc]]+1,-I246),0)</f>
        <v>40.538554577109103</v>
      </c>
      <c r="F247" s="2">
        <f>IF(I246&gt;0.001,PPMT(Table421114[[#This Row],[Oprocentowanie]]/12,1,$C$5-Table421114[[#This Row],[Miesiąc]]+1,-I246),0)</f>
        <v>869.61560112798065</v>
      </c>
      <c r="G247" s="2">
        <f t="shared" si="11"/>
        <v>910.15415570508981</v>
      </c>
      <c r="H247" s="2"/>
      <c r="I247" s="11">
        <f>IF(I246-F247&gt;0.001,I246-F247-Table421114[[#This Row],[Ile nadpłacamy przy tej racie?]],0)</f>
        <v>8007.4401456842306</v>
      </c>
      <c r="K247" s="2">
        <f>IF(Table421114[[#This Row],[Rok]]&lt;9,Table421114[[#This Row],[Odsetki normalne]]*50%,Table421114[[#This Row],[Odsetki normalne]])</f>
        <v>40.538554577109103</v>
      </c>
    </row>
    <row r="248" spans="2:11" x14ac:dyDescent="0.25">
      <c r="B248" s="1">
        <f t="shared" si="10"/>
        <v>20</v>
      </c>
      <c r="C248" s="4">
        <f t="shared" si="12"/>
        <v>232</v>
      </c>
      <c r="D248" s="5">
        <v>5.4800000000000001E-2</v>
      </c>
      <c r="E248" s="2">
        <f>IF(I247&gt;0.001,IPMT(Table421114[[#This Row],[Oprocentowanie]]/12,1,$C$5-Table421114[[#This Row],[Miesiąc]]+1,-I247),0)</f>
        <v>36.567309998624651</v>
      </c>
      <c r="F248" s="2">
        <f>IF(I247&gt;0.001,PPMT(Table421114[[#This Row],[Oprocentowanie]]/12,1,$C$5-Table421114[[#This Row],[Miesiąc]]+1,-I247),0)</f>
        <v>873.58684570646517</v>
      </c>
      <c r="G248" s="2">
        <f t="shared" si="11"/>
        <v>910.15415570508981</v>
      </c>
      <c r="H248" s="2"/>
      <c r="I248" s="11">
        <f>IF(I247-F248&gt;0.001,I247-F248-Table421114[[#This Row],[Ile nadpłacamy przy tej racie?]],0)</f>
        <v>7133.8532999777653</v>
      </c>
      <c r="K248" s="2">
        <f>IF(Table421114[[#This Row],[Rok]]&lt;9,Table421114[[#This Row],[Odsetki normalne]]*50%,Table421114[[#This Row],[Odsetki normalne]])</f>
        <v>36.567309998624651</v>
      </c>
    </row>
    <row r="249" spans="2:11" x14ac:dyDescent="0.25">
      <c r="B249" s="1">
        <f t="shared" si="10"/>
        <v>20</v>
      </c>
      <c r="C249" s="4">
        <f t="shared" si="12"/>
        <v>233</v>
      </c>
      <c r="D249" s="5">
        <v>5.4800000000000001E-2</v>
      </c>
      <c r="E249" s="2">
        <f>IF(I248&gt;0.001,IPMT(Table421114[[#This Row],[Oprocentowanie]]/12,1,$C$5-Table421114[[#This Row],[Miesiąc]]+1,-I248),0)</f>
        <v>32.577930069898464</v>
      </c>
      <c r="F249" s="2">
        <f>IF(I248&gt;0.001,PPMT(Table421114[[#This Row],[Oprocentowanie]]/12,1,$C$5-Table421114[[#This Row],[Miesiąc]]+1,-I248),0)</f>
        <v>877.57622563519135</v>
      </c>
      <c r="G249" s="2">
        <f t="shared" si="11"/>
        <v>910.15415570508981</v>
      </c>
      <c r="H249" s="2"/>
      <c r="I249" s="11">
        <f>IF(I248-F249&gt;0.001,I248-F249-Table421114[[#This Row],[Ile nadpłacamy przy tej racie?]],0)</f>
        <v>6256.2770743425735</v>
      </c>
      <c r="K249" s="2">
        <f>IF(Table421114[[#This Row],[Rok]]&lt;9,Table421114[[#This Row],[Odsetki normalne]]*50%,Table421114[[#This Row],[Odsetki normalne]])</f>
        <v>32.577930069898464</v>
      </c>
    </row>
    <row r="250" spans="2:11" x14ac:dyDescent="0.25">
      <c r="B250" s="1">
        <f t="shared" si="10"/>
        <v>20</v>
      </c>
      <c r="C250" s="4">
        <f t="shared" si="12"/>
        <v>234</v>
      </c>
      <c r="D250" s="5">
        <v>5.4800000000000001E-2</v>
      </c>
      <c r="E250" s="2">
        <f>IF(I249&gt;0.001,IPMT(Table421114[[#This Row],[Oprocentowanie]]/12,1,$C$5-Table421114[[#This Row],[Miesiąc]]+1,-I249),0)</f>
        <v>28.570331972831088</v>
      </c>
      <c r="F250" s="2">
        <f>IF(I249&gt;0.001,PPMT(Table421114[[#This Row],[Oprocentowanie]]/12,1,$C$5-Table421114[[#This Row],[Miesiąc]]+1,-I249),0)</f>
        <v>881.58382373225857</v>
      </c>
      <c r="G250" s="2">
        <f t="shared" si="11"/>
        <v>910.15415570508969</v>
      </c>
      <c r="H250" s="2"/>
      <c r="I250" s="11">
        <f>IF(I249-F250&gt;0.001,I249-F250-Table421114[[#This Row],[Ile nadpłacamy przy tej racie?]],0)</f>
        <v>5374.6932506103149</v>
      </c>
      <c r="K250" s="2">
        <f>IF(Table421114[[#This Row],[Rok]]&lt;9,Table421114[[#This Row],[Odsetki normalne]]*50%,Table421114[[#This Row],[Odsetki normalne]])</f>
        <v>28.570331972831088</v>
      </c>
    </row>
    <row r="251" spans="2:11" x14ac:dyDescent="0.25">
      <c r="B251" s="1">
        <f t="shared" si="10"/>
        <v>20</v>
      </c>
      <c r="C251" s="4">
        <f t="shared" si="12"/>
        <v>235</v>
      </c>
      <c r="D251" s="5">
        <v>5.4800000000000001E-2</v>
      </c>
      <c r="E251" s="2">
        <f>IF(I250&gt;0.001,IPMT(Table421114[[#This Row],[Oprocentowanie]]/12,1,$C$5-Table421114[[#This Row],[Miesiąc]]+1,-I250),0)</f>
        <v>24.544432511120437</v>
      </c>
      <c r="F251" s="2">
        <f>IF(I250&gt;0.001,PPMT(Table421114[[#This Row],[Oprocentowanie]]/12,1,$C$5-Table421114[[#This Row],[Miesiąc]]+1,-I250),0)</f>
        <v>885.60972319396922</v>
      </c>
      <c r="G251" s="2">
        <f t="shared" si="11"/>
        <v>910.15415570508969</v>
      </c>
      <c r="H251" s="2"/>
      <c r="I251" s="11">
        <f>IF(I250-F251&gt;0.001,I250-F251-Table421114[[#This Row],[Ile nadpłacamy przy tej racie?]],0)</f>
        <v>4489.0835274163455</v>
      </c>
      <c r="K251" s="2">
        <f>IF(Table421114[[#This Row],[Rok]]&lt;9,Table421114[[#This Row],[Odsetki normalne]]*50%,Table421114[[#This Row],[Odsetki normalne]])</f>
        <v>24.544432511120437</v>
      </c>
    </row>
    <row r="252" spans="2:11" x14ac:dyDescent="0.25">
      <c r="B252" s="1">
        <f t="shared" si="10"/>
        <v>20</v>
      </c>
      <c r="C252" s="4">
        <f t="shared" si="12"/>
        <v>236</v>
      </c>
      <c r="D252" s="5">
        <v>5.4800000000000001E-2</v>
      </c>
      <c r="E252" s="2">
        <f>IF(I251&gt;0.001,IPMT(Table421114[[#This Row],[Oprocentowanie]]/12,1,$C$5-Table421114[[#This Row],[Miesiąc]]+1,-I251),0)</f>
        <v>20.500148108534646</v>
      </c>
      <c r="F252" s="2">
        <f>IF(I251&gt;0.001,PPMT(Table421114[[#This Row],[Oprocentowanie]]/12,1,$C$5-Table421114[[#This Row],[Miesiąc]]+1,-I251),0)</f>
        <v>889.65400759655495</v>
      </c>
      <c r="G252" s="2">
        <f t="shared" si="11"/>
        <v>910.15415570508958</v>
      </c>
      <c r="H252" s="2"/>
      <c r="I252" s="11">
        <f>IF(I251-F252&gt;0.001,I251-F252-Table421114[[#This Row],[Ile nadpłacamy przy tej racie?]],0)</f>
        <v>3599.4295198197906</v>
      </c>
      <c r="K252" s="2">
        <f>IF(Table421114[[#This Row],[Rok]]&lt;9,Table421114[[#This Row],[Odsetki normalne]]*50%,Table421114[[#This Row],[Odsetki normalne]])</f>
        <v>20.500148108534646</v>
      </c>
    </row>
    <row r="253" spans="2:11" x14ac:dyDescent="0.25">
      <c r="B253" s="1">
        <f t="shared" si="10"/>
        <v>20</v>
      </c>
      <c r="C253" s="4">
        <f t="shared" si="12"/>
        <v>237</v>
      </c>
      <c r="D253" s="5">
        <v>5.4800000000000001E-2</v>
      </c>
      <c r="E253" s="2">
        <f>IF(I252&gt;0.001,IPMT(Table421114[[#This Row],[Oprocentowanie]]/12,1,$C$5-Table421114[[#This Row],[Miesiąc]]+1,-I252),0)</f>
        <v>16.437394807177046</v>
      </c>
      <c r="F253" s="2">
        <f>IF(I252&gt;0.001,PPMT(Table421114[[#This Row],[Oprocentowanie]]/12,1,$C$5-Table421114[[#This Row],[Miesiąc]]+1,-I252),0)</f>
        <v>893.71676089791254</v>
      </c>
      <c r="G253" s="2">
        <f t="shared" si="11"/>
        <v>910.15415570508958</v>
      </c>
      <c r="H253" s="2"/>
      <c r="I253" s="11">
        <f>IF(I252-F253&gt;0.001,I252-F253-Table421114[[#This Row],[Ile nadpłacamy przy tej racie?]],0)</f>
        <v>2705.712758921878</v>
      </c>
      <c r="K253" s="2">
        <f>IF(Table421114[[#This Row],[Rok]]&lt;9,Table421114[[#This Row],[Odsetki normalne]]*50%,Table421114[[#This Row],[Odsetki normalne]])</f>
        <v>16.437394807177046</v>
      </c>
    </row>
    <row r="254" spans="2:11" x14ac:dyDescent="0.25">
      <c r="B254" s="1">
        <f t="shared" si="10"/>
        <v>20</v>
      </c>
      <c r="C254" s="4">
        <f t="shared" si="12"/>
        <v>238</v>
      </c>
      <c r="D254" s="5">
        <v>5.4800000000000001E-2</v>
      </c>
      <c r="E254" s="2">
        <f>IF(I253&gt;0.001,IPMT(Table421114[[#This Row],[Oprocentowanie]]/12,1,$C$5-Table421114[[#This Row],[Miesiąc]]+1,-I253),0)</f>
        <v>12.356088265743244</v>
      </c>
      <c r="F254" s="2">
        <f>IF(I253&gt;0.001,PPMT(Table421114[[#This Row],[Oprocentowanie]]/12,1,$C$5-Table421114[[#This Row],[Miesiąc]]+1,-I253),0)</f>
        <v>897.79806743934637</v>
      </c>
      <c r="G254" s="2">
        <f t="shared" si="11"/>
        <v>910.15415570508958</v>
      </c>
      <c r="H254" s="2"/>
      <c r="I254" s="11">
        <f>IF(I253-F254&gt;0.001,I253-F254-Table421114[[#This Row],[Ile nadpłacamy przy tej racie?]],0)</f>
        <v>1807.9146914825317</v>
      </c>
      <c r="K254" s="2">
        <f>IF(Table421114[[#This Row],[Rok]]&lt;9,Table421114[[#This Row],[Odsetki normalne]]*50%,Table421114[[#This Row],[Odsetki normalne]])</f>
        <v>12.356088265743244</v>
      </c>
    </row>
    <row r="255" spans="2:11" x14ac:dyDescent="0.25">
      <c r="B255" s="1">
        <f t="shared" si="10"/>
        <v>20</v>
      </c>
      <c r="C255" s="4">
        <f t="shared" si="12"/>
        <v>239</v>
      </c>
      <c r="D255" s="5">
        <v>5.4800000000000001E-2</v>
      </c>
      <c r="E255" s="2">
        <f>IF(I254&gt;0.001,IPMT(Table421114[[#This Row],[Oprocentowanie]]/12,1,$C$5-Table421114[[#This Row],[Miesiąc]]+1,-I254),0)</f>
        <v>8.2561437577702286</v>
      </c>
      <c r="F255" s="2">
        <f>IF(I254&gt;0.001,PPMT(Table421114[[#This Row],[Oprocentowanie]]/12,1,$C$5-Table421114[[#This Row],[Miesiąc]]+1,-I254),0)</f>
        <v>901.89801194731956</v>
      </c>
      <c r="G255" s="2">
        <f t="shared" si="11"/>
        <v>910.15415570508981</v>
      </c>
      <c r="H255" s="2"/>
      <c r="I255" s="11">
        <f>IF(I254-F255&gt;0.001,I254-F255-Table421114[[#This Row],[Ile nadpłacamy przy tej racie?]],0)</f>
        <v>906.01667953521212</v>
      </c>
      <c r="K255" s="2">
        <f>IF(Table421114[[#This Row],[Rok]]&lt;9,Table421114[[#This Row],[Odsetki normalne]]*50%,Table421114[[#This Row],[Odsetki normalne]])</f>
        <v>8.2561437577702286</v>
      </c>
    </row>
    <row r="256" spans="2:11" x14ac:dyDescent="0.25">
      <c r="B256" s="1">
        <f t="shared" si="10"/>
        <v>20</v>
      </c>
      <c r="C256" s="4">
        <f t="shared" si="12"/>
        <v>240</v>
      </c>
      <c r="D256" s="5">
        <v>5.4800000000000001E-2</v>
      </c>
      <c r="E256" s="2">
        <f>IF(I255&gt;0.001,IPMT(Table421114[[#This Row],[Oprocentowanie]]/12,1,$C$5-Table421114[[#This Row],[Miesiąc]]+1,-I255),0)</f>
        <v>4.1374761698774689</v>
      </c>
      <c r="F256" s="2">
        <f>IF(I255&gt;0.001,PPMT(Table421114[[#This Row],[Oprocentowanie]]/12,1,$C$5-Table421114[[#This Row],[Miesiąc]]+1,-I255),0)</f>
        <v>906.01667953521212</v>
      </c>
      <c r="G256" s="2">
        <f t="shared" si="11"/>
        <v>910.15415570508958</v>
      </c>
      <c r="H256" s="2"/>
      <c r="I256" s="11">
        <f>IF(I255-F256&gt;0.001,I255-F256-Table421114[[#This Row],[Ile nadpłacamy przy tej racie?]],0)</f>
        <v>0</v>
      </c>
      <c r="K256" s="2">
        <f>IF(Table421114[[#This Row],[Rok]]&lt;9,Table421114[[#This Row],[Odsetki normalne]]*50%,Table421114[[#This Row],[Odsetki normalne]])</f>
        <v>4.1374761698774689</v>
      </c>
    </row>
    <row r="257" spans="2:11" x14ac:dyDescent="0.25">
      <c r="B257" s="6">
        <f t="shared" si="10"/>
        <v>21</v>
      </c>
      <c r="C257" s="7">
        <f t="shared" si="12"/>
        <v>241</v>
      </c>
      <c r="D257" s="8">
        <v>5.4800000000000001E-2</v>
      </c>
      <c r="E257" s="9">
        <f>IF(I256&gt;0.001,IPMT(Table421114[[#This Row],[Oprocentowanie]]/12,1,$C$5-Table421114[[#This Row],[Miesiąc]]+1,-I256),0)</f>
        <v>0</v>
      </c>
      <c r="F257" s="9">
        <f>IF(I256&gt;0.001,PPMT(Table421114[[#This Row],[Oprocentowanie]]/12,1,$C$5-Table421114[[#This Row],[Miesiąc]]+1,-I256),0)</f>
        <v>0</v>
      </c>
      <c r="G257" s="9">
        <f t="shared" si="11"/>
        <v>0</v>
      </c>
      <c r="H257" s="9"/>
      <c r="I257" s="9">
        <f>IF(I256-F257&gt;0.001,I256-F257-Table421114[[#This Row],[Ile nadpłacamy przy tej racie?]],0)</f>
        <v>0</v>
      </c>
      <c r="K257" s="9">
        <f>IF(Table421114[[#This Row],[Rok]]&lt;9,Table421114[[#This Row],[Odsetki normalne]]*50%,Table421114[[#This Row],[Odsetki normalne]])</f>
        <v>0</v>
      </c>
    </row>
    <row r="258" spans="2:11" x14ac:dyDescent="0.25">
      <c r="B258" s="6">
        <f t="shared" si="10"/>
        <v>21</v>
      </c>
      <c r="C258" s="7">
        <f t="shared" si="12"/>
        <v>242</v>
      </c>
      <c r="D258" s="8">
        <v>5.4800000000000001E-2</v>
      </c>
      <c r="E258" s="9">
        <f>IF(I257&gt;0.001,IPMT(Table421114[[#This Row],[Oprocentowanie]]/12,1,$C$5-Table421114[[#This Row],[Miesiąc]]+1,-I257),0)</f>
        <v>0</v>
      </c>
      <c r="F258" s="9">
        <f>IF(I257&gt;0.001,PPMT(Table421114[[#This Row],[Oprocentowanie]]/12,1,$C$5-Table421114[[#This Row],[Miesiąc]]+1,-I257),0)</f>
        <v>0</v>
      </c>
      <c r="G258" s="9">
        <f t="shared" si="11"/>
        <v>0</v>
      </c>
      <c r="H258" s="9"/>
      <c r="I258" s="9">
        <f>IF(I257-F258&gt;0.001,I257-F258-Table421114[[#This Row],[Ile nadpłacamy przy tej racie?]],0)</f>
        <v>0</v>
      </c>
      <c r="K258" s="9">
        <f>IF(Table421114[[#This Row],[Rok]]&lt;9,Table421114[[#This Row],[Odsetki normalne]]*50%,Table421114[[#This Row],[Odsetki normalne]])</f>
        <v>0</v>
      </c>
    </row>
    <row r="259" spans="2:11" x14ac:dyDescent="0.25">
      <c r="B259" s="6">
        <f t="shared" si="10"/>
        <v>21</v>
      </c>
      <c r="C259" s="7">
        <f t="shared" si="12"/>
        <v>243</v>
      </c>
      <c r="D259" s="8">
        <v>5.4800000000000001E-2</v>
      </c>
      <c r="E259" s="9">
        <f>IF(I258&gt;0.001,IPMT(Table421114[[#This Row],[Oprocentowanie]]/12,1,$C$5-Table421114[[#This Row],[Miesiąc]]+1,-I258),0)</f>
        <v>0</v>
      </c>
      <c r="F259" s="9">
        <f>IF(I258&gt;0.001,PPMT(Table421114[[#This Row],[Oprocentowanie]]/12,1,$C$5-Table421114[[#This Row],[Miesiąc]]+1,-I258),0)</f>
        <v>0</v>
      </c>
      <c r="G259" s="9">
        <f t="shared" si="11"/>
        <v>0</v>
      </c>
      <c r="H259" s="9"/>
      <c r="I259" s="9">
        <f>IF(I258-F259&gt;0.001,I258-F259-Table421114[[#This Row],[Ile nadpłacamy przy tej racie?]],0)</f>
        <v>0</v>
      </c>
      <c r="K259" s="9">
        <f>IF(Table421114[[#This Row],[Rok]]&lt;9,Table421114[[#This Row],[Odsetki normalne]]*50%,Table421114[[#This Row],[Odsetki normalne]])</f>
        <v>0</v>
      </c>
    </row>
    <row r="260" spans="2:11" x14ac:dyDescent="0.25">
      <c r="B260" s="6">
        <f t="shared" si="10"/>
        <v>21</v>
      </c>
      <c r="C260" s="7">
        <f t="shared" si="12"/>
        <v>244</v>
      </c>
      <c r="D260" s="8">
        <v>5.4800000000000001E-2</v>
      </c>
      <c r="E260" s="9">
        <f>IF(I259&gt;0.001,IPMT(Table421114[[#This Row],[Oprocentowanie]]/12,1,$C$5-Table421114[[#This Row],[Miesiąc]]+1,-I259),0)</f>
        <v>0</v>
      </c>
      <c r="F260" s="9">
        <f>IF(I259&gt;0.001,PPMT(Table421114[[#This Row],[Oprocentowanie]]/12,1,$C$5-Table421114[[#This Row],[Miesiąc]]+1,-I259),0)</f>
        <v>0</v>
      </c>
      <c r="G260" s="9">
        <f t="shared" si="11"/>
        <v>0</v>
      </c>
      <c r="H260" s="9"/>
      <c r="I260" s="9">
        <f>IF(I259-F260&gt;0.001,I259-F260-Table421114[[#This Row],[Ile nadpłacamy przy tej racie?]],0)</f>
        <v>0</v>
      </c>
      <c r="K260" s="9">
        <f>IF(Table421114[[#This Row],[Rok]]&lt;9,Table421114[[#This Row],[Odsetki normalne]]*50%,Table421114[[#This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245</v>
      </c>
      <c r="D261" s="8">
        <v>5.4800000000000001E-2</v>
      </c>
      <c r="E261" s="9">
        <f>IF(I260&gt;0.001,IPMT(Table421114[[#This Row],[Oprocentowanie]]/12,1,$C$5-Table421114[[#This Row],[Miesiąc]]+1,-I260),0)</f>
        <v>0</v>
      </c>
      <c r="F261" s="9">
        <f>IF(I260&gt;0.001,PPMT(Table421114[[#This Row],[Oprocentowanie]]/12,1,$C$5-Table421114[[#This Row],[Miesiąc]]+1,-I260),0)</f>
        <v>0</v>
      </c>
      <c r="G261" s="9">
        <f t="shared" si="11"/>
        <v>0</v>
      </c>
      <c r="H261" s="9"/>
      <c r="I261" s="9">
        <f>IF(I260-F261&gt;0.001,I260-F261-Table421114[[#This Row],[Ile nadpłacamy przy tej racie?]],0)</f>
        <v>0</v>
      </c>
      <c r="K261" s="9">
        <f>IF(Table421114[[#This Row],[Rok]]&lt;9,Table421114[[#This Row],[Odsetki normalne]]*50%,Table421114[[#This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246</v>
      </c>
      <c r="D262" s="8">
        <v>5.4800000000000001E-2</v>
      </c>
      <c r="E262" s="9">
        <f>IF(I261&gt;0.001,IPMT(Table421114[[#This Row],[Oprocentowanie]]/12,1,$C$5-Table421114[[#This Row],[Miesiąc]]+1,-I261),0)</f>
        <v>0</v>
      </c>
      <c r="F262" s="9">
        <f>IF(I261&gt;0.001,PPMT(Table421114[[#This Row],[Oprocentowanie]]/12,1,$C$5-Table421114[[#This Row],[Miesiąc]]+1,-I261),0)</f>
        <v>0</v>
      </c>
      <c r="G262" s="9">
        <f t="shared" si="11"/>
        <v>0</v>
      </c>
      <c r="H262" s="9"/>
      <c r="I262" s="9">
        <f>IF(I261-F262&gt;0.001,I261-F262-Table421114[[#This Row],[Ile nadpłacamy przy tej racie?]],0)</f>
        <v>0</v>
      </c>
      <c r="K262" s="9">
        <f>IF(Table421114[[#This Row],[Rok]]&lt;9,Table421114[[#This Row],[Odsetki normalne]]*50%,Table421114[[#This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247</v>
      </c>
      <c r="D263" s="8">
        <v>5.4800000000000001E-2</v>
      </c>
      <c r="E263" s="9">
        <f>IF(I262&gt;0.001,IPMT(Table421114[[#This Row],[Oprocentowanie]]/12,1,$C$5-Table421114[[#This Row],[Miesiąc]]+1,-I262),0)</f>
        <v>0</v>
      </c>
      <c r="F263" s="9">
        <f>IF(I262&gt;0.001,PPMT(Table421114[[#This Row],[Oprocentowanie]]/12,1,$C$5-Table421114[[#This Row],[Miesiąc]]+1,-I262),0)</f>
        <v>0</v>
      </c>
      <c r="G263" s="9">
        <f t="shared" si="11"/>
        <v>0</v>
      </c>
      <c r="H263" s="9"/>
      <c r="I263" s="9">
        <f>IF(I262-F263&gt;0.001,I262-F263-Table421114[[#This Row],[Ile nadpłacamy przy tej racie?]],0)</f>
        <v>0</v>
      </c>
      <c r="K263" s="9">
        <f>IF(Table421114[[#This Row],[Rok]]&lt;9,Table421114[[#This Row],[Odsetki normalne]]*50%,Table421114[[#This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248</v>
      </c>
      <c r="D264" s="8">
        <v>5.4800000000000001E-2</v>
      </c>
      <c r="E264" s="9">
        <f>IF(I263&gt;0.001,IPMT(Table421114[[#This Row],[Oprocentowanie]]/12,1,$C$5-Table421114[[#This Row],[Miesiąc]]+1,-I263),0)</f>
        <v>0</v>
      </c>
      <c r="F264" s="9">
        <f>IF(I263&gt;0.001,PPMT(Table421114[[#This Row],[Oprocentowanie]]/12,1,$C$5-Table421114[[#This Row],[Miesiąc]]+1,-I263),0)</f>
        <v>0</v>
      </c>
      <c r="G264" s="9">
        <f t="shared" si="11"/>
        <v>0</v>
      </c>
      <c r="H264" s="9"/>
      <c r="I264" s="9">
        <f>IF(I263-F264&gt;0.001,I263-F264-Table421114[[#This Row],[Ile nadpłacamy przy tej racie?]],0)</f>
        <v>0</v>
      </c>
      <c r="K264" s="9">
        <f>IF(Table421114[[#This Row],[Rok]]&lt;9,Table421114[[#This Row],[Odsetki normalne]]*50%,Table421114[[#This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249</v>
      </c>
      <c r="D265" s="8">
        <v>5.4800000000000001E-2</v>
      </c>
      <c r="E265" s="9">
        <f>IF(I264&gt;0.001,IPMT(Table421114[[#This Row],[Oprocentowanie]]/12,1,$C$5-Table421114[[#This Row],[Miesiąc]]+1,-I264),0)</f>
        <v>0</v>
      </c>
      <c r="F265" s="9">
        <f>IF(I264&gt;0.001,PPMT(Table421114[[#This Row],[Oprocentowanie]]/12,1,$C$5-Table421114[[#This Row],[Miesiąc]]+1,-I264),0)</f>
        <v>0</v>
      </c>
      <c r="G265" s="9">
        <f t="shared" si="11"/>
        <v>0</v>
      </c>
      <c r="H265" s="9"/>
      <c r="I265" s="9">
        <f>IF(I264-F265&gt;0.001,I264-F265-Table421114[[#This Row],[Ile nadpłacamy przy tej racie?]],0)</f>
        <v>0</v>
      </c>
      <c r="K265" s="9">
        <f>IF(Table421114[[#This Row],[Rok]]&lt;9,Table421114[[#This Row],[Odsetki normalne]]*50%,Table421114[[#This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250</v>
      </c>
      <c r="D266" s="8">
        <v>5.4800000000000001E-2</v>
      </c>
      <c r="E266" s="9">
        <f>IF(I265&gt;0.001,IPMT(Table421114[[#This Row],[Oprocentowanie]]/12,1,$C$5-Table421114[[#This Row],[Miesiąc]]+1,-I265),0)</f>
        <v>0</v>
      </c>
      <c r="F266" s="9">
        <f>IF(I265&gt;0.001,PPMT(Table421114[[#This Row],[Oprocentowanie]]/12,1,$C$5-Table421114[[#This Row],[Miesiąc]]+1,-I265),0)</f>
        <v>0</v>
      </c>
      <c r="G266" s="9">
        <f t="shared" si="11"/>
        <v>0</v>
      </c>
      <c r="H266" s="9"/>
      <c r="I266" s="9">
        <f>IF(I265-F266&gt;0.001,I265-F266-Table421114[[#This Row],[Ile nadpłacamy przy tej racie?]],0)</f>
        <v>0</v>
      </c>
      <c r="K266" s="9">
        <f>IF(Table421114[[#This Row],[Rok]]&lt;9,Table421114[[#This Row],[Odsetki normalne]]*50%,Table421114[[#This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251</v>
      </c>
      <c r="D267" s="8">
        <v>5.4800000000000001E-2</v>
      </c>
      <c r="E267" s="9">
        <f>IF(I266&gt;0.001,IPMT(Table421114[[#This Row],[Oprocentowanie]]/12,1,$C$5-Table421114[[#This Row],[Miesiąc]]+1,-I266),0)</f>
        <v>0</v>
      </c>
      <c r="F267" s="9">
        <f>IF(I266&gt;0.001,PPMT(Table421114[[#This Row],[Oprocentowanie]]/12,1,$C$5-Table421114[[#This Row],[Miesiąc]]+1,-I266),0)</f>
        <v>0</v>
      </c>
      <c r="G267" s="9">
        <f t="shared" si="11"/>
        <v>0</v>
      </c>
      <c r="H267" s="9"/>
      <c r="I267" s="9">
        <f>IF(I266-F267&gt;0.001,I266-F267-Table421114[[#This Row],[Ile nadpłacamy przy tej racie?]],0)</f>
        <v>0</v>
      </c>
      <c r="K267" s="9">
        <f>IF(Table421114[[#This Row],[Rok]]&lt;9,Table421114[[#This Row],[Odsetki normalne]]*50%,Table421114[[#This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252</v>
      </c>
      <c r="D268" s="8">
        <v>5.4800000000000001E-2</v>
      </c>
      <c r="E268" s="9">
        <f>IF(I267&gt;0.001,IPMT(Table421114[[#This Row],[Oprocentowanie]]/12,1,$C$5-Table421114[[#This Row],[Miesiąc]]+1,-I267),0)</f>
        <v>0</v>
      </c>
      <c r="F268" s="9">
        <f>IF(I267&gt;0.001,PPMT(Table421114[[#This Row],[Oprocentowanie]]/12,1,$C$5-Table421114[[#This Row],[Miesiąc]]+1,-I267),0)</f>
        <v>0</v>
      </c>
      <c r="G268" s="9">
        <f t="shared" si="11"/>
        <v>0</v>
      </c>
      <c r="H268" s="9"/>
      <c r="I268" s="9">
        <f>IF(I267-F268&gt;0.001,I267-F268-Table421114[[#This Row],[Ile nadpłacamy przy tej racie?]],0)</f>
        <v>0</v>
      </c>
      <c r="K268" s="9">
        <f>IF(Table421114[[#This Row],[Rok]]&lt;9,Table421114[[#This Row],[Odsetki normalne]]*50%,Table421114[[#This Row],[Odsetki normalne]])</f>
        <v>0</v>
      </c>
    </row>
    <row r="269" spans="2:11" x14ac:dyDescent="0.25">
      <c r="B269" s="1">
        <f t="shared" si="10"/>
        <v>22</v>
      </c>
      <c r="C269" s="4">
        <f t="shared" si="12"/>
        <v>253</v>
      </c>
      <c r="D269" s="5">
        <v>5.4800000000000001E-2</v>
      </c>
      <c r="E269" s="2">
        <f>IF(I268&gt;0.001,IPMT(Table421114[[#This Row],[Oprocentowanie]]/12,1,$C$5-Table421114[[#This Row],[Miesiąc]]+1,-I268),0)</f>
        <v>0</v>
      </c>
      <c r="F269" s="2">
        <f>IF(I268&gt;0.001,PPMT(Table421114[[#This Row],[Oprocentowanie]]/12,1,$C$5-Table421114[[#This Row],[Miesiąc]]+1,-I268),0)</f>
        <v>0</v>
      </c>
      <c r="G269" s="2">
        <f t="shared" si="11"/>
        <v>0</v>
      </c>
      <c r="H269" s="2"/>
      <c r="I269" s="11">
        <f>IF(I268-F269&gt;0.001,I268-F269-Table421114[[#This Row],[Ile nadpłacamy przy tej racie?]],0)</f>
        <v>0</v>
      </c>
      <c r="K269" s="2">
        <f>IF(Table421114[[#This Row],[Rok]]&lt;9,Table421114[[#This Row],[Odsetki normalne]]*50%,Table421114[[#This Row],[Odsetki normalne]])</f>
        <v>0</v>
      </c>
    </row>
    <row r="270" spans="2:11" x14ac:dyDescent="0.25">
      <c r="B270" s="1">
        <f t="shared" si="10"/>
        <v>22</v>
      </c>
      <c r="C270" s="4">
        <f t="shared" si="12"/>
        <v>254</v>
      </c>
      <c r="D270" s="5">
        <v>5.4800000000000001E-2</v>
      </c>
      <c r="E270" s="2">
        <f>IF(I269&gt;0.001,IPMT(Table421114[[#This Row],[Oprocentowanie]]/12,1,$C$5-Table421114[[#This Row],[Miesiąc]]+1,-I269),0)</f>
        <v>0</v>
      </c>
      <c r="F270" s="2">
        <f>IF(I269&gt;0.001,PPMT(Table421114[[#This Row],[Oprocentowanie]]/12,1,$C$5-Table421114[[#This Row],[Miesiąc]]+1,-I269),0)</f>
        <v>0</v>
      </c>
      <c r="G270" s="2">
        <f t="shared" si="11"/>
        <v>0</v>
      </c>
      <c r="H270" s="2"/>
      <c r="I270" s="11">
        <f>IF(I269-F270&gt;0.001,I269-F270-Table421114[[#This Row],[Ile nadpłacamy przy tej racie?]],0)</f>
        <v>0</v>
      </c>
      <c r="K270" s="2">
        <f>IF(Table421114[[#This Row],[Rok]]&lt;9,Table421114[[#This Row],[Odsetki normalne]]*50%,Table421114[[#This Row],[Odsetki normalne]])</f>
        <v>0</v>
      </c>
    </row>
    <row r="271" spans="2:11" x14ac:dyDescent="0.25">
      <c r="B271" s="1">
        <f t="shared" si="10"/>
        <v>22</v>
      </c>
      <c r="C271" s="4">
        <f t="shared" si="12"/>
        <v>255</v>
      </c>
      <c r="D271" s="5">
        <v>5.4800000000000001E-2</v>
      </c>
      <c r="E271" s="2">
        <f>IF(I270&gt;0.001,IPMT(Table421114[[#This Row],[Oprocentowanie]]/12,1,$C$5-Table421114[[#This Row],[Miesiąc]]+1,-I270),0)</f>
        <v>0</v>
      </c>
      <c r="F271" s="2">
        <f>IF(I270&gt;0.001,PPMT(Table421114[[#This Row],[Oprocentowanie]]/12,1,$C$5-Table421114[[#This Row],[Miesiąc]]+1,-I270),0)</f>
        <v>0</v>
      </c>
      <c r="G271" s="2">
        <f t="shared" si="11"/>
        <v>0</v>
      </c>
      <c r="H271" s="2"/>
      <c r="I271" s="11">
        <f>IF(I270-F271&gt;0.001,I270-F271-Table421114[[#This Row],[Ile nadpłacamy przy tej racie?]],0)</f>
        <v>0</v>
      </c>
      <c r="K271" s="2">
        <f>IF(Table421114[[#This Row],[Rok]]&lt;9,Table421114[[#This Row],[Odsetki normalne]]*50%,Table421114[[#This Row],[Odsetki normalne]])</f>
        <v>0</v>
      </c>
    </row>
    <row r="272" spans="2:11" x14ac:dyDescent="0.25">
      <c r="B272" s="1">
        <f t="shared" si="10"/>
        <v>22</v>
      </c>
      <c r="C272" s="4">
        <f t="shared" si="12"/>
        <v>256</v>
      </c>
      <c r="D272" s="5">
        <v>5.4800000000000001E-2</v>
      </c>
      <c r="E272" s="2">
        <f>IF(I271&gt;0.001,IPMT(Table421114[[#This Row],[Oprocentowanie]]/12,1,$C$5-Table421114[[#This Row],[Miesiąc]]+1,-I271),0)</f>
        <v>0</v>
      </c>
      <c r="F272" s="2">
        <f>IF(I271&gt;0.001,PPMT(Table421114[[#This Row],[Oprocentowanie]]/12,1,$C$5-Table421114[[#This Row],[Miesiąc]]+1,-I271),0)</f>
        <v>0</v>
      </c>
      <c r="G272" s="2">
        <f t="shared" si="11"/>
        <v>0</v>
      </c>
      <c r="H272" s="2"/>
      <c r="I272" s="11">
        <f>IF(I271-F272&gt;0.001,I271-F272-Table421114[[#This Row],[Ile nadpłacamy przy tej racie?]],0)</f>
        <v>0</v>
      </c>
      <c r="K272" s="2">
        <f>IF(Table421114[[#This Row],[Rok]]&lt;9,Table421114[[#This Row],[Odsetki normalne]]*50%,Table421114[[#This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257</v>
      </c>
      <c r="D273" s="5">
        <v>5.4800000000000001E-2</v>
      </c>
      <c r="E273" s="2">
        <f>IF(I272&gt;0.001,IPMT(Table421114[[#This Row],[Oprocentowanie]]/12,1,$C$5-Table421114[[#This Row],[Miesiąc]]+1,-I272),0)</f>
        <v>0</v>
      </c>
      <c r="F273" s="2">
        <f>IF(I272&gt;0.001,PPMT(Table421114[[#This Row],[Oprocentowanie]]/12,1,$C$5-Table421114[[#This Row],[Miesiąc]]+1,-I272),0)</f>
        <v>0</v>
      </c>
      <c r="G273" s="2">
        <f t="shared" si="11"/>
        <v>0</v>
      </c>
      <c r="H273" s="2"/>
      <c r="I273" s="11">
        <f>IF(I272-F273&gt;0.001,I272-F273-Table421114[[#This Row],[Ile nadpłacamy przy tej racie?]],0)</f>
        <v>0</v>
      </c>
      <c r="K273" s="2">
        <f>IF(Table421114[[#This Row],[Rok]]&lt;9,Table421114[[#This Row],[Odsetki normalne]]*50%,Table421114[[#This Row],[Odsetki normalne]])</f>
        <v>0</v>
      </c>
    </row>
    <row r="274" spans="2:11" x14ac:dyDescent="0.25">
      <c r="B274" s="1">
        <f t="shared" ref="B274:B337" si="13">ROUNDUP(C274/12,0)</f>
        <v>22</v>
      </c>
      <c r="C274" s="4">
        <f t="shared" si="12"/>
        <v>258</v>
      </c>
      <c r="D274" s="5">
        <v>5.4800000000000001E-2</v>
      </c>
      <c r="E274" s="2">
        <f>IF(I273&gt;0.001,IPMT(Table421114[[#This Row],[Oprocentowanie]]/12,1,$C$5-Table421114[[#This Row],[Miesiąc]]+1,-I273),0)</f>
        <v>0</v>
      </c>
      <c r="F274" s="2">
        <f>IF(I273&gt;0.001,PPMT(Table421114[[#This Row],[Oprocentowanie]]/12,1,$C$5-Table421114[[#This Row],[Miesiąc]]+1,-I273),0)</f>
        <v>0</v>
      </c>
      <c r="G274" s="2">
        <f t="shared" ref="G274:G337" si="14">IF(I273&gt;0,E274+F274,0)</f>
        <v>0</v>
      </c>
      <c r="H274" s="2"/>
      <c r="I274" s="11">
        <f>IF(I273-F274&gt;0.001,I273-F274-Table421114[[#This Row],[Ile nadpłacamy przy tej racie?]],0)</f>
        <v>0</v>
      </c>
      <c r="K274" s="2">
        <f>IF(Table421114[[#This Row],[Rok]]&lt;9,Table421114[[#This Row],[Odsetki normalne]]*50%,Table421114[[#This Row],[Odsetki normalne]])</f>
        <v>0</v>
      </c>
    </row>
    <row r="275" spans="2:11" x14ac:dyDescent="0.25">
      <c r="B275" s="1">
        <f t="shared" si="13"/>
        <v>22</v>
      </c>
      <c r="C275" s="4">
        <f t="shared" ref="C275:C338" si="15">C274+1</f>
        <v>259</v>
      </c>
      <c r="D275" s="5">
        <v>5.4800000000000001E-2</v>
      </c>
      <c r="E275" s="2">
        <f>IF(I274&gt;0.001,IPMT(Table421114[[#This Row],[Oprocentowanie]]/12,1,$C$5-Table421114[[#This Row],[Miesiąc]]+1,-I274),0)</f>
        <v>0</v>
      </c>
      <c r="F275" s="2">
        <f>IF(I274&gt;0.001,PPMT(Table421114[[#This Row],[Oprocentowanie]]/12,1,$C$5-Table421114[[#This Row],[Miesiąc]]+1,-I274),0)</f>
        <v>0</v>
      </c>
      <c r="G275" s="2">
        <f t="shared" si="14"/>
        <v>0</v>
      </c>
      <c r="H275" s="2"/>
      <c r="I275" s="11">
        <f>IF(I274-F275&gt;0.001,I274-F275-Table421114[[#This Row],[Ile nadpłacamy przy tej racie?]],0)</f>
        <v>0</v>
      </c>
      <c r="K275" s="2">
        <f>IF(Table421114[[#This Row],[Rok]]&lt;9,Table421114[[#This Row],[Odsetki normalne]]*50%,Table421114[[#This Row],[Odsetki normalne]])</f>
        <v>0</v>
      </c>
    </row>
    <row r="276" spans="2:11" x14ac:dyDescent="0.25">
      <c r="B276" s="1">
        <f t="shared" si="13"/>
        <v>22</v>
      </c>
      <c r="C276" s="4">
        <f t="shared" si="15"/>
        <v>260</v>
      </c>
      <c r="D276" s="5">
        <v>5.4800000000000001E-2</v>
      </c>
      <c r="E276" s="2">
        <f>IF(I275&gt;0.001,IPMT(Table421114[[#This Row],[Oprocentowanie]]/12,1,$C$5-Table421114[[#This Row],[Miesiąc]]+1,-I275),0)</f>
        <v>0</v>
      </c>
      <c r="F276" s="2">
        <f>IF(I275&gt;0.001,PPMT(Table421114[[#This Row],[Oprocentowanie]]/12,1,$C$5-Table421114[[#This Row],[Miesiąc]]+1,-I275),0)</f>
        <v>0</v>
      </c>
      <c r="G276" s="2">
        <f t="shared" si="14"/>
        <v>0</v>
      </c>
      <c r="H276" s="2"/>
      <c r="I276" s="11">
        <f>IF(I275-F276&gt;0.001,I275-F276-Table421114[[#This Row],[Ile nadpłacamy przy tej racie?]],0)</f>
        <v>0</v>
      </c>
      <c r="K276" s="2">
        <f>IF(Table421114[[#This Row],[Rok]]&lt;9,Table421114[[#This Row],[Odsetki normalne]]*50%,Table421114[[#This Row],[Odsetki normalne]])</f>
        <v>0</v>
      </c>
    </row>
    <row r="277" spans="2:11" x14ac:dyDescent="0.25">
      <c r="B277" s="1">
        <f t="shared" si="13"/>
        <v>22</v>
      </c>
      <c r="C277" s="4">
        <f t="shared" si="15"/>
        <v>261</v>
      </c>
      <c r="D277" s="5">
        <v>5.4800000000000001E-2</v>
      </c>
      <c r="E277" s="2">
        <f>IF(I276&gt;0.001,IPMT(Table421114[[#This Row],[Oprocentowanie]]/12,1,$C$5-Table421114[[#This Row],[Miesiąc]]+1,-I276),0)</f>
        <v>0</v>
      </c>
      <c r="F277" s="2">
        <f>IF(I276&gt;0.001,PPMT(Table421114[[#This Row],[Oprocentowanie]]/12,1,$C$5-Table421114[[#This Row],[Miesiąc]]+1,-I276),0)</f>
        <v>0</v>
      </c>
      <c r="G277" s="2">
        <f t="shared" si="14"/>
        <v>0</v>
      </c>
      <c r="H277" s="2"/>
      <c r="I277" s="11">
        <f>IF(I276-F277&gt;0.001,I276-F277-Table421114[[#This Row],[Ile nadpłacamy przy tej racie?]],0)</f>
        <v>0</v>
      </c>
      <c r="K277" s="2">
        <f>IF(Table421114[[#This Row],[Rok]]&lt;9,Table421114[[#This Row],[Odsetki normalne]]*50%,Table421114[[#This Row],[Odsetki normalne]])</f>
        <v>0</v>
      </c>
    </row>
    <row r="278" spans="2:11" x14ac:dyDescent="0.25">
      <c r="B278" s="1">
        <f t="shared" si="13"/>
        <v>22</v>
      </c>
      <c r="C278" s="4">
        <f t="shared" si="15"/>
        <v>262</v>
      </c>
      <c r="D278" s="5">
        <v>5.4800000000000001E-2</v>
      </c>
      <c r="E278" s="2">
        <f>IF(I277&gt;0.001,IPMT(Table421114[[#This Row],[Oprocentowanie]]/12,1,$C$5-Table421114[[#This Row],[Miesiąc]]+1,-I277),0)</f>
        <v>0</v>
      </c>
      <c r="F278" s="2">
        <f>IF(I277&gt;0.001,PPMT(Table421114[[#This Row],[Oprocentowanie]]/12,1,$C$5-Table421114[[#This Row],[Miesiąc]]+1,-I277),0)</f>
        <v>0</v>
      </c>
      <c r="G278" s="2">
        <f t="shared" si="14"/>
        <v>0</v>
      </c>
      <c r="H278" s="2"/>
      <c r="I278" s="11">
        <f>IF(I277-F278&gt;0.001,I277-F278-Table421114[[#This Row],[Ile nadpłacamy przy tej racie?]],0)</f>
        <v>0</v>
      </c>
      <c r="K278" s="2">
        <f>IF(Table421114[[#This Row],[Rok]]&lt;9,Table421114[[#This Row],[Odsetki normalne]]*50%,Table421114[[#This Row],[Odsetki normalne]])</f>
        <v>0</v>
      </c>
    </row>
    <row r="279" spans="2:11" x14ac:dyDescent="0.25">
      <c r="B279" s="1">
        <f t="shared" si="13"/>
        <v>22</v>
      </c>
      <c r="C279" s="4">
        <f t="shared" si="15"/>
        <v>263</v>
      </c>
      <c r="D279" s="5">
        <v>5.4800000000000001E-2</v>
      </c>
      <c r="E279" s="2">
        <f>IF(I278&gt;0.001,IPMT(Table421114[[#This Row],[Oprocentowanie]]/12,1,$C$5-Table421114[[#This Row],[Miesiąc]]+1,-I278),0)</f>
        <v>0</v>
      </c>
      <c r="F279" s="2">
        <f>IF(I278&gt;0.001,PPMT(Table421114[[#This Row],[Oprocentowanie]]/12,1,$C$5-Table421114[[#This Row],[Miesiąc]]+1,-I278),0)</f>
        <v>0</v>
      </c>
      <c r="G279" s="2">
        <f t="shared" si="14"/>
        <v>0</v>
      </c>
      <c r="H279" s="2"/>
      <c r="I279" s="11">
        <f>IF(I278-F279&gt;0.001,I278-F279-Table421114[[#This Row],[Ile nadpłacamy przy tej racie?]],0)</f>
        <v>0</v>
      </c>
      <c r="K279" s="2">
        <f>IF(Table421114[[#This Row],[Rok]]&lt;9,Table421114[[#This Row],[Odsetki normalne]]*50%,Table421114[[#This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264</v>
      </c>
      <c r="D280" s="5">
        <v>5.4800000000000001E-2</v>
      </c>
      <c r="E280" s="2">
        <f>IF(I279&gt;0.001,IPMT(Table421114[[#This Row],[Oprocentowanie]]/12,1,$C$5-Table421114[[#This Row],[Miesiąc]]+1,-I279),0)</f>
        <v>0</v>
      </c>
      <c r="F280" s="2">
        <f>IF(I279&gt;0.001,PPMT(Table421114[[#This Row],[Oprocentowanie]]/12,1,$C$5-Table421114[[#This Row],[Miesiąc]]+1,-I279),0)</f>
        <v>0</v>
      </c>
      <c r="G280" s="2">
        <f t="shared" si="14"/>
        <v>0</v>
      </c>
      <c r="H280" s="2"/>
      <c r="I280" s="11">
        <f>IF(I279-F280&gt;0.001,I279-F280-Table421114[[#This Row],[Ile nadpłacamy przy tej racie?]],0)</f>
        <v>0</v>
      </c>
      <c r="K280" s="2">
        <f>IF(Table421114[[#This Row],[Rok]]&lt;9,Table421114[[#This Row],[Odsetki normalne]]*50%,Table421114[[#This Row],[Odsetki normalne]])</f>
        <v>0</v>
      </c>
    </row>
    <row r="281" spans="2:11" x14ac:dyDescent="0.25">
      <c r="B281" s="6">
        <f t="shared" si="13"/>
        <v>23</v>
      </c>
      <c r="C281" s="7">
        <f t="shared" si="15"/>
        <v>265</v>
      </c>
      <c r="D281" s="8">
        <v>5.4800000000000001E-2</v>
      </c>
      <c r="E281" s="9">
        <f>IF(I280&gt;0.001,IPMT(Table421114[[#This Row],[Oprocentowanie]]/12,1,$C$5-Table421114[[#This Row],[Miesiąc]]+1,-I280),0)</f>
        <v>0</v>
      </c>
      <c r="F281" s="9">
        <f>IF(I280&gt;0.001,PPMT(Table421114[[#This Row],[Oprocentowanie]]/12,1,$C$5-Table421114[[#This Row],[Miesiąc]]+1,-I280),0)</f>
        <v>0</v>
      </c>
      <c r="G281" s="9">
        <f t="shared" si="14"/>
        <v>0</v>
      </c>
      <c r="H281" s="9"/>
      <c r="I281" s="9">
        <f>IF(I280-F281&gt;0.001,I280-F281-Table421114[[#This Row],[Ile nadpłacamy przy tej racie?]],0)</f>
        <v>0</v>
      </c>
      <c r="K281" s="9">
        <f>IF(Table421114[[#This Row],[Rok]]&lt;9,Table421114[[#This Row],[Odsetki normalne]]*50%,Table421114[[#This Row],[Odsetki normalne]])</f>
        <v>0</v>
      </c>
    </row>
    <row r="282" spans="2:11" x14ac:dyDescent="0.25">
      <c r="B282" s="6">
        <f t="shared" si="13"/>
        <v>23</v>
      </c>
      <c r="C282" s="7">
        <f t="shared" si="15"/>
        <v>266</v>
      </c>
      <c r="D282" s="8">
        <v>5.4800000000000001E-2</v>
      </c>
      <c r="E282" s="9">
        <f>IF(I281&gt;0.001,IPMT(Table421114[[#This Row],[Oprocentowanie]]/12,1,$C$5-Table421114[[#This Row],[Miesiąc]]+1,-I281),0)</f>
        <v>0</v>
      </c>
      <c r="F282" s="9">
        <f>IF(I281&gt;0.001,PPMT(Table421114[[#This Row],[Oprocentowanie]]/12,1,$C$5-Table421114[[#This Row],[Miesiąc]]+1,-I281),0)</f>
        <v>0</v>
      </c>
      <c r="G282" s="9">
        <f t="shared" si="14"/>
        <v>0</v>
      </c>
      <c r="H282" s="9"/>
      <c r="I282" s="9">
        <f>IF(I281-F282&gt;0.001,I281-F282-Table421114[[#This Row],[Ile nadpłacamy przy tej racie?]],0)</f>
        <v>0</v>
      </c>
      <c r="K282" s="9">
        <f>IF(Table421114[[#This Row],[Rok]]&lt;9,Table421114[[#This Row],[Odsetki normalne]]*50%,Table421114[[#This Row],[Odsetki normalne]])</f>
        <v>0</v>
      </c>
    </row>
    <row r="283" spans="2:11" x14ac:dyDescent="0.25">
      <c r="B283" s="6">
        <f t="shared" si="13"/>
        <v>23</v>
      </c>
      <c r="C283" s="7">
        <f t="shared" si="15"/>
        <v>267</v>
      </c>
      <c r="D283" s="8">
        <v>5.4800000000000001E-2</v>
      </c>
      <c r="E283" s="9">
        <f>IF(I282&gt;0.001,IPMT(Table421114[[#This Row],[Oprocentowanie]]/12,1,$C$5-Table421114[[#This Row],[Miesiąc]]+1,-I282),0)</f>
        <v>0</v>
      </c>
      <c r="F283" s="9">
        <f>IF(I282&gt;0.001,PPMT(Table421114[[#This Row],[Oprocentowanie]]/12,1,$C$5-Table421114[[#This Row],[Miesiąc]]+1,-I282),0)</f>
        <v>0</v>
      </c>
      <c r="G283" s="9">
        <f t="shared" si="14"/>
        <v>0</v>
      </c>
      <c r="H283" s="9"/>
      <c r="I283" s="9">
        <f>IF(I282-F283&gt;0.001,I282-F283-Table421114[[#This Row],[Ile nadpłacamy przy tej racie?]],0)</f>
        <v>0</v>
      </c>
      <c r="K283" s="9">
        <f>IF(Table421114[[#This Row],[Rok]]&lt;9,Table421114[[#This Row],[Odsetki normalne]]*50%,Table421114[[#This Row],[Odsetki normalne]])</f>
        <v>0</v>
      </c>
    </row>
    <row r="284" spans="2:11" x14ac:dyDescent="0.25">
      <c r="B284" s="6">
        <f t="shared" si="13"/>
        <v>23</v>
      </c>
      <c r="C284" s="7">
        <f t="shared" si="15"/>
        <v>268</v>
      </c>
      <c r="D284" s="8">
        <v>5.4800000000000001E-2</v>
      </c>
      <c r="E284" s="9">
        <f>IF(I283&gt;0.001,IPMT(Table421114[[#This Row],[Oprocentowanie]]/12,1,$C$5-Table421114[[#This Row],[Miesiąc]]+1,-I283),0)</f>
        <v>0</v>
      </c>
      <c r="F284" s="9">
        <f>IF(I283&gt;0.001,PPMT(Table421114[[#This Row],[Oprocentowanie]]/12,1,$C$5-Table421114[[#This Row],[Miesiąc]]+1,-I283),0)</f>
        <v>0</v>
      </c>
      <c r="G284" s="9">
        <f t="shared" si="14"/>
        <v>0</v>
      </c>
      <c r="H284" s="9"/>
      <c r="I284" s="9">
        <f>IF(I283-F284&gt;0.001,I283-F284-Table421114[[#This Row],[Ile nadpłacamy przy tej racie?]],0)</f>
        <v>0</v>
      </c>
      <c r="K284" s="9">
        <f>IF(Table421114[[#This Row],[Rok]]&lt;9,Table421114[[#This Row],[Odsetki normalne]]*50%,Table421114[[#This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269</v>
      </c>
      <c r="D285" s="8">
        <v>5.4800000000000001E-2</v>
      </c>
      <c r="E285" s="9">
        <f>IF(I284&gt;0.001,IPMT(Table421114[[#This Row],[Oprocentowanie]]/12,1,$C$5-Table421114[[#This Row],[Miesiąc]]+1,-I284),0)</f>
        <v>0</v>
      </c>
      <c r="F285" s="9">
        <f>IF(I284&gt;0.001,PPMT(Table421114[[#This Row],[Oprocentowanie]]/12,1,$C$5-Table421114[[#This Row],[Miesiąc]]+1,-I284),0)</f>
        <v>0</v>
      </c>
      <c r="G285" s="9">
        <f t="shared" si="14"/>
        <v>0</v>
      </c>
      <c r="H285" s="9"/>
      <c r="I285" s="9">
        <f>IF(I284-F285&gt;0.001,I284-F285-Table421114[[#This Row],[Ile nadpłacamy przy tej racie?]],0)</f>
        <v>0</v>
      </c>
      <c r="K285" s="9">
        <f>IF(Table421114[[#This Row],[Rok]]&lt;9,Table421114[[#This Row],[Odsetki normalne]]*50%,Table421114[[#This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270</v>
      </c>
      <c r="D286" s="8">
        <v>5.4800000000000001E-2</v>
      </c>
      <c r="E286" s="9">
        <f>IF(I285&gt;0.001,IPMT(Table421114[[#This Row],[Oprocentowanie]]/12,1,$C$5-Table421114[[#This Row],[Miesiąc]]+1,-I285),0)</f>
        <v>0</v>
      </c>
      <c r="F286" s="9">
        <f>IF(I285&gt;0.001,PPMT(Table421114[[#This Row],[Oprocentowanie]]/12,1,$C$5-Table421114[[#This Row],[Miesiąc]]+1,-I285),0)</f>
        <v>0</v>
      </c>
      <c r="G286" s="9">
        <f t="shared" si="14"/>
        <v>0</v>
      </c>
      <c r="H286" s="9"/>
      <c r="I286" s="9">
        <f>IF(I285-F286&gt;0.001,I285-F286-Table421114[[#This Row],[Ile nadpłacamy przy tej racie?]],0)</f>
        <v>0</v>
      </c>
      <c r="K286" s="9">
        <f>IF(Table421114[[#This Row],[Rok]]&lt;9,Table421114[[#This Row],[Odsetki normalne]]*50%,Table421114[[#This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271</v>
      </c>
      <c r="D287" s="8">
        <v>5.4800000000000001E-2</v>
      </c>
      <c r="E287" s="9">
        <f>IF(I286&gt;0.001,IPMT(Table421114[[#This Row],[Oprocentowanie]]/12,1,$C$5-Table421114[[#This Row],[Miesiąc]]+1,-I286),0)</f>
        <v>0</v>
      </c>
      <c r="F287" s="9">
        <f>IF(I286&gt;0.001,PPMT(Table421114[[#This Row],[Oprocentowanie]]/12,1,$C$5-Table421114[[#This Row],[Miesiąc]]+1,-I286),0)</f>
        <v>0</v>
      </c>
      <c r="G287" s="9">
        <f t="shared" si="14"/>
        <v>0</v>
      </c>
      <c r="H287" s="9"/>
      <c r="I287" s="9">
        <f>IF(I286-F287&gt;0.001,I286-F287-Table421114[[#This Row],[Ile nadpłacamy przy tej racie?]],0)</f>
        <v>0</v>
      </c>
      <c r="K287" s="9">
        <f>IF(Table421114[[#This Row],[Rok]]&lt;9,Table421114[[#This Row],[Odsetki normalne]]*50%,Table421114[[#This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272</v>
      </c>
      <c r="D288" s="8">
        <v>5.4800000000000001E-2</v>
      </c>
      <c r="E288" s="9">
        <f>IF(I287&gt;0.001,IPMT(Table421114[[#This Row],[Oprocentowanie]]/12,1,$C$5-Table421114[[#This Row],[Miesiąc]]+1,-I287),0)</f>
        <v>0</v>
      </c>
      <c r="F288" s="9">
        <f>IF(I287&gt;0.001,PPMT(Table421114[[#This Row],[Oprocentowanie]]/12,1,$C$5-Table421114[[#This Row],[Miesiąc]]+1,-I287),0)</f>
        <v>0</v>
      </c>
      <c r="G288" s="9">
        <f t="shared" si="14"/>
        <v>0</v>
      </c>
      <c r="H288" s="9"/>
      <c r="I288" s="9">
        <f>IF(I287-F288&gt;0.001,I287-F288-Table421114[[#This Row],[Ile nadpłacamy przy tej racie?]],0)</f>
        <v>0</v>
      </c>
      <c r="K288" s="9">
        <f>IF(Table421114[[#This Row],[Rok]]&lt;9,Table421114[[#This Row],[Odsetki normalne]]*50%,Table421114[[#This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273</v>
      </c>
      <c r="D289" s="8">
        <v>5.4800000000000001E-2</v>
      </c>
      <c r="E289" s="9">
        <f>IF(I288&gt;0.001,IPMT(Table421114[[#This Row],[Oprocentowanie]]/12,1,$C$5-Table421114[[#This Row],[Miesiąc]]+1,-I288),0)</f>
        <v>0</v>
      </c>
      <c r="F289" s="9">
        <f>IF(I288&gt;0.001,PPMT(Table421114[[#This Row],[Oprocentowanie]]/12,1,$C$5-Table421114[[#This Row],[Miesiąc]]+1,-I288),0)</f>
        <v>0</v>
      </c>
      <c r="G289" s="9">
        <f t="shared" si="14"/>
        <v>0</v>
      </c>
      <c r="H289" s="9"/>
      <c r="I289" s="9">
        <f>IF(I288-F289&gt;0.001,I288-F289-Table421114[[#This Row],[Ile nadpłacamy przy tej racie?]],0)</f>
        <v>0</v>
      </c>
      <c r="K289" s="9">
        <f>IF(Table421114[[#This Row],[Rok]]&lt;9,Table421114[[#This Row],[Odsetki normalne]]*50%,Table421114[[#This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274</v>
      </c>
      <c r="D290" s="8">
        <v>5.4800000000000001E-2</v>
      </c>
      <c r="E290" s="9">
        <f>IF(I289&gt;0.001,IPMT(Table421114[[#This Row],[Oprocentowanie]]/12,1,$C$5-Table421114[[#This Row],[Miesiąc]]+1,-I289),0)</f>
        <v>0</v>
      </c>
      <c r="F290" s="9">
        <f>IF(I289&gt;0.001,PPMT(Table421114[[#This Row],[Oprocentowanie]]/12,1,$C$5-Table421114[[#This Row],[Miesiąc]]+1,-I289),0)</f>
        <v>0</v>
      </c>
      <c r="G290" s="9">
        <f t="shared" si="14"/>
        <v>0</v>
      </c>
      <c r="H290" s="9"/>
      <c r="I290" s="9">
        <f>IF(I289-F290&gt;0.001,I289-F290-Table421114[[#This Row],[Ile nadpłacamy przy tej racie?]],0)</f>
        <v>0</v>
      </c>
      <c r="K290" s="9">
        <f>IF(Table421114[[#This Row],[Rok]]&lt;9,Table421114[[#This Row],[Odsetki normalne]]*50%,Table421114[[#This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275</v>
      </c>
      <c r="D291" s="8">
        <v>5.4800000000000001E-2</v>
      </c>
      <c r="E291" s="9">
        <f>IF(I290&gt;0.001,IPMT(Table421114[[#This Row],[Oprocentowanie]]/12,1,$C$5-Table421114[[#This Row],[Miesiąc]]+1,-I290),0)</f>
        <v>0</v>
      </c>
      <c r="F291" s="9">
        <f>IF(I290&gt;0.001,PPMT(Table421114[[#This Row],[Oprocentowanie]]/12,1,$C$5-Table421114[[#This Row],[Miesiąc]]+1,-I290),0)</f>
        <v>0</v>
      </c>
      <c r="G291" s="9">
        <f t="shared" si="14"/>
        <v>0</v>
      </c>
      <c r="H291" s="9"/>
      <c r="I291" s="9">
        <f>IF(I290-F291&gt;0.001,I290-F291-Table421114[[#This Row],[Ile nadpłacamy przy tej racie?]],0)</f>
        <v>0</v>
      </c>
      <c r="K291" s="9">
        <f>IF(Table421114[[#This Row],[Rok]]&lt;9,Table421114[[#This Row],[Odsetki normalne]]*50%,Table421114[[#This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276</v>
      </c>
      <c r="D292" s="8">
        <v>5.4800000000000001E-2</v>
      </c>
      <c r="E292" s="9">
        <f>IF(I291&gt;0.001,IPMT(Table421114[[#This Row],[Oprocentowanie]]/12,1,$C$5-Table421114[[#This Row],[Miesiąc]]+1,-I291),0)</f>
        <v>0</v>
      </c>
      <c r="F292" s="9">
        <f>IF(I291&gt;0.001,PPMT(Table421114[[#This Row],[Oprocentowanie]]/12,1,$C$5-Table421114[[#This Row],[Miesiąc]]+1,-I291),0)</f>
        <v>0</v>
      </c>
      <c r="G292" s="9">
        <f t="shared" si="14"/>
        <v>0</v>
      </c>
      <c r="H292" s="9"/>
      <c r="I292" s="9">
        <f>IF(I291-F292&gt;0.001,I291-F292-Table421114[[#This Row],[Ile nadpłacamy przy tej racie?]],0)</f>
        <v>0</v>
      </c>
      <c r="K292" s="9">
        <f>IF(Table421114[[#This Row],[Rok]]&lt;9,Table421114[[#This Row],[Odsetki normalne]]*50%,Table421114[[#This Row],[Odsetki normalne]])</f>
        <v>0</v>
      </c>
    </row>
    <row r="293" spans="2:11" x14ac:dyDescent="0.25">
      <c r="B293" s="1">
        <f t="shared" si="13"/>
        <v>24</v>
      </c>
      <c r="C293" s="4">
        <f t="shared" si="15"/>
        <v>277</v>
      </c>
      <c r="D293" s="5">
        <v>5.4800000000000001E-2</v>
      </c>
      <c r="E293" s="2">
        <f>IF(I292&gt;0.001,IPMT(Table421114[[#This Row],[Oprocentowanie]]/12,1,$C$5-Table421114[[#This Row],[Miesiąc]]+1,-I292),0)</f>
        <v>0</v>
      </c>
      <c r="F293" s="2">
        <f>IF(I292&gt;0.001,PPMT(Table421114[[#This Row],[Oprocentowanie]]/12,1,$C$5-Table421114[[#This Row],[Miesiąc]]+1,-I292),0)</f>
        <v>0</v>
      </c>
      <c r="G293" s="2">
        <f t="shared" si="14"/>
        <v>0</v>
      </c>
      <c r="H293" s="2"/>
      <c r="I293" s="11">
        <f>IF(I292-F293&gt;0.001,I292-F293-Table421114[[#This Row],[Ile nadpłacamy przy tej racie?]],0)</f>
        <v>0</v>
      </c>
      <c r="K293" s="2">
        <f>IF(Table421114[[#This Row],[Rok]]&lt;9,Table421114[[#This Row],[Odsetki normalne]]*50%,Table421114[[#This Row],[Odsetki normalne]])</f>
        <v>0</v>
      </c>
    </row>
    <row r="294" spans="2:11" x14ac:dyDescent="0.25">
      <c r="B294" s="1">
        <f t="shared" si="13"/>
        <v>24</v>
      </c>
      <c r="C294" s="4">
        <f t="shared" si="15"/>
        <v>278</v>
      </c>
      <c r="D294" s="5">
        <v>5.4800000000000001E-2</v>
      </c>
      <c r="E294" s="2">
        <f>IF(I293&gt;0.001,IPMT(Table421114[[#This Row],[Oprocentowanie]]/12,1,$C$5-Table421114[[#This Row],[Miesiąc]]+1,-I293),0)</f>
        <v>0</v>
      </c>
      <c r="F294" s="2">
        <f>IF(I293&gt;0.001,PPMT(Table421114[[#This Row],[Oprocentowanie]]/12,1,$C$5-Table421114[[#This Row],[Miesiąc]]+1,-I293),0)</f>
        <v>0</v>
      </c>
      <c r="G294" s="2">
        <f t="shared" si="14"/>
        <v>0</v>
      </c>
      <c r="H294" s="2"/>
      <c r="I294" s="11">
        <f>IF(I293-F294&gt;0.001,I293-F294-Table421114[[#This Row],[Ile nadpłacamy przy tej racie?]],0)</f>
        <v>0</v>
      </c>
      <c r="K294" s="2">
        <f>IF(Table421114[[#This Row],[Rok]]&lt;9,Table421114[[#This Row],[Odsetki normalne]]*50%,Table421114[[#This Row],[Odsetki normalne]])</f>
        <v>0</v>
      </c>
    </row>
    <row r="295" spans="2:11" x14ac:dyDescent="0.25">
      <c r="B295" s="1">
        <f t="shared" si="13"/>
        <v>24</v>
      </c>
      <c r="C295" s="4">
        <f t="shared" si="15"/>
        <v>279</v>
      </c>
      <c r="D295" s="5">
        <v>5.4800000000000001E-2</v>
      </c>
      <c r="E295" s="2">
        <f>IF(I294&gt;0.001,IPMT(Table421114[[#This Row],[Oprocentowanie]]/12,1,$C$5-Table421114[[#This Row],[Miesiąc]]+1,-I294),0)</f>
        <v>0</v>
      </c>
      <c r="F295" s="2">
        <f>IF(I294&gt;0.001,PPMT(Table421114[[#This Row],[Oprocentowanie]]/12,1,$C$5-Table421114[[#This Row],[Miesiąc]]+1,-I294),0)</f>
        <v>0</v>
      </c>
      <c r="G295" s="2">
        <f t="shared" si="14"/>
        <v>0</v>
      </c>
      <c r="H295" s="2"/>
      <c r="I295" s="11">
        <f>IF(I294-F295&gt;0.001,I294-F295-Table421114[[#This Row],[Ile nadpłacamy przy tej racie?]],0)</f>
        <v>0</v>
      </c>
      <c r="K295" s="2">
        <f>IF(Table421114[[#This Row],[Rok]]&lt;9,Table421114[[#This Row],[Odsetki normalne]]*50%,Table421114[[#This Row],[Odsetki normalne]])</f>
        <v>0</v>
      </c>
    </row>
    <row r="296" spans="2:11" x14ac:dyDescent="0.25">
      <c r="B296" s="1">
        <f t="shared" si="13"/>
        <v>24</v>
      </c>
      <c r="C296" s="4">
        <f t="shared" si="15"/>
        <v>280</v>
      </c>
      <c r="D296" s="5">
        <v>5.4800000000000001E-2</v>
      </c>
      <c r="E296" s="2">
        <f>IF(I295&gt;0.001,IPMT(Table421114[[#This Row],[Oprocentowanie]]/12,1,$C$5-Table421114[[#This Row],[Miesiąc]]+1,-I295),0)</f>
        <v>0</v>
      </c>
      <c r="F296" s="2">
        <f>IF(I295&gt;0.001,PPMT(Table421114[[#This Row],[Oprocentowanie]]/12,1,$C$5-Table421114[[#This Row],[Miesiąc]]+1,-I295),0)</f>
        <v>0</v>
      </c>
      <c r="G296" s="2">
        <f t="shared" si="14"/>
        <v>0</v>
      </c>
      <c r="H296" s="2"/>
      <c r="I296" s="11">
        <f>IF(I295-F296&gt;0.001,I295-F296-Table421114[[#This Row],[Ile nadpłacamy przy tej racie?]],0)</f>
        <v>0</v>
      </c>
      <c r="K296" s="2">
        <f>IF(Table421114[[#This Row],[Rok]]&lt;9,Table421114[[#This Row],[Odsetki normalne]]*50%,Table421114[[#This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281</v>
      </c>
      <c r="D297" s="5">
        <v>5.4800000000000001E-2</v>
      </c>
      <c r="E297" s="2">
        <f>IF(I296&gt;0.001,IPMT(Table421114[[#This Row],[Oprocentowanie]]/12,1,$C$5-Table421114[[#This Row],[Miesiąc]]+1,-I296),0)</f>
        <v>0</v>
      </c>
      <c r="F297" s="2">
        <f>IF(I296&gt;0.001,PPMT(Table421114[[#This Row],[Oprocentowanie]]/12,1,$C$5-Table421114[[#This Row],[Miesiąc]]+1,-I296),0)</f>
        <v>0</v>
      </c>
      <c r="G297" s="2">
        <f t="shared" si="14"/>
        <v>0</v>
      </c>
      <c r="H297" s="2"/>
      <c r="I297" s="11">
        <f>IF(I296-F297&gt;0.001,I296-F297-Table421114[[#This Row],[Ile nadpłacamy przy tej racie?]],0)</f>
        <v>0</v>
      </c>
      <c r="K297" s="2">
        <f>IF(Table421114[[#This Row],[Rok]]&lt;9,Table421114[[#This Row],[Odsetki normalne]]*50%,Table421114[[#This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282</v>
      </c>
      <c r="D298" s="5">
        <v>5.4800000000000001E-2</v>
      </c>
      <c r="E298" s="2">
        <f>IF(I297&gt;0.001,IPMT(Table421114[[#This Row],[Oprocentowanie]]/12,1,$C$5-Table421114[[#This Row],[Miesiąc]]+1,-I297),0)</f>
        <v>0</v>
      </c>
      <c r="F298" s="2">
        <f>IF(I297&gt;0.001,PPMT(Table421114[[#This Row],[Oprocentowanie]]/12,1,$C$5-Table421114[[#This Row],[Miesiąc]]+1,-I297),0)</f>
        <v>0</v>
      </c>
      <c r="G298" s="2">
        <f t="shared" si="14"/>
        <v>0</v>
      </c>
      <c r="H298" s="2"/>
      <c r="I298" s="11">
        <f>IF(I297-F298&gt;0.001,I297-F298-Table421114[[#This Row],[Ile nadpłacamy przy tej racie?]],0)</f>
        <v>0</v>
      </c>
      <c r="K298" s="2">
        <f>IF(Table421114[[#This Row],[Rok]]&lt;9,Table421114[[#This Row],[Odsetki normalne]]*50%,Table421114[[#This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283</v>
      </c>
      <c r="D299" s="5">
        <v>5.4800000000000001E-2</v>
      </c>
      <c r="E299" s="2">
        <f>IF(I298&gt;0.001,IPMT(Table421114[[#This Row],[Oprocentowanie]]/12,1,$C$5-Table421114[[#This Row],[Miesiąc]]+1,-I298),0)</f>
        <v>0</v>
      </c>
      <c r="F299" s="2">
        <f>IF(I298&gt;0.001,PPMT(Table421114[[#This Row],[Oprocentowanie]]/12,1,$C$5-Table421114[[#This Row],[Miesiąc]]+1,-I298),0)</f>
        <v>0</v>
      </c>
      <c r="G299" s="2">
        <f t="shared" si="14"/>
        <v>0</v>
      </c>
      <c r="H299" s="2"/>
      <c r="I299" s="11">
        <f>IF(I298-F299&gt;0.001,I298-F299-Table421114[[#This Row],[Ile nadpłacamy przy tej racie?]],0)</f>
        <v>0</v>
      </c>
      <c r="K299" s="2">
        <f>IF(Table421114[[#This Row],[Rok]]&lt;9,Table421114[[#This Row],[Odsetki normalne]]*50%,Table421114[[#This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284</v>
      </c>
      <c r="D300" s="5">
        <v>5.4800000000000001E-2</v>
      </c>
      <c r="E300" s="2">
        <f>IF(I299&gt;0.001,IPMT(Table421114[[#This Row],[Oprocentowanie]]/12,1,$C$5-Table421114[[#This Row],[Miesiąc]]+1,-I299),0)</f>
        <v>0</v>
      </c>
      <c r="F300" s="2">
        <f>IF(I299&gt;0.001,PPMT(Table421114[[#This Row],[Oprocentowanie]]/12,1,$C$5-Table421114[[#This Row],[Miesiąc]]+1,-I299),0)</f>
        <v>0</v>
      </c>
      <c r="G300" s="2">
        <f t="shared" si="14"/>
        <v>0</v>
      </c>
      <c r="H300" s="2"/>
      <c r="I300" s="11">
        <f>IF(I299-F300&gt;0.001,I299-F300-Table421114[[#This Row],[Ile nadpłacamy przy tej racie?]],0)</f>
        <v>0</v>
      </c>
      <c r="K300" s="2">
        <f>IF(Table421114[[#This Row],[Rok]]&lt;9,Table421114[[#This Row],[Odsetki normalne]]*50%,Table421114[[#This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285</v>
      </c>
      <c r="D301" s="5">
        <v>5.4800000000000001E-2</v>
      </c>
      <c r="E301" s="2">
        <f>IF(I300&gt;0.001,IPMT(Table421114[[#This Row],[Oprocentowanie]]/12,1,$C$5-Table421114[[#This Row],[Miesiąc]]+1,-I300),0)</f>
        <v>0</v>
      </c>
      <c r="F301" s="2">
        <f>IF(I300&gt;0.001,PPMT(Table421114[[#This Row],[Oprocentowanie]]/12,1,$C$5-Table421114[[#This Row],[Miesiąc]]+1,-I300),0)</f>
        <v>0</v>
      </c>
      <c r="G301" s="2">
        <f t="shared" si="14"/>
        <v>0</v>
      </c>
      <c r="H301" s="2"/>
      <c r="I301" s="11">
        <f>IF(I300-F301&gt;0.001,I300-F301-Table421114[[#This Row],[Ile nadpłacamy przy tej racie?]],0)</f>
        <v>0</v>
      </c>
      <c r="K301" s="2">
        <f>IF(Table421114[[#This Row],[Rok]]&lt;9,Table421114[[#This Row],[Odsetki normalne]]*50%,Table421114[[#This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286</v>
      </c>
      <c r="D302" s="5">
        <v>5.4800000000000001E-2</v>
      </c>
      <c r="E302" s="2">
        <f>IF(I301&gt;0.001,IPMT(Table421114[[#This Row],[Oprocentowanie]]/12,1,$C$5-Table421114[[#This Row],[Miesiąc]]+1,-I301),0)</f>
        <v>0</v>
      </c>
      <c r="F302" s="2">
        <f>IF(I301&gt;0.001,PPMT(Table421114[[#This Row],[Oprocentowanie]]/12,1,$C$5-Table421114[[#This Row],[Miesiąc]]+1,-I301),0)</f>
        <v>0</v>
      </c>
      <c r="G302" s="2">
        <f t="shared" si="14"/>
        <v>0</v>
      </c>
      <c r="H302" s="2"/>
      <c r="I302" s="11">
        <f>IF(I301-F302&gt;0.001,I301-F302-Table421114[[#This Row],[Ile nadpłacamy przy tej racie?]],0)</f>
        <v>0</v>
      </c>
      <c r="K302" s="2">
        <f>IF(Table421114[[#This Row],[Rok]]&lt;9,Table421114[[#This Row],[Odsetki normalne]]*50%,Table421114[[#This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287</v>
      </c>
      <c r="D303" s="5">
        <v>5.4800000000000001E-2</v>
      </c>
      <c r="E303" s="2">
        <f>IF(I302&gt;0.001,IPMT(Table421114[[#This Row],[Oprocentowanie]]/12,1,$C$5-Table421114[[#This Row],[Miesiąc]]+1,-I302),0)</f>
        <v>0</v>
      </c>
      <c r="F303" s="2">
        <f>IF(I302&gt;0.001,PPMT(Table421114[[#This Row],[Oprocentowanie]]/12,1,$C$5-Table421114[[#This Row],[Miesiąc]]+1,-I302),0)</f>
        <v>0</v>
      </c>
      <c r="G303" s="2">
        <f t="shared" si="14"/>
        <v>0</v>
      </c>
      <c r="H303" s="2"/>
      <c r="I303" s="11">
        <f>IF(I302-F303&gt;0.001,I302-F303-Table421114[[#This Row],[Ile nadpłacamy przy tej racie?]],0)</f>
        <v>0</v>
      </c>
      <c r="K303" s="2">
        <f>IF(Table421114[[#This Row],[Rok]]&lt;9,Table421114[[#This Row],[Odsetki normalne]]*50%,Table421114[[#This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288</v>
      </c>
      <c r="D304" s="5">
        <v>5.4800000000000001E-2</v>
      </c>
      <c r="E304" s="2">
        <f>IF(I303&gt;0.001,IPMT(Table421114[[#This Row],[Oprocentowanie]]/12,1,$C$5-Table421114[[#This Row],[Miesiąc]]+1,-I303),0)</f>
        <v>0</v>
      </c>
      <c r="F304" s="2">
        <f>IF(I303&gt;0.001,PPMT(Table421114[[#This Row],[Oprocentowanie]]/12,1,$C$5-Table421114[[#This Row],[Miesiąc]]+1,-I303),0)</f>
        <v>0</v>
      </c>
      <c r="G304" s="2">
        <f t="shared" si="14"/>
        <v>0</v>
      </c>
      <c r="H304" s="2"/>
      <c r="I304" s="11">
        <f>IF(I303-F304&gt;0.001,I303-F304-Table421114[[#This Row],[Ile nadpłacamy przy tej racie?]],0)</f>
        <v>0</v>
      </c>
      <c r="K304" s="2">
        <f>IF(Table421114[[#This Row],[Rok]]&lt;9,Table421114[[#This Row],[Odsetki normalne]]*50%,Table421114[[#This Row],[Odsetki normalne]])</f>
        <v>0</v>
      </c>
    </row>
    <row r="305" spans="2:11" x14ac:dyDescent="0.25">
      <c r="B305" s="6">
        <f t="shared" si="13"/>
        <v>25</v>
      </c>
      <c r="C305" s="7">
        <f t="shared" si="15"/>
        <v>289</v>
      </c>
      <c r="D305" s="8">
        <v>5.4800000000000001E-2</v>
      </c>
      <c r="E305" s="9">
        <f>IF(I304&gt;0.001,IPMT(Table421114[[#This Row],[Oprocentowanie]]/12,1,$C$5-Table421114[[#This Row],[Miesiąc]]+1,-I304),0)</f>
        <v>0</v>
      </c>
      <c r="F305" s="9">
        <f>IF(I304&gt;0.001,PPMT(Table421114[[#This Row],[Oprocentowanie]]/12,1,$C$5-Table421114[[#This Row],[Miesiąc]]+1,-I304),0)</f>
        <v>0</v>
      </c>
      <c r="G305" s="9">
        <f t="shared" si="14"/>
        <v>0</v>
      </c>
      <c r="H305" s="9"/>
      <c r="I305" s="9">
        <f>IF(I304-F305&gt;0.001,I304-F305-Table421114[[#This Row],[Ile nadpłacamy przy tej racie?]],0)</f>
        <v>0</v>
      </c>
      <c r="K305" s="9">
        <f>IF(Table421114[[#This Row],[Rok]]&lt;9,Table421114[[#This Row],[Odsetki normalne]]*50%,Table421114[[#This Row],[Odsetki normalne]])</f>
        <v>0</v>
      </c>
    </row>
    <row r="306" spans="2:11" x14ac:dyDescent="0.25">
      <c r="B306" s="6">
        <f t="shared" si="13"/>
        <v>25</v>
      </c>
      <c r="C306" s="7">
        <f t="shared" si="15"/>
        <v>290</v>
      </c>
      <c r="D306" s="8">
        <v>5.4800000000000001E-2</v>
      </c>
      <c r="E306" s="9">
        <f>IF(I305&gt;0.001,IPMT(Table421114[[#This Row],[Oprocentowanie]]/12,1,$C$5-Table421114[[#This Row],[Miesiąc]]+1,-I305),0)</f>
        <v>0</v>
      </c>
      <c r="F306" s="9">
        <f>IF(I305&gt;0.001,PPMT(Table421114[[#This Row],[Oprocentowanie]]/12,1,$C$5-Table421114[[#This Row],[Miesiąc]]+1,-I305),0)</f>
        <v>0</v>
      </c>
      <c r="G306" s="9">
        <f t="shared" si="14"/>
        <v>0</v>
      </c>
      <c r="H306" s="9"/>
      <c r="I306" s="9">
        <f>IF(I305-F306&gt;0.001,I305-F306-Table421114[[#This Row],[Ile nadpłacamy przy tej racie?]],0)</f>
        <v>0</v>
      </c>
      <c r="K306" s="9">
        <f>IF(Table421114[[#This Row],[Rok]]&lt;9,Table421114[[#This Row],[Odsetki normalne]]*50%,Table421114[[#This Row],[Odsetki normalne]])</f>
        <v>0</v>
      </c>
    </row>
    <row r="307" spans="2:11" x14ac:dyDescent="0.25">
      <c r="B307" s="6">
        <f t="shared" si="13"/>
        <v>25</v>
      </c>
      <c r="C307" s="7">
        <f t="shared" si="15"/>
        <v>291</v>
      </c>
      <c r="D307" s="8">
        <v>5.4800000000000001E-2</v>
      </c>
      <c r="E307" s="9">
        <f>IF(I306&gt;0.001,IPMT(Table421114[[#This Row],[Oprocentowanie]]/12,1,$C$5-Table421114[[#This Row],[Miesiąc]]+1,-I306),0)</f>
        <v>0</v>
      </c>
      <c r="F307" s="9">
        <f>IF(I306&gt;0.001,PPMT(Table421114[[#This Row],[Oprocentowanie]]/12,1,$C$5-Table421114[[#This Row],[Miesiąc]]+1,-I306),0)</f>
        <v>0</v>
      </c>
      <c r="G307" s="9">
        <f t="shared" si="14"/>
        <v>0</v>
      </c>
      <c r="H307" s="9"/>
      <c r="I307" s="9">
        <f>IF(I306-F307&gt;0.001,I306-F307-Table421114[[#This Row],[Ile nadpłacamy przy tej racie?]],0)</f>
        <v>0</v>
      </c>
      <c r="K307" s="9">
        <f>IF(Table421114[[#This Row],[Rok]]&lt;9,Table421114[[#This Row],[Odsetki normalne]]*50%,Table421114[[#This Row],[Odsetki normalne]])</f>
        <v>0</v>
      </c>
    </row>
    <row r="308" spans="2:11" x14ac:dyDescent="0.25">
      <c r="B308" s="6">
        <f t="shared" si="13"/>
        <v>25</v>
      </c>
      <c r="C308" s="7">
        <f t="shared" si="15"/>
        <v>292</v>
      </c>
      <c r="D308" s="8">
        <v>5.4800000000000001E-2</v>
      </c>
      <c r="E308" s="9">
        <f>IF(I307&gt;0.001,IPMT(Table421114[[#This Row],[Oprocentowanie]]/12,1,$C$5-Table421114[[#This Row],[Miesiąc]]+1,-I307),0)</f>
        <v>0</v>
      </c>
      <c r="F308" s="9">
        <f>IF(I307&gt;0.001,PPMT(Table421114[[#This Row],[Oprocentowanie]]/12,1,$C$5-Table421114[[#This Row],[Miesiąc]]+1,-I307),0)</f>
        <v>0</v>
      </c>
      <c r="G308" s="9">
        <f t="shared" si="14"/>
        <v>0</v>
      </c>
      <c r="H308" s="9"/>
      <c r="I308" s="9">
        <f>IF(I307-F308&gt;0.001,I307-F308-Table421114[[#This Row],[Ile nadpłacamy przy tej racie?]],0)</f>
        <v>0</v>
      </c>
      <c r="K308" s="9">
        <f>IF(Table421114[[#This Row],[Rok]]&lt;9,Table421114[[#This Row],[Odsetki normalne]]*50%,Table421114[[#This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293</v>
      </c>
      <c r="D309" s="8">
        <v>5.4800000000000001E-2</v>
      </c>
      <c r="E309" s="9">
        <f>IF(I308&gt;0.001,IPMT(Table421114[[#This Row],[Oprocentowanie]]/12,1,$C$5-Table421114[[#This Row],[Miesiąc]]+1,-I308),0)</f>
        <v>0</v>
      </c>
      <c r="F309" s="9">
        <f>IF(I308&gt;0.001,PPMT(Table421114[[#This Row],[Oprocentowanie]]/12,1,$C$5-Table421114[[#This Row],[Miesiąc]]+1,-I308),0)</f>
        <v>0</v>
      </c>
      <c r="G309" s="9">
        <f t="shared" si="14"/>
        <v>0</v>
      </c>
      <c r="H309" s="9"/>
      <c r="I309" s="9">
        <f>IF(I308-F309&gt;0.001,I308-F309-Table421114[[#This Row],[Ile nadpłacamy przy tej racie?]],0)</f>
        <v>0</v>
      </c>
      <c r="K309" s="9">
        <f>IF(Table421114[[#This Row],[Rok]]&lt;9,Table421114[[#This Row],[Odsetki normalne]]*50%,Table421114[[#This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294</v>
      </c>
      <c r="D310" s="8">
        <v>5.4800000000000001E-2</v>
      </c>
      <c r="E310" s="9">
        <f>IF(I309&gt;0.001,IPMT(Table421114[[#This Row],[Oprocentowanie]]/12,1,$C$5-Table421114[[#This Row],[Miesiąc]]+1,-I309),0)</f>
        <v>0</v>
      </c>
      <c r="F310" s="9">
        <f>IF(I309&gt;0.001,PPMT(Table421114[[#This Row],[Oprocentowanie]]/12,1,$C$5-Table421114[[#This Row],[Miesiąc]]+1,-I309),0)</f>
        <v>0</v>
      </c>
      <c r="G310" s="9">
        <f t="shared" si="14"/>
        <v>0</v>
      </c>
      <c r="H310" s="9"/>
      <c r="I310" s="9">
        <f>IF(I309-F310&gt;0.001,I309-F310-Table421114[[#This Row],[Ile nadpłacamy przy tej racie?]],0)</f>
        <v>0</v>
      </c>
      <c r="K310" s="9">
        <f>IF(Table421114[[#This Row],[Rok]]&lt;9,Table421114[[#This Row],[Odsetki normalne]]*50%,Table421114[[#This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295</v>
      </c>
      <c r="D311" s="8">
        <v>5.4800000000000001E-2</v>
      </c>
      <c r="E311" s="9">
        <f>IF(I310&gt;0.001,IPMT(Table421114[[#This Row],[Oprocentowanie]]/12,1,$C$5-Table421114[[#This Row],[Miesiąc]]+1,-I310),0)</f>
        <v>0</v>
      </c>
      <c r="F311" s="9">
        <f>IF(I310&gt;0.001,PPMT(Table421114[[#This Row],[Oprocentowanie]]/12,1,$C$5-Table421114[[#This Row],[Miesiąc]]+1,-I310),0)</f>
        <v>0</v>
      </c>
      <c r="G311" s="9">
        <f t="shared" si="14"/>
        <v>0</v>
      </c>
      <c r="H311" s="9"/>
      <c r="I311" s="9">
        <f>IF(I310-F311&gt;0.001,I310-F311-Table421114[[#This Row],[Ile nadpłacamy przy tej racie?]],0)</f>
        <v>0</v>
      </c>
      <c r="K311" s="9">
        <f>IF(Table421114[[#This Row],[Rok]]&lt;9,Table421114[[#This Row],[Odsetki normalne]]*50%,Table421114[[#This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296</v>
      </c>
      <c r="D312" s="8">
        <v>5.4800000000000001E-2</v>
      </c>
      <c r="E312" s="9">
        <f>IF(I311&gt;0.001,IPMT(Table421114[[#This Row],[Oprocentowanie]]/12,1,$C$5-Table421114[[#This Row],[Miesiąc]]+1,-I311),0)</f>
        <v>0</v>
      </c>
      <c r="F312" s="9">
        <f>IF(I311&gt;0.001,PPMT(Table421114[[#This Row],[Oprocentowanie]]/12,1,$C$5-Table421114[[#This Row],[Miesiąc]]+1,-I311),0)</f>
        <v>0</v>
      </c>
      <c r="G312" s="9">
        <f t="shared" si="14"/>
        <v>0</v>
      </c>
      <c r="H312" s="9"/>
      <c r="I312" s="9">
        <f>IF(I311-F312&gt;0.001,I311-F312-Table421114[[#This Row],[Ile nadpłacamy przy tej racie?]],0)</f>
        <v>0</v>
      </c>
      <c r="K312" s="9">
        <f>IF(Table421114[[#This Row],[Rok]]&lt;9,Table421114[[#This Row],[Odsetki normalne]]*50%,Table421114[[#This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297</v>
      </c>
      <c r="D313" s="8">
        <v>5.4800000000000001E-2</v>
      </c>
      <c r="E313" s="9">
        <f>IF(I312&gt;0.001,IPMT(Table421114[[#This Row],[Oprocentowanie]]/12,1,$C$5-Table421114[[#This Row],[Miesiąc]]+1,-I312),0)</f>
        <v>0</v>
      </c>
      <c r="F313" s="9">
        <f>IF(I312&gt;0.001,PPMT(Table421114[[#This Row],[Oprocentowanie]]/12,1,$C$5-Table421114[[#This Row],[Miesiąc]]+1,-I312),0)</f>
        <v>0</v>
      </c>
      <c r="G313" s="9">
        <f t="shared" si="14"/>
        <v>0</v>
      </c>
      <c r="H313" s="9"/>
      <c r="I313" s="9">
        <f>IF(I312-F313&gt;0.001,I312-F313-Table421114[[#This Row],[Ile nadpłacamy przy tej racie?]],0)</f>
        <v>0</v>
      </c>
      <c r="K313" s="9">
        <f>IF(Table421114[[#This Row],[Rok]]&lt;9,Table421114[[#This Row],[Odsetki normalne]]*50%,Table421114[[#This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298</v>
      </c>
      <c r="D314" s="8">
        <v>5.4800000000000001E-2</v>
      </c>
      <c r="E314" s="9">
        <f>IF(I313&gt;0.001,IPMT(Table421114[[#This Row],[Oprocentowanie]]/12,1,$C$5-Table421114[[#This Row],[Miesiąc]]+1,-I313),0)</f>
        <v>0</v>
      </c>
      <c r="F314" s="9">
        <f>IF(I313&gt;0.001,PPMT(Table421114[[#This Row],[Oprocentowanie]]/12,1,$C$5-Table421114[[#This Row],[Miesiąc]]+1,-I313),0)</f>
        <v>0</v>
      </c>
      <c r="G314" s="9">
        <f t="shared" si="14"/>
        <v>0</v>
      </c>
      <c r="H314" s="9"/>
      <c r="I314" s="9">
        <f>IF(I313-F314&gt;0.001,I313-F314-Table421114[[#This Row],[Ile nadpłacamy przy tej racie?]],0)</f>
        <v>0</v>
      </c>
      <c r="K314" s="9">
        <f>IF(Table421114[[#This Row],[Rok]]&lt;9,Table421114[[#This Row],[Odsetki normalne]]*50%,Table421114[[#This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299</v>
      </c>
      <c r="D315" s="8">
        <v>5.4800000000000001E-2</v>
      </c>
      <c r="E315" s="9">
        <f>IF(I314&gt;0.001,IPMT(Table421114[[#This Row],[Oprocentowanie]]/12,1,$C$5-Table421114[[#This Row],[Miesiąc]]+1,-I314),0)</f>
        <v>0</v>
      </c>
      <c r="F315" s="9">
        <f>IF(I314&gt;0.001,PPMT(Table421114[[#This Row],[Oprocentowanie]]/12,1,$C$5-Table421114[[#This Row],[Miesiąc]]+1,-I314),0)</f>
        <v>0</v>
      </c>
      <c r="G315" s="9">
        <f t="shared" si="14"/>
        <v>0</v>
      </c>
      <c r="H315" s="9"/>
      <c r="I315" s="9">
        <f>IF(I314-F315&gt;0.001,I314-F315-Table421114[[#This Row],[Ile nadpłacamy przy tej racie?]],0)</f>
        <v>0</v>
      </c>
      <c r="K315" s="9">
        <f>IF(Table421114[[#This Row],[Rok]]&lt;9,Table421114[[#This Row],[Odsetki normalne]]*50%,Table421114[[#This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300</v>
      </c>
      <c r="D316" s="8">
        <v>5.4800000000000001E-2</v>
      </c>
      <c r="E316" s="9">
        <f>IF(I315&gt;0.001,IPMT(Table421114[[#This Row],[Oprocentowanie]]/12,1,$C$5-Table421114[[#This Row],[Miesiąc]]+1,-I315),0)</f>
        <v>0</v>
      </c>
      <c r="F316" s="9">
        <f>IF(I315&gt;0.001,PPMT(Table421114[[#This Row],[Oprocentowanie]]/12,1,$C$5-Table421114[[#This Row],[Miesiąc]]+1,-I315),0)</f>
        <v>0</v>
      </c>
      <c r="G316" s="9">
        <f t="shared" si="14"/>
        <v>0</v>
      </c>
      <c r="H316" s="9"/>
      <c r="I316" s="9">
        <f>IF(I315-F316&gt;0.001,I315-F316-Table421114[[#This Row],[Ile nadpłacamy przy tej racie?]],0)</f>
        <v>0</v>
      </c>
      <c r="K316" s="9">
        <f>IF(Table421114[[#This Row],[Rok]]&lt;9,Table421114[[#This Row],[Odsetki normalne]]*50%,Table421114[[#This Row],[Odsetki normalne]])</f>
        <v>0</v>
      </c>
    </row>
    <row r="317" spans="2:11" x14ac:dyDescent="0.25">
      <c r="B317" s="1">
        <f t="shared" si="13"/>
        <v>26</v>
      </c>
      <c r="C317" s="4">
        <f t="shared" si="15"/>
        <v>301</v>
      </c>
      <c r="D317" s="5">
        <v>5.4800000000000001E-2</v>
      </c>
      <c r="E317" s="2">
        <f>IF(I316&gt;0.001,IPMT(Table421114[[#This Row],[Oprocentowanie]]/12,1,$C$5-Table421114[[#This Row],[Miesiąc]]+1,-I316),0)</f>
        <v>0</v>
      </c>
      <c r="F317" s="2">
        <f>IF(I316&gt;0.001,PPMT(Table421114[[#This Row],[Oprocentowanie]]/12,1,$C$5-Table421114[[#This Row],[Miesiąc]]+1,-I316),0)</f>
        <v>0</v>
      </c>
      <c r="G317" s="2">
        <f t="shared" si="14"/>
        <v>0</v>
      </c>
      <c r="H317" s="2"/>
      <c r="I317" s="11">
        <f>IF(I316-F317&gt;0.001,I316-F317-Table421114[[#This Row],[Ile nadpłacamy przy tej racie?]],0)</f>
        <v>0</v>
      </c>
      <c r="K317" s="2">
        <f>IF(Table421114[[#This Row],[Rok]]&lt;9,Table421114[[#This Row],[Odsetki normalne]]*50%,Table421114[[#This Row],[Odsetki normalne]])</f>
        <v>0</v>
      </c>
    </row>
    <row r="318" spans="2:11" x14ac:dyDescent="0.25">
      <c r="B318" s="1">
        <f t="shared" si="13"/>
        <v>26</v>
      </c>
      <c r="C318" s="4">
        <f t="shared" si="15"/>
        <v>302</v>
      </c>
      <c r="D318" s="5">
        <v>5.4800000000000001E-2</v>
      </c>
      <c r="E318" s="2">
        <f>IF(I317&gt;0.001,IPMT(Table421114[[#This Row],[Oprocentowanie]]/12,1,$C$5-Table421114[[#This Row],[Miesiąc]]+1,-I317),0)</f>
        <v>0</v>
      </c>
      <c r="F318" s="2">
        <f>IF(I317&gt;0.001,PPMT(Table421114[[#This Row],[Oprocentowanie]]/12,1,$C$5-Table421114[[#This Row],[Miesiąc]]+1,-I317),0)</f>
        <v>0</v>
      </c>
      <c r="G318" s="2">
        <f t="shared" si="14"/>
        <v>0</v>
      </c>
      <c r="H318" s="2"/>
      <c r="I318" s="11">
        <f>IF(I317-F318&gt;0.001,I317-F318-Table421114[[#This Row],[Ile nadpłacamy przy tej racie?]],0)</f>
        <v>0</v>
      </c>
      <c r="K318" s="2">
        <f>IF(Table421114[[#This Row],[Rok]]&lt;9,Table421114[[#This Row],[Odsetki normalne]]*50%,Table421114[[#This Row],[Odsetki normalne]])</f>
        <v>0</v>
      </c>
    </row>
    <row r="319" spans="2:11" x14ac:dyDescent="0.25">
      <c r="B319" s="1">
        <f t="shared" si="13"/>
        <v>26</v>
      </c>
      <c r="C319" s="4">
        <f t="shared" si="15"/>
        <v>303</v>
      </c>
      <c r="D319" s="5">
        <v>5.4800000000000001E-2</v>
      </c>
      <c r="E319" s="2">
        <f>IF(I318&gt;0.001,IPMT(Table421114[[#This Row],[Oprocentowanie]]/12,1,$C$5-Table421114[[#This Row],[Miesiąc]]+1,-I318),0)</f>
        <v>0</v>
      </c>
      <c r="F319" s="2">
        <f>IF(I318&gt;0.001,PPMT(Table421114[[#This Row],[Oprocentowanie]]/12,1,$C$5-Table421114[[#This Row],[Miesiąc]]+1,-I318),0)</f>
        <v>0</v>
      </c>
      <c r="G319" s="2">
        <f t="shared" si="14"/>
        <v>0</v>
      </c>
      <c r="H319" s="2"/>
      <c r="I319" s="11">
        <f>IF(I318-F319&gt;0.001,I318-F319-Table421114[[#This Row],[Ile nadpłacamy przy tej racie?]],0)</f>
        <v>0</v>
      </c>
      <c r="K319" s="2">
        <f>IF(Table421114[[#This Row],[Rok]]&lt;9,Table421114[[#This Row],[Odsetki normalne]]*50%,Table421114[[#This Row],[Odsetki normalne]])</f>
        <v>0</v>
      </c>
    </row>
    <row r="320" spans="2:11" x14ac:dyDescent="0.25">
      <c r="B320" s="1">
        <f t="shared" si="13"/>
        <v>26</v>
      </c>
      <c r="C320" s="4">
        <f t="shared" si="15"/>
        <v>304</v>
      </c>
      <c r="D320" s="5">
        <v>5.4800000000000001E-2</v>
      </c>
      <c r="E320" s="2">
        <f>IF(I319&gt;0.001,IPMT(Table421114[[#This Row],[Oprocentowanie]]/12,1,$C$5-Table421114[[#This Row],[Miesiąc]]+1,-I319),0)</f>
        <v>0</v>
      </c>
      <c r="F320" s="2">
        <f>IF(I319&gt;0.001,PPMT(Table421114[[#This Row],[Oprocentowanie]]/12,1,$C$5-Table421114[[#This Row],[Miesiąc]]+1,-I319),0)</f>
        <v>0</v>
      </c>
      <c r="G320" s="2">
        <f t="shared" si="14"/>
        <v>0</v>
      </c>
      <c r="H320" s="2"/>
      <c r="I320" s="11">
        <f>IF(I319-F320&gt;0.001,I319-F320-Table421114[[#This Row],[Ile nadpłacamy przy tej racie?]],0)</f>
        <v>0</v>
      </c>
      <c r="K320" s="2">
        <f>IF(Table421114[[#This Row],[Rok]]&lt;9,Table421114[[#This Row],[Odsetki normalne]]*50%,Table421114[[#This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305</v>
      </c>
      <c r="D321" s="5">
        <v>5.4800000000000001E-2</v>
      </c>
      <c r="E321" s="2">
        <f>IF(I320&gt;0.001,IPMT(Table421114[[#This Row],[Oprocentowanie]]/12,1,$C$5-Table421114[[#This Row],[Miesiąc]]+1,-I320),0)</f>
        <v>0</v>
      </c>
      <c r="F321" s="2">
        <f>IF(I320&gt;0.001,PPMT(Table421114[[#This Row],[Oprocentowanie]]/12,1,$C$5-Table421114[[#This Row],[Miesiąc]]+1,-I320),0)</f>
        <v>0</v>
      </c>
      <c r="G321" s="2">
        <f t="shared" si="14"/>
        <v>0</v>
      </c>
      <c r="H321" s="2"/>
      <c r="I321" s="11">
        <f>IF(I320-F321&gt;0.001,I320-F321-Table421114[[#This Row],[Ile nadpłacamy przy tej racie?]],0)</f>
        <v>0</v>
      </c>
      <c r="K321" s="2">
        <f>IF(Table421114[[#This Row],[Rok]]&lt;9,Table421114[[#This Row],[Odsetki normalne]]*50%,Table421114[[#This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306</v>
      </c>
      <c r="D322" s="5">
        <v>5.4800000000000001E-2</v>
      </c>
      <c r="E322" s="2">
        <f>IF(I321&gt;0.001,IPMT(Table421114[[#This Row],[Oprocentowanie]]/12,1,$C$5-Table421114[[#This Row],[Miesiąc]]+1,-I321),0)</f>
        <v>0</v>
      </c>
      <c r="F322" s="2">
        <f>IF(I321&gt;0.001,PPMT(Table421114[[#This Row],[Oprocentowanie]]/12,1,$C$5-Table421114[[#This Row],[Miesiąc]]+1,-I321),0)</f>
        <v>0</v>
      </c>
      <c r="G322" s="2">
        <f t="shared" si="14"/>
        <v>0</v>
      </c>
      <c r="H322" s="2"/>
      <c r="I322" s="11">
        <f>IF(I321-F322&gt;0.001,I321-F322-Table421114[[#This Row],[Ile nadpłacamy przy tej racie?]],0)</f>
        <v>0</v>
      </c>
      <c r="K322" s="2">
        <f>IF(Table421114[[#This Row],[Rok]]&lt;9,Table421114[[#This Row],[Odsetki normalne]]*50%,Table421114[[#This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307</v>
      </c>
      <c r="D323" s="5">
        <v>5.4800000000000001E-2</v>
      </c>
      <c r="E323" s="2">
        <f>IF(I322&gt;0.001,IPMT(Table421114[[#This Row],[Oprocentowanie]]/12,1,$C$5-Table421114[[#This Row],[Miesiąc]]+1,-I322),0)</f>
        <v>0</v>
      </c>
      <c r="F323" s="2">
        <f>IF(I322&gt;0.001,PPMT(Table421114[[#This Row],[Oprocentowanie]]/12,1,$C$5-Table421114[[#This Row],[Miesiąc]]+1,-I322),0)</f>
        <v>0</v>
      </c>
      <c r="G323" s="2">
        <f t="shared" si="14"/>
        <v>0</v>
      </c>
      <c r="H323" s="2"/>
      <c r="I323" s="11">
        <f>IF(I322-F323&gt;0.001,I322-F323-Table421114[[#This Row],[Ile nadpłacamy przy tej racie?]],0)</f>
        <v>0</v>
      </c>
      <c r="K323" s="2">
        <f>IF(Table421114[[#This Row],[Rok]]&lt;9,Table421114[[#This Row],[Odsetki normalne]]*50%,Table421114[[#This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308</v>
      </c>
      <c r="D324" s="5">
        <v>5.4800000000000001E-2</v>
      </c>
      <c r="E324" s="2">
        <f>IF(I323&gt;0.001,IPMT(Table421114[[#This Row],[Oprocentowanie]]/12,1,$C$5-Table421114[[#This Row],[Miesiąc]]+1,-I323),0)</f>
        <v>0</v>
      </c>
      <c r="F324" s="2">
        <f>IF(I323&gt;0.001,PPMT(Table421114[[#This Row],[Oprocentowanie]]/12,1,$C$5-Table421114[[#This Row],[Miesiąc]]+1,-I323),0)</f>
        <v>0</v>
      </c>
      <c r="G324" s="2">
        <f t="shared" si="14"/>
        <v>0</v>
      </c>
      <c r="H324" s="2"/>
      <c r="I324" s="11">
        <f>IF(I323-F324&gt;0.001,I323-F324-Table421114[[#This Row],[Ile nadpłacamy przy tej racie?]],0)</f>
        <v>0</v>
      </c>
      <c r="K324" s="2">
        <f>IF(Table421114[[#This Row],[Rok]]&lt;9,Table421114[[#This Row],[Odsetki normalne]]*50%,Table421114[[#This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309</v>
      </c>
      <c r="D325" s="5">
        <v>5.4800000000000001E-2</v>
      </c>
      <c r="E325" s="2">
        <f>IF(I324&gt;0.001,IPMT(Table421114[[#This Row],[Oprocentowanie]]/12,1,$C$5-Table421114[[#This Row],[Miesiąc]]+1,-I324),0)</f>
        <v>0</v>
      </c>
      <c r="F325" s="2">
        <f>IF(I324&gt;0.001,PPMT(Table421114[[#This Row],[Oprocentowanie]]/12,1,$C$5-Table421114[[#This Row],[Miesiąc]]+1,-I324),0)</f>
        <v>0</v>
      </c>
      <c r="G325" s="2">
        <f t="shared" si="14"/>
        <v>0</v>
      </c>
      <c r="H325" s="2"/>
      <c r="I325" s="11">
        <f>IF(I324-F325&gt;0.001,I324-F325-Table421114[[#This Row],[Ile nadpłacamy przy tej racie?]],0)</f>
        <v>0</v>
      </c>
      <c r="K325" s="2">
        <f>IF(Table421114[[#This Row],[Rok]]&lt;9,Table421114[[#This Row],[Odsetki normalne]]*50%,Table421114[[#This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310</v>
      </c>
      <c r="D326" s="5">
        <v>5.4800000000000001E-2</v>
      </c>
      <c r="E326" s="2">
        <f>IF(I325&gt;0.001,IPMT(Table421114[[#This Row],[Oprocentowanie]]/12,1,$C$5-Table421114[[#This Row],[Miesiąc]]+1,-I325),0)</f>
        <v>0</v>
      </c>
      <c r="F326" s="2">
        <f>IF(I325&gt;0.001,PPMT(Table421114[[#This Row],[Oprocentowanie]]/12,1,$C$5-Table421114[[#This Row],[Miesiąc]]+1,-I325),0)</f>
        <v>0</v>
      </c>
      <c r="G326" s="2">
        <f t="shared" si="14"/>
        <v>0</v>
      </c>
      <c r="H326" s="2"/>
      <c r="I326" s="11">
        <f>IF(I325-F326&gt;0.001,I325-F326-Table421114[[#This Row],[Ile nadpłacamy przy tej racie?]],0)</f>
        <v>0</v>
      </c>
      <c r="K326" s="2">
        <f>IF(Table421114[[#This Row],[Rok]]&lt;9,Table421114[[#This Row],[Odsetki normalne]]*50%,Table421114[[#This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311</v>
      </c>
      <c r="D327" s="5">
        <v>5.4800000000000001E-2</v>
      </c>
      <c r="E327" s="2">
        <f>IF(I326&gt;0.001,IPMT(Table421114[[#This Row],[Oprocentowanie]]/12,1,$C$5-Table421114[[#This Row],[Miesiąc]]+1,-I326),0)</f>
        <v>0</v>
      </c>
      <c r="F327" s="2">
        <f>IF(I326&gt;0.001,PPMT(Table421114[[#This Row],[Oprocentowanie]]/12,1,$C$5-Table421114[[#This Row],[Miesiąc]]+1,-I326),0)</f>
        <v>0</v>
      </c>
      <c r="G327" s="2">
        <f t="shared" si="14"/>
        <v>0</v>
      </c>
      <c r="H327" s="2"/>
      <c r="I327" s="11">
        <f>IF(I326-F327&gt;0.001,I326-F327-Table421114[[#This Row],[Ile nadpłacamy przy tej racie?]],0)</f>
        <v>0</v>
      </c>
      <c r="K327" s="2">
        <f>IF(Table421114[[#This Row],[Rok]]&lt;9,Table421114[[#This Row],[Odsetki normalne]]*50%,Table421114[[#This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312</v>
      </c>
      <c r="D328" s="5">
        <v>5.4800000000000001E-2</v>
      </c>
      <c r="E328" s="2">
        <f>IF(I327&gt;0.001,IPMT(Table421114[[#This Row],[Oprocentowanie]]/12,1,$C$5-Table421114[[#This Row],[Miesiąc]]+1,-I327),0)</f>
        <v>0</v>
      </c>
      <c r="F328" s="2">
        <f>IF(I327&gt;0.001,PPMT(Table421114[[#This Row],[Oprocentowanie]]/12,1,$C$5-Table421114[[#This Row],[Miesiąc]]+1,-I327),0)</f>
        <v>0</v>
      </c>
      <c r="G328" s="2">
        <f t="shared" si="14"/>
        <v>0</v>
      </c>
      <c r="H328" s="2"/>
      <c r="I328" s="11">
        <f>IF(I327-F328&gt;0.001,I327-F328-Table421114[[#This Row],[Ile nadpłacamy przy tej racie?]],0)</f>
        <v>0</v>
      </c>
      <c r="K328" s="2">
        <f>IF(Table421114[[#This Row],[Rok]]&lt;9,Table421114[[#This Row],[Odsetki normalne]]*50%,Table421114[[#This Row],[Odsetki normalne]])</f>
        <v>0</v>
      </c>
    </row>
    <row r="329" spans="2:11" x14ac:dyDescent="0.25">
      <c r="B329" s="6">
        <f t="shared" si="13"/>
        <v>27</v>
      </c>
      <c r="C329" s="7">
        <f t="shared" si="15"/>
        <v>313</v>
      </c>
      <c r="D329" s="8">
        <v>5.4800000000000001E-2</v>
      </c>
      <c r="E329" s="9">
        <f>IF(I328&gt;0.001,IPMT(Table421114[[#This Row],[Oprocentowanie]]/12,1,$C$5-Table421114[[#This Row],[Miesiąc]]+1,-I328),0)</f>
        <v>0</v>
      </c>
      <c r="F329" s="9">
        <f>IF(I328&gt;0.001,PPMT(Table421114[[#This Row],[Oprocentowanie]]/12,1,$C$5-Table421114[[#This Row],[Miesiąc]]+1,-I328),0)</f>
        <v>0</v>
      </c>
      <c r="G329" s="9">
        <f t="shared" si="14"/>
        <v>0</v>
      </c>
      <c r="H329" s="9"/>
      <c r="I329" s="9">
        <f>IF(I328-F329&gt;0.001,I328-F329-Table421114[[#This Row],[Ile nadpłacamy przy tej racie?]],0)</f>
        <v>0</v>
      </c>
      <c r="K329" s="9">
        <f>IF(Table421114[[#This Row],[Rok]]&lt;9,Table421114[[#This Row],[Odsetki normalne]]*50%,Table421114[[#This Row],[Odsetki normalne]])</f>
        <v>0</v>
      </c>
    </row>
    <row r="330" spans="2:11" x14ac:dyDescent="0.25">
      <c r="B330" s="6">
        <f t="shared" si="13"/>
        <v>27</v>
      </c>
      <c r="C330" s="7">
        <f t="shared" si="15"/>
        <v>314</v>
      </c>
      <c r="D330" s="8">
        <v>5.4800000000000001E-2</v>
      </c>
      <c r="E330" s="9">
        <f>IF(I329&gt;0.001,IPMT(Table421114[[#This Row],[Oprocentowanie]]/12,1,$C$5-Table421114[[#This Row],[Miesiąc]]+1,-I329),0)</f>
        <v>0</v>
      </c>
      <c r="F330" s="9">
        <f>IF(I329&gt;0.001,PPMT(Table421114[[#This Row],[Oprocentowanie]]/12,1,$C$5-Table421114[[#This Row],[Miesiąc]]+1,-I329),0)</f>
        <v>0</v>
      </c>
      <c r="G330" s="9">
        <f t="shared" si="14"/>
        <v>0</v>
      </c>
      <c r="H330" s="9"/>
      <c r="I330" s="9">
        <f>IF(I329-F330&gt;0.001,I329-F330-Table421114[[#This Row],[Ile nadpłacamy przy tej racie?]],0)</f>
        <v>0</v>
      </c>
      <c r="K330" s="9">
        <f>IF(Table421114[[#This Row],[Rok]]&lt;9,Table421114[[#This Row],[Odsetki normalne]]*50%,Table421114[[#This Row],[Odsetki normalne]])</f>
        <v>0</v>
      </c>
    </row>
    <row r="331" spans="2:11" x14ac:dyDescent="0.25">
      <c r="B331" s="6">
        <f t="shared" si="13"/>
        <v>27</v>
      </c>
      <c r="C331" s="7">
        <f t="shared" si="15"/>
        <v>315</v>
      </c>
      <c r="D331" s="8">
        <v>5.4800000000000001E-2</v>
      </c>
      <c r="E331" s="9">
        <f>IF(I330&gt;0.001,IPMT(Table421114[[#This Row],[Oprocentowanie]]/12,1,$C$5-Table421114[[#This Row],[Miesiąc]]+1,-I330),0)</f>
        <v>0</v>
      </c>
      <c r="F331" s="9">
        <f>IF(I330&gt;0.001,PPMT(Table421114[[#This Row],[Oprocentowanie]]/12,1,$C$5-Table421114[[#This Row],[Miesiąc]]+1,-I330),0)</f>
        <v>0</v>
      </c>
      <c r="G331" s="9">
        <f t="shared" si="14"/>
        <v>0</v>
      </c>
      <c r="H331" s="9"/>
      <c r="I331" s="9">
        <f>IF(I330-F331&gt;0.001,I330-F331-Table421114[[#This Row],[Ile nadpłacamy przy tej racie?]],0)</f>
        <v>0</v>
      </c>
      <c r="K331" s="9">
        <f>IF(Table421114[[#This Row],[Rok]]&lt;9,Table421114[[#This Row],[Odsetki normalne]]*50%,Table421114[[#This Row],[Odsetki normalne]])</f>
        <v>0</v>
      </c>
    </row>
    <row r="332" spans="2:11" x14ac:dyDescent="0.25">
      <c r="B332" s="6">
        <f t="shared" si="13"/>
        <v>27</v>
      </c>
      <c r="C332" s="7">
        <f t="shared" si="15"/>
        <v>316</v>
      </c>
      <c r="D332" s="8">
        <v>5.4800000000000001E-2</v>
      </c>
      <c r="E332" s="9">
        <f>IF(I331&gt;0.001,IPMT(Table421114[[#This Row],[Oprocentowanie]]/12,1,$C$5-Table421114[[#This Row],[Miesiąc]]+1,-I331),0)</f>
        <v>0</v>
      </c>
      <c r="F332" s="9">
        <f>IF(I331&gt;0.001,PPMT(Table421114[[#This Row],[Oprocentowanie]]/12,1,$C$5-Table421114[[#This Row],[Miesiąc]]+1,-I331),0)</f>
        <v>0</v>
      </c>
      <c r="G332" s="9">
        <f t="shared" si="14"/>
        <v>0</v>
      </c>
      <c r="H332" s="9"/>
      <c r="I332" s="9">
        <f>IF(I331-F332&gt;0.001,I331-F332-Table421114[[#This Row],[Ile nadpłacamy przy tej racie?]],0)</f>
        <v>0</v>
      </c>
      <c r="K332" s="9">
        <f>IF(Table421114[[#This Row],[Rok]]&lt;9,Table421114[[#This Row],[Odsetki normalne]]*50%,Table421114[[#This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317</v>
      </c>
      <c r="D333" s="8">
        <v>5.4800000000000001E-2</v>
      </c>
      <c r="E333" s="9">
        <f>IF(I332&gt;0.001,IPMT(Table421114[[#This Row],[Oprocentowanie]]/12,1,$C$5-Table421114[[#This Row],[Miesiąc]]+1,-I332),0)</f>
        <v>0</v>
      </c>
      <c r="F333" s="9">
        <f>IF(I332&gt;0.001,PPMT(Table421114[[#This Row],[Oprocentowanie]]/12,1,$C$5-Table421114[[#This Row],[Miesiąc]]+1,-I332),0)</f>
        <v>0</v>
      </c>
      <c r="G333" s="9">
        <f t="shared" si="14"/>
        <v>0</v>
      </c>
      <c r="H333" s="9"/>
      <c r="I333" s="9">
        <f>IF(I332-F333&gt;0.001,I332-F333-Table421114[[#This Row],[Ile nadpłacamy przy tej racie?]],0)</f>
        <v>0</v>
      </c>
      <c r="K333" s="9">
        <f>IF(Table421114[[#This Row],[Rok]]&lt;9,Table421114[[#This Row],[Odsetki normalne]]*50%,Table421114[[#This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318</v>
      </c>
      <c r="D334" s="8">
        <v>5.4800000000000001E-2</v>
      </c>
      <c r="E334" s="9">
        <f>IF(I333&gt;0.001,IPMT(Table421114[[#This Row],[Oprocentowanie]]/12,1,$C$5-Table421114[[#This Row],[Miesiąc]]+1,-I333),0)</f>
        <v>0</v>
      </c>
      <c r="F334" s="9">
        <f>IF(I333&gt;0.001,PPMT(Table421114[[#This Row],[Oprocentowanie]]/12,1,$C$5-Table421114[[#This Row],[Miesiąc]]+1,-I333),0)</f>
        <v>0</v>
      </c>
      <c r="G334" s="9">
        <f t="shared" si="14"/>
        <v>0</v>
      </c>
      <c r="H334" s="9"/>
      <c r="I334" s="9">
        <f>IF(I333-F334&gt;0.001,I333-F334-Table421114[[#This Row],[Ile nadpłacamy przy tej racie?]],0)</f>
        <v>0</v>
      </c>
      <c r="K334" s="9">
        <f>IF(Table421114[[#This Row],[Rok]]&lt;9,Table421114[[#This Row],[Odsetki normalne]]*50%,Table421114[[#This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319</v>
      </c>
      <c r="D335" s="8">
        <v>5.4800000000000001E-2</v>
      </c>
      <c r="E335" s="9">
        <f>IF(I334&gt;0.001,IPMT(Table421114[[#This Row],[Oprocentowanie]]/12,1,$C$5-Table421114[[#This Row],[Miesiąc]]+1,-I334),0)</f>
        <v>0</v>
      </c>
      <c r="F335" s="9">
        <f>IF(I334&gt;0.001,PPMT(Table421114[[#This Row],[Oprocentowanie]]/12,1,$C$5-Table421114[[#This Row],[Miesiąc]]+1,-I334),0)</f>
        <v>0</v>
      </c>
      <c r="G335" s="9">
        <f t="shared" si="14"/>
        <v>0</v>
      </c>
      <c r="H335" s="9"/>
      <c r="I335" s="9">
        <f>IF(I334-F335&gt;0.001,I334-F335-Table421114[[#This Row],[Ile nadpłacamy przy tej racie?]],0)</f>
        <v>0</v>
      </c>
      <c r="K335" s="9">
        <f>IF(Table421114[[#This Row],[Rok]]&lt;9,Table421114[[#This Row],[Odsetki normalne]]*50%,Table421114[[#This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320</v>
      </c>
      <c r="D336" s="8">
        <v>5.4800000000000001E-2</v>
      </c>
      <c r="E336" s="9">
        <f>IF(I335&gt;0.001,IPMT(Table421114[[#This Row],[Oprocentowanie]]/12,1,$C$5-Table421114[[#This Row],[Miesiąc]]+1,-I335),0)</f>
        <v>0</v>
      </c>
      <c r="F336" s="9">
        <f>IF(I335&gt;0.001,PPMT(Table421114[[#This Row],[Oprocentowanie]]/12,1,$C$5-Table421114[[#This Row],[Miesiąc]]+1,-I335),0)</f>
        <v>0</v>
      </c>
      <c r="G336" s="9">
        <f t="shared" si="14"/>
        <v>0</v>
      </c>
      <c r="H336" s="9"/>
      <c r="I336" s="9">
        <f>IF(I335-F336&gt;0.001,I335-F336-Table421114[[#This Row],[Ile nadpłacamy przy tej racie?]],0)</f>
        <v>0</v>
      </c>
      <c r="K336" s="9">
        <f>IF(Table421114[[#This Row],[Rok]]&lt;9,Table421114[[#This Row],[Odsetki normalne]]*50%,Table421114[[#This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321</v>
      </c>
      <c r="D337" s="8">
        <v>5.4800000000000001E-2</v>
      </c>
      <c r="E337" s="9">
        <f>IF(I336&gt;0.001,IPMT(Table421114[[#This Row],[Oprocentowanie]]/12,1,$C$5-Table421114[[#This Row],[Miesiąc]]+1,-I336),0)</f>
        <v>0</v>
      </c>
      <c r="F337" s="9">
        <f>IF(I336&gt;0.001,PPMT(Table421114[[#This Row],[Oprocentowanie]]/12,1,$C$5-Table421114[[#This Row],[Miesiąc]]+1,-I336),0)</f>
        <v>0</v>
      </c>
      <c r="G337" s="9">
        <f t="shared" si="14"/>
        <v>0</v>
      </c>
      <c r="H337" s="9"/>
      <c r="I337" s="9">
        <f>IF(I336-F337&gt;0.001,I336-F337-Table421114[[#This Row],[Ile nadpłacamy przy tej racie?]],0)</f>
        <v>0</v>
      </c>
      <c r="K337" s="9">
        <f>IF(Table421114[[#This Row],[Rok]]&lt;9,Table421114[[#This Row],[Odsetki normalne]]*50%,Table421114[[#This Row],[Odsetki normalne]])</f>
        <v>0</v>
      </c>
    </row>
    <row r="338" spans="2:11" x14ac:dyDescent="0.25">
      <c r="B338" s="6">
        <f t="shared" ref="B338:B401" si="16">ROUNDUP(C338/12,0)</f>
        <v>27</v>
      </c>
      <c r="C338" s="7">
        <f t="shared" si="15"/>
        <v>322</v>
      </c>
      <c r="D338" s="8">
        <v>5.4800000000000001E-2</v>
      </c>
      <c r="E338" s="9">
        <f>IF(I337&gt;0.001,IPMT(Table421114[[#This Row],[Oprocentowanie]]/12,1,$C$5-Table421114[[#This Row],[Miesiąc]]+1,-I337),0)</f>
        <v>0</v>
      </c>
      <c r="F338" s="9">
        <f>IF(I337&gt;0.001,PPMT(Table421114[[#This Row],[Oprocentowanie]]/12,1,$C$5-Table421114[[#This Row],[Miesiąc]]+1,-I337),0)</f>
        <v>0</v>
      </c>
      <c r="G338" s="9">
        <f t="shared" ref="G338:G401" si="17">IF(I337&gt;0,E338+F338,0)</f>
        <v>0</v>
      </c>
      <c r="H338" s="9"/>
      <c r="I338" s="9">
        <f>IF(I337-F338&gt;0.001,I337-F338-Table421114[[#This Row],[Ile nadpłacamy przy tej racie?]],0)</f>
        <v>0</v>
      </c>
      <c r="K338" s="9">
        <f>IF(Table421114[[#This Row],[Rok]]&lt;9,Table421114[[#This Row],[Odsetki normalne]]*50%,Table421114[[#This Row],[Odsetki normalne]])</f>
        <v>0</v>
      </c>
    </row>
    <row r="339" spans="2:11" x14ac:dyDescent="0.25">
      <c r="B339" s="6">
        <f t="shared" si="16"/>
        <v>27</v>
      </c>
      <c r="C339" s="7">
        <f t="shared" ref="C339:C402" si="18">C338+1</f>
        <v>323</v>
      </c>
      <c r="D339" s="8">
        <v>5.4800000000000001E-2</v>
      </c>
      <c r="E339" s="9">
        <f>IF(I338&gt;0.001,IPMT(Table421114[[#This Row],[Oprocentowanie]]/12,1,$C$5-Table421114[[#This Row],[Miesiąc]]+1,-I338),0)</f>
        <v>0</v>
      </c>
      <c r="F339" s="9">
        <f>IF(I338&gt;0.001,PPMT(Table421114[[#This Row],[Oprocentowanie]]/12,1,$C$5-Table421114[[#This Row],[Miesiąc]]+1,-I338),0)</f>
        <v>0</v>
      </c>
      <c r="G339" s="9">
        <f t="shared" si="17"/>
        <v>0</v>
      </c>
      <c r="H339" s="9"/>
      <c r="I339" s="9">
        <f>IF(I338-F339&gt;0.001,I338-F339-Table421114[[#This Row],[Ile nadpłacamy przy tej racie?]],0)</f>
        <v>0</v>
      </c>
      <c r="K339" s="9">
        <f>IF(Table421114[[#This Row],[Rok]]&lt;9,Table421114[[#This Row],[Odsetki normalne]]*50%,Table421114[[#This Row],[Odsetki normalne]])</f>
        <v>0</v>
      </c>
    </row>
    <row r="340" spans="2:11" x14ac:dyDescent="0.25">
      <c r="B340" s="6">
        <f t="shared" si="16"/>
        <v>27</v>
      </c>
      <c r="C340" s="7">
        <f t="shared" si="18"/>
        <v>324</v>
      </c>
      <c r="D340" s="8">
        <v>5.4800000000000001E-2</v>
      </c>
      <c r="E340" s="9">
        <f>IF(I339&gt;0.001,IPMT(Table421114[[#This Row],[Oprocentowanie]]/12,1,$C$5-Table421114[[#This Row],[Miesiąc]]+1,-I339),0)</f>
        <v>0</v>
      </c>
      <c r="F340" s="9">
        <f>IF(I339&gt;0.001,PPMT(Table421114[[#This Row],[Oprocentowanie]]/12,1,$C$5-Table421114[[#This Row],[Miesiąc]]+1,-I339),0)</f>
        <v>0</v>
      </c>
      <c r="G340" s="9">
        <f t="shared" si="17"/>
        <v>0</v>
      </c>
      <c r="H340" s="9"/>
      <c r="I340" s="9">
        <f>IF(I339-F340&gt;0.001,I339-F340-Table421114[[#This Row],[Ile nadpłacamy przy tej racie?]],0)</f>
        <v>0</v>
      </c>
      <c r="K340" s="9">
        <f>IF(Table421114[[#This Row],[Rok]]&lt;9,Table421114[[#This Row],[Odsetki normalne]]*50%,Table421114[[#This Row],[Odsetki normalne]])</f>
        <v>0</v>
      </c>
    </row>
    <row r="341" spans="2:11" x14ac:dyDescent="0.25">
      <c r="B341" s="1">
        <f t="shared" si="16"/>
        <v>28</v>
      </c>
      <c r="C341" s="4">
        <f t="shared" si="18"/>
        <v>325</v>
      </c>
      <c r="D341" s="5">
        <v>5.4800000000000001E-2</v>
      </c>
      <c r="E341" s="2">
        <f>IF(I340&gt;0.001,IPMT(Table421114[[#This Row],[Oprocentowanie]]/12,1,$C$5-Table421114[[#This Row],[Miesiąc]]+1,-I340),0)</f>
        <v>0</v>
      </c>
      <c r="F341" s="2">
        <f>IF(I340&gt;0.001,PPMT(Table421114[[#This Row],[Oprocentowanie]]/12,1,$C$5-Table421114[[#This Row],[Miesiąc]]+1,-I340),0)</f>
        <v>0</v>
      </c>
      <c r="G341" s="2">
        <f t="shared" si="17"/>
        <v>0</v>
      </c>
      <c r="H341" s="2"/>
      <c r="I341" s="11">
        <f>IF(I340-F341&gt;0.001,I340-F341-Table421114[[#This Row],[Ile nadpłacamy przy tej racie?]],0)</f>
        <v>0</v>
      </c>
      <c r="K341" s="2">
        <f>IF(Table421114[[#This Row],[Rok]]&lt;9,Table421114[[#This Row],[Odsetki normalne]]*50%,Table421114[[#This Row],[Odsetki normalne]])</f>
        <v>0</v>
      </c>
    </row>
    <row r="342" spans="2:11" x14ac:dyDescent="0.25">
      <c r="B342" s="1">
        <f t="shared" si="16"/>
        <v>28</v>
      </c>
      <c r="C342" s="4">
        <f t="shared" si="18"/>
        <v>326</v>
      </c>
      <c r="D342" s="5">
        <v>5.4800000000000001E-2</v>
      </c>
      <c r="E342" s="2">
        <f>IF(I341&gt;0.001,IPMT(Table421114[[#This Row],[Oprocentowanie]]/12,1,$C$5-Table421114[[#This Row],[Miesiąc]]+1,-I341),0)</f>
        <v>0</v>
      </c>
      <c r="F342" s="2">
        <f>IF(I341&gt;0.001,PPMT(Table421114[[#This Row],[Oprocentowanie]]/12,1,$C$5-Table421114[[#This Row],[Miesiąc]]+1,-I341),0)</f>
        <v>0</v>
      </c>
      <c r="G342" s="2">
        <f t="shared" si="17"/>
        <v>0</v>
      </c>
      <c r="H342" s="2"/>
      <c r="I342" s="11">
        <f>IF(I341-F342&gt;0.001,I341-F342-Table421114[[#This Row],[Ile nadpłacamy przy tej racie?]],0)</f>
        <v>0</v>
      </c>
      <c r="K342" s="2">
        <f>IF(Table421114[[#This Row],[Rok]]&lt;9,Table421114[[#This Row],[Odsetki normalne]]*50%,Table421114[[#This Row],[Odsetki normalne]])</f>
        <v>0</v>
      </c>
    </row>
    <row r="343" spans="2:11" x14ac:dyDescent="0.25">
      <c r="B343" s="1">
        <f t="shared" si="16"/>
        <v>28</v>
      </c>
      <c r="C343" s="4">
        <f t="shared" si="18"/>
        <v>327</v>
      </c>
      <c r="D343" s="5">
        <v>5.4800000000000001E-2</v>
      </c>
      <c r="E343" s="2">
        <f>IF(I342&gt;0.001,IPMT(Table421114[[#This Row],[Oprocentowanie]]/12,1,$C$5-Table421114[[#This Row],[Miesiąc]]+1,-I342),0)</f>
        <v>0</v>
      </c>
      <c r="F343" s="2">
        <f>IF(I342&gt;0.001,PPMT(Table421114[[#This Row],[Oprocentowanie]]/12,1,$C$5-Table421114[[#This Row],[Miesiąc]]+1,-I342),0)</f>
        <v>0</v>
      </c>
      <c r="G343" s="2">
        <f t="shared" si="17"/>
        <v>0</v>
      </c>
      <c r="H343" s="2"/>
      <c r="I343" s="11">
        <f>IF(I342-F343&gt;0.001,I342-F343-Table421114[[#This Row],[Ile nadpłacamy przy tej racie?]],0)</f>
        <v>0</v>
      </c>
      <c r="K343" s="2">
        <f>IF(Table421114[[#This Row],[Rok]]&lt;9,Table421114[[#This Row],[Odsetki normalne]]*50%,Table421114[[#This Row],[Odsetki normalne]])</f>
        <v>0</v>
      </c>
    </row>
    <row r="344" spans="2:11" x14ac:dyDescent="0.25">
      <c r="B344" s="1">
        <f t="shared" si="16"/>
        <v>28</v>
      </c>
      <c r="C344" s="4">
        <f t="shared" si="18"/>
        <v>328</v>
      </c>
      <c r="D344" s="5">
        <v>5.4800000000000001E-2</v>
      </c>
      <c r="E344" s="2">
        <f>IF(I343&gt;0.001,IPMT(Table421114[[#This Row],[Oprocentowanie]]/12,1,$C$5-Table421114[[#This Row],[Miesiąc]]+1,-I343),0)</f>
        <v>0</v>
      </c>
      <c r="F344" s="2">
        <f>IF(I343&gt;0.001,PPMT(Table421114[[#This Row],[Oprocentowanie]]/12,1,$C$5-Table421114[[#This Row],[Miesiąc]]+1,-I343),0)</f>
        <v>0</v>
      </c>
      <c r="G344" s="2">
        <f t="shared" si="17"/>
        <v>0</v>
      </c>
      <c r="H344" s="2"/>
      <c r="I344" s="11">
        <f>IF(I343-F344&gt;0.001,I343-F344-Table421114[[#This Row],[Ile nadpłacamy przy tej racie?]],0)</f>
        <v>0</v>
      </c>
      <c r="K344" s="2">
        <f>IF(Table421114[[#This Row],[Rok]]&lt;9,Table421114[[#This Row],[Odsetki normalne]]*50%,Table421114[[#This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329</v>
      </c>
      <c r="D345" s="5">
        <v>5.4800000000000001E-2</v>
      </c>
      <c r="E345" s="2">
        <f>IF(I344&gt;0.001,IPMT(Table421114[[#This Row],[Oprocentowanie]]/12,1,$C$5-Table421114[[#This Row],[Miesiąc]]+1,-I344),0)</f>
        <v>0</v>
      </c>
      <c r="F345" s="2">
        <f>IF(I344&gt;0.001,PPMT(Table421114[[#This Row],[Oprocentowanie]]/12,1,$C$5-Table421114[[#This Row],[Miesiąc]]+1,-I344),0)</f>
        <v>0</v>
      </c>
      <c r="G345" s="2">
        <f t="shared" si="17"/>
        <v>0</v>
      </c>
      <c r="H345" s="2"/>
      <c r="I345" s="11">
        <f>IF(I344-F345&gt;0.001,I344-F345-Table421114[[#This Row],[Ile nadpłacamy przy tej racie?]],0)</f>
        <v>0</v>
      </c>
      <c r="K345" s="2">
        <f>IF(Table421114[[#This Row],[Rok]]&lt;9,Table421114[[#This Row],[Odsetki normalne]]*50%,Table421114[[#This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330</v>
      </c>
      <c r="D346" s="5">
        <v>5.4800000000000001E-2</v>
      </c>
      <c r="E346" s="2">
        <f>IF(I345&gt;0.001,IPMT(Table421114[[#This Row],[Oprocentowanie]]/12,1,$C$5-Table421114[[#This Row],[Miesiąc]]+1,-I345),0)</f>
        <v>0</v>
      </c>
      <c r="F346" s="2">
        <f>IF(I345&gt;0.001,PPMT(Table421114[[#This Row],[Oprocentowanie]]/12,1,$C$5-Table421114[[#This Row],[Miesiąc]]+1,-I345),0)</f>
        <v>0</v>
      </c>
      <c r="G346" s="2">
        <f t="shared" si="17"/>
        <v>0</v>
      </c>
      <c r="H346" s="2"/>
      <c r="I346" s="11">
        <f>IF(I345-F346&gt;0.001,I345-F346-Table421114[[#This Row],[Ile nadpłacamy przy tej racie?]],0)</f>
        <v>0</v>
      </c>
      <c r="K346" s="2">
        <f>IF(Table421114[[#This Row],[Rok]]&lt;9,Table421114[[#This Row],[Odsetki normalne]]*50%,Table421114[[#This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331</v>
      </c>
      <c r="D347" s="5">
        <v>5.4800000000000001E-2</v>
      </c>
      <c r="E347" s="2">
        <f>IF(I346&gt;0.001,IPMT(Table421114[[#This Row],[Oprocentowanie]]/12,1,$C$5-Table421114[[#This Row],[Miesiąc]]+1,-I346),0)</f>
        <v>0</v>
      </c>
      <c r="F347" s="2">
        <f>IF(I346&gt;0.001,PPMT(Table421114[[#This Row],[Oprocentowanie]]/12,1,$C$5-Table421114[[#This Row],[Miesiąc]]+1,-I346),0)</f>
        <v>0</v>
      </c>
      <c r="G347" s="2">
        <f t="shared" si="17"/>
        <v>0</v>
      </c>
      <c r="H347" s="2"/>
      <c r="I347" s="11">
        <f>IF(I346-F347&gt;0.001,I346-F347-Table421114[[#This Row],[Ile nadpłacamy przy tej racie?]],0)</f>
        <v>0</v>
      </c>
      <c r="K347" s="2">
        <f>IF(Table421114[[#This Row],[Rok]]&lt;9,Table421114[[#This Row],[Odsetki normalne]]*50%,Table421114[[#This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332</v>
      </c>
      <c r="D348" s="5">
        <v>5.4800000000000001E-2</v>
      </c>
      <c r="E348" s="2">
        <f>IF(I347&gt;0.001,IPMT(Table421114[[#This Row],[Oprocentowanie]]/12,1,$C$5-Table421114[[#This Row],[Miesiąc]]+1,-I347),0)</f>
        <v>0</v>
      </c>
      <c r="F348" s="2">
        <f>IF(I347&gt;0.001,PPMT(Table421114[[#This Row],[Oprocentowanie]]/12,1,$C$5-Table421114[[#This Row],[Miesiąc]]+1,-I347),0)</f>
        <v>0</v>
      </c>
      <c r="G348" s="2">
        <f t="shared" si="17"/>
        <v>0</v>
      </c>
      <c r="H348" s="2"/>
      <c r="I348" s="11">
        <f>IF(I347-F348&gt;0.001,I347-F348-Table421114[[#This Row],[Ile nadpłacamy przy tej racie?]],0)</f>
        <v>0</v>
      </c>
      <c r="K348" s="2">
        <f>IF(Table421114[[#This Row],[Rok]]&lt;9,Table421114[[#This Row],[Odsetki normalne]]*50%,Table421114[[#This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333</v>
      </c>
      <c r="D349" s="5">
        <v>5.4800000000000001E-2</v>
      </c>
      <c r="E349" s="2">
        <f>IF(I348&gt;0.001,IPMT(Table421114[[#This Row],[Oprocentowanie]]/12,1,$C$5-Table421114[[#This Row],[Miesiąc]]+1,-I348),0)</f>
        <v>0</v>
      </c>
      <c r="F349" s="2">
        <f>IF(I348&gt;0.001,PPMT(Table421114[[#This Row],[Oprocentowanie]]/12,1,$C$5-Table421114[[#This Row],[Miesiąc]]+1,-I348),0)</f>
        <v>0</v>
      </c>
      <c r="G349" s="2">
        <f t="shared" si="17"/>
        <v>0</v>
      </c>
      <c r="H349" s="2"/>
      <c r="I349" s="11">
        <f>IF(I348-F349&gt;0.001,I348-F349-Table421114[[#This Row],[Ile nadpłacamy przy tej racie?]],0)</f>
        <v>0</v>
      </c>
      <c r="K349" s="2">
        <f>IF(Table421114[[#This Row],[Rok]]&lt;9,Table421114[[#This Row],[Odsetki normalne]]*50%,Table421114[[#This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334</v>
      </c>
      <c r="D350" s="5">
        <v>5.4800000000000001E-2</v>
      </c>
      <c r="E350" s="2">
        <f>IF(I349&gt;0.001,IPMT(Table421114[[#This Row],[Oprocentowanie]]/12,1,$C$5-Table421114[[#This Row],[Miesiąc]]+1,-I349),0)</f>
        <v>0</v>
      </c>
      <c r="F350" s="2">
        <f>IF(I349&gt;0.001,PPMT(Table421114[[#This Row],[Oprocentowanie]]/12,1,$C$5-Table421114[[#This Row],[Miesiąc]]+1,-I349),0)</f>
        <v>0</v>
      </c>
      <c r="G350" s="2">
        <f t="shared" si="17"/>
        <v>0</v>
      </c>
      <c r="H350" s="2"/>
      <c r="I350" s="11">
        <f>IF(I349-F350&gt;0.001,I349-F350-Table421114[[#This Row],[Ile nadpłacamy przy tej racie?]],0)</f>
        <v>0</v>
      </c>
      <c r="K350" s="2">
        <f>IF(Table421114[[#This Row],[Rok]]&lt;9,Table421114[[#This Row],[Odsetki normalne]]*50%,Table421114[[#This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335</v>
      </c>
      <c r="D351" s="5">
        <v>5.4800000000000001E-2</v>
      </c>
      <c r="E351" s="2">
        <f>IF(I350&gt;0.001,IPMT(Table421114[[#This Row],[Oprocentowanie]]/12,1,$C$5-Table421114[[#This Row],[Miesiąc]]+1,-I350),0)</f>
        <v>0</v>
      </c>
      <c r="F351" s="2">
        <f>IF(I350&gt;0.001,PPMT(Table421114[[#This Row],[Oprocentowanie]]/12,1,$C$5-Table421114[[#This Row],[Miesiąc]]+1,-I350),0)</f>
        <v>0</v>
      </c>
      <c r="G351" s="2">
        <f t="shared" si="17"/>
        <v>0</v>
      </c>
      <c r="H351" s="2"/>
      <c r="I351" s="11">
        <f>IF(I350-F351&gt;0.001,I350-F351-Table421114[[#This Row],[Ile nadpłacamy przy tej racie?]],0)</f>
        <v>0</v>
      </c>
      <c r="K351" s="2">
        <f>IF(Table421114[[#This Row],[Rok]]&lt;9,Table421114[[#This Row],[Odsetki normalne]]*50%,Table421114[[#This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336</v>
      </c>
      <c r="D352" s="5">
        <v>5.4800000000000001E-2</v>
      </c>
      <c r="E352" s="2">
        <f>IF(I351&gt;0.001,IPMT(Table421114[[#This Row],[Oprocentowanie]]/12,1,$C$5-Table421114[[#This Row],[Miesiąc]]+1,-I351),0)</f>
        <v>0</v>
      </c>
      <c r="F352" s="2">
        <f>IF(I351&gt;0.001,PPMT(Table421114[[#This Row],[Oprocentowanie]]/12,1,$C$5-Table421114[[#This Row],[Miesiąc]]+1,-I351),0)</f>
        <v>0</v>
      </c>
      <c r="G352" s="2">
        <f t="shared" si="17"/>
        <v>0</v>
      </c>
      <c r="H352" s="2"/>
      <c r="I352" s="11">
        <f>IF(I351-F352&gt;0.001,I351-F352-Table421114[[#This Row],[Ile nadpłacamy przy tej racie?]],0)</f>
        <v>0</v>
      </c>
      <c r="K352" s="2">
        <f>IF(Table421114[[#This Row],[Rok]]&lt;9,Table421114[[#This Row],[Odsetki normalne]]*50%,Table421114[[#This Row],[Odsetki normalne]])</f>
        <v>0</v>
      </c>
    </row>
    <row r="353" spans="2:11" x14ac:dyDescent="0.25">
      <c r="B353" s="6">
        <f t="shared" si="16"/>
        <v>29</v>
      </c>
      <c r="C353" s="7">
        <f t="shared" si="18"/>
        <v>337</v>
      </c>
      <c r="D353" s="8">
        <v>5.4800000000000001E-2</v>
      </c>
      <c r="E353" s="9">
        <f>IF(I352&gt;0.001,IPMT(Table421114[[#This Row],[Oprocentowanie]]/12,1,$C$5-Table421114[[#This Row],[Miesiąc]]+1,-I352),0)</f>
        <v>0</v>
      </c>
      <c r="F353" s="9">
        <f>IF(I352&gt;0.001,PPMT(Table421114[[#This Row],[Oprocentowanie]]/12,1,$C$5-Table421114[[#This Row],[Miesiąc]]+1,-I352),0)</f>
        <v>0</v>
      </c>
      <c r="G353" s="9">
        <f t="shared" si="17"/>
        <v>0</v>
      </c>
      <c r="H353" s="9"/>
      <c r="I353" s="9">
        <f>IF(I352-F353&gt;0.001,I352-F353-Table421114[[#This Row],[Ile nadpłacamy przy tej racie?]],0)</f>
        <v>0</v>
      </c>
      <c r="K353" s="9">
        <f>IF(Table421114[[#This Row],[Rok]]&lt;9,Table421114[[#This Row],[Odsetki normalne]]*50%,Table421114[[#This Row],[Odsetki normalne]])</f>
        <v>0</v>
      </c>
    </row>
    <row r="354" spans="2:11" x14ac:dyDescent="0.25">
      <c r="B354" s="6">
        <f t="shared" si="16"/>
        <v>29</v>
      </c>
      <c r="C354" s="7">
        <f t="shared" si="18"/>
        <v>338</v>
      </c>
      <c r="D354" s="8">
        <v>5.4800000000000001E-2</v>
      </c>
      <c r="E354" s="9">
        <f>IF(I353&gt;0.001,IPMT(Table421114[[#This Row],[Oprocentowanie]]/12,1,$C$5-Table421114[[#This Row],[Miesiąc]]+1,-I353),0)</f>
        <v>0</v>
      </c>
      <c r="F354" s="9">
        <f>IF(I353&gt;0.001,PPMT(Table421114[[#This Row],[Oprocentowanie]]/12,1,$C$5-Table421114[[#This Row],[Miesiąc]]+1,-I353),0)</f>
        <v>0</v>
      </c>
      <c r="G354" s="9">
        <f t="shared" si="17"/>
        <v>0</v>
      </c>
      <c r="H354" s="9"/>
      <c r="I354" s="9">
        <f>IF(I353-F354&gt;0.001,I353-F354-Table421114[[#This Row],[Ile nadpłacamy przy tej racie?]],0)</f>
        <v>0</v>
      </c>
      <c r="K354" s="9">
        <f>IF(Table421114[[#This Row],[Rok]]&lt;9,Table421114[[#This Row],[Odsetki normalne]]*50%,Table421114[[#This Row],[Odsetki normalne]])</f>
        <v>0</v>
      </c>
    </row>
    <row r="355" spans="2:11" x14ac:dyDescent="0.25">
      <c r="B355" s="6">
        <f t="shared" si="16"/>
        <v>29</v>
      </c>
      <c r="C355" s="7">
        <f t="shared" si="18"/>
        <v>339</v>
      </c>
      <c r="D355" s="8">
        <v>5.4800000000000001E-2</v>
      </c>
      <c r="E355" s="9">
        <f>IF(I354&gt;0.001,IPMT(Table421114[[#This Row],[Oprocentowanie]]/12,1,$C$5-Table421114[[#This Row],[Miesiąc]]+1,-I354),0)</f>
        <v>0</v>
      </c>
      <c r="F355" s="9">
        <f>IF(I354&gt;0.001,PPMT(Table421114[[#This Row],[Oprocentowanie]]/12,1,$C$5-Table421114[[#This Row],[Miesiąc]]+1,-I354),0)</f>
        <v>0</v>
      </c>
      <c r="G355" s="9">
        <f t="shared" si="17"/>
        <v>0</v>
      </c>
      <c r="H355" s="9"/>
      <c r="I355" s="9">
        <f>IF(I354-F355&gt;0.001,I354-F355-Table421114[[#This Row],[Ile nadpłacamy przy tej racie?]],0)</f>
        <v>0</v>
      </c>
      <c r="K355" s="9">
        <f>IF(Table421114[[#This Row],[Rok]]&lt;9,Table421114[[#This Row],[Odsetki normalne]]*50%,Table421114[[#This Row],[Odsetki normalne]])</f>
        <v>0</v>
      </c>
    </row>
    <row r="356" spans="2:11" x14ac:dyDescent="0.25">
      <c r="B356" s="6">
        <f t="shared" si="16"/>
        <v>29</v>
      </c>
      <c r="C356" s="7">
        <f t="shared" si="18"/>
        <v>340</v>
      </c>
      <c r="D356" s="8">
        <v>5.4800000000000001E-2</v>
      </c>
      <c r="E356" s="9">
        <f>IF(I355&gt;0.001,IPMT(Table421114[[#This Row],[Oprocentowanie]]/12,1,$C$5-Table421114[[#This Row],[Miesiąc]]+1,-I355),0)</f>
        <v>0</v>
      </c>
      <c r="F356" s="9">
        <f>IF(I355&gt;0.001,PPMT(Table421114[[#This Row],[Oprocentowanie]]/12,1,$C$5-Table421114[[#This Row],[Miesiąc]]+1,-I355),0)</f>
        <v>0</v>
      </c>
      <c r="G356" s="9">
        <f t="shared" si="17"/>
        <v>0</v>
      </c>
      <c r="H356" s="9"/>
      <c r="I356" s="9">
        <f>IF(I355-F356&gt;0.001,I355-F356-Table421114[[#This Row],[Ile nadpłacamy przy tej racie?]],0)</f>
        <v>0</v>
      </c>
      <c r="K356" s="9">
        <f>IF(Table421114[[#This Row],[Rok]]&lt;9,Table421114[[#This Row],[Odsetki normalne]]*50%,Table421114[[#This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341</v>
      </c>
      <c r="D357" s="8">
        <v>5.4800000000000001E-2</v>
      </c>
      <c r="E357" s="9">
        <f>IF(I356&gt;0.001,IPMT(Table421114[[#This Row],[Oprocentowanie]]/12,1,$C$5-Table421114[[#This Row],[Miesiąc]]+1,-I356),0)</f>
        <v>0</v>
      </c>
      <c r="F357" s="9">
        <f>IF(I356&gt;0.001,PPMT(Table421114[[#This Row],[Oprocentowanie]]/12,1,$C$5-Table421114[[#This Row],[Miesiąc]]+1,-I356),0)</f>
        <v>0</v>
      </c>
      <c r="G357" s="9">
        <f t="shared" si="17"/>
        <v>0</v>
      </c>
      <c r="H357" s="9"/>
      <c r="I357" s="9">
        <f>IF(I356-F357&gt;0.001,I356-F357-Table421114[[#This Row],[Ile nadpłacamy przy tej racie?]],0)</f>
        <v>0</v>
      </c>
      <c r="K357" s="9">
        <f>IF(Table421114[[#This Row],[Rok]]&lt;9,Table421114[[#This Row],[Odsetki normalne]]*50%,Table421114[[#This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342</v>
      </c>
      <c r="D358" s="8">
        <v>5.4800000000000001E-2</v>
      </c>
      <c r="E358" s="9">
        <f>IF(I357&gt;0.001,IPMT(Table421114[[#This Row],[Oprocentowanie]]/12,1,$C$5-Table421114[[#This Row],[Miesiąc]]+1,-I357),0)</f>
        <v>0</v>
      </c>
      <c r="F358" s="9">
        <f>IF(I357&gt;0.001,PPMT(Table421114[[#This Row],[Oprocentowanie]]/12,1,$C$5-Table421114[[#This Row],[Miesiąc]]+1,-I357),0)</f>
        <v>0</v>
      </c>
      <c r="G358" s="9">
        <f t="shared" si="17"/>
        <v>0</v>
      </c>
      <c r="H358" s="9"/>
      <c r="I358" s="9">
        <f>IF(I357-F358&gt;0.001,I357-F358-Table421114[[#This Row],[Ile nadpłacamy przy tej racie?]],0)</f>
        <v>0</v>
      </c>
      <c r="K358" s="9">
        <f>IF(Table421114[[#This Row],[Rok]]&lt;9,Table421114[[#This Row],[Odsetki normalne]]*50%,Table421114[[#This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343</v>
      </c>
      <c r="D359" s="8">
        <v>5.4800000000000001E-2</v>
      </c>
      <c r="E359" s="9">
        <f>IF(I358&gt;0.001,IPMT(Table421114[[#This Row],[Oprocentowanie]]/12,1,$C$5-Table421114[[#This Row],[Miesiąc]]+1,-I358),0)</f>
        <v>0</v>
      </c>
      <c r="F359" s="9">
        <f>IF(I358&gt;0.001,PPMT(Table421114[[#This Row],[Oprocentowanie]]/12,1,$C$5-Table421114[[#This Row],[Miesiąc]]+1,-I358),0)</f>
        <v>0</v>
      </c>
      <c r="G359" s="9">
        <f t="shared" si="17"/>
        <v>0</v>
      </c>
      <c r="H359" s="9"/>
      <c r="I359" s="9">
        <f>IF(I358-F359&gt;0.001,I358-F359-Table421114[[#This Row],[Ile nadpłacamy przy tej racie?]],0)</f>
        <v>0</v>
      </c>
      <c r="K359" s="9">
        <f>IF(Table421114[[#This Row],[Rok]]&lt;9,Table421114[[#This Row],[Odsetki normalne]]*50%,Table421114[[#This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344</v>
      </c>
      <c r="D360" s="8">
        <v>5.4800000000000001E-2</v>
      </c>
      <c r="E360" s="9">
        <f>IF(I359&gt;0.001,IPMT(Table421114[[#This Row],[Oprocentowanie]]/12,1,$C$5-Table421114[[#This Row],[Miesiąc]]+1,-I359),0)</f>
        <v>0</v>
      </c>
      <c r="F360" s="9">
        <f>IF(I359&gt;0.001,PPMT(Table421114[[#This Row],[Oprocentowanie]]/12,1,$C$5-Table421114[[#This Row],[Miesiąc]]+1,-I359),0)</f>
        <v>0</v>
      </c>
      <c r="G360" s="9">
        <f t="shared" si="17"/>
        <v>0</v>
      </c>
      <c r="H360" s="9"/>
      <c r="I360" s="9">
        <f>IF(I359-F360&gt;0.001,I359-F360-Table421114[[#This Row],[Ile nadpłacamy przy tej racie?]],0)</f>
        <v>0</v>
      </c>
      <c r="K360" s="9">
        <f>IF(Table421114[[#This Row],[Rok]]&lt;9,Table421114[[#This Row],[Odsetki normalne]]*50%,Table421114[[#This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345</v>
      </c>
      <c r="D361" s="8">
        <v>5.4800000000000001E-2</v>
      </c>
      <c r="E361" s="9">
        <f>IF(I360&gt;0.001,IPMT(Table421114[[#This Row],[Oprocentowanie]]/12,1,$C$5-Table421114[[#This Row],[Miesiąc]]+1,-I360),0)</f>
        <v>0</v>
      </c>
      <c r="F361" s="9">
        <f>IF(I360&gt;0.001,PPMT(Table421114[[#This Row],[Oprocentowanie]]/12,1,$C$5-Table421114[[#This Row],[Miesiąc]]+1,-I360),0)</f>
        <v>0</v>
      </c>
      <c r="G361" s="9">
        <f t="shared" si="17"/>
        <v>0</v>
      </c>
      <c r="H361" s="9"/>
      <c r="I361" s="9">
        <f>IF(I360-F361&gt;0.001,I360-F361-Table421114[[#This Row],[Ile nadpłacamy przy tej racie?]],0)</f>
        <v>0</v>
      </c>
      <c r="K361" s="9">
        <f>IF(Table421114[[#This Row],[Rok]]&lt;9,Table421114[[#This Row],[Odsetki normalne]]*50%,Table421114[[#This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346</v>
      </c>
      <c r="D362" s="8">
        <v>5.4800000000000001E-2</v>
      </c>
      <c r="E362" s="9">
        <f>IF(I361&gt;0.001,IPMT(Table421114[[#This Row],[Oprocentowanie]]/12,1,$C$5-Table421114[[#This Row],[Miesiąc]]+1,-I361),0)</f>
        <v>0</v>
      </c>
      <c r="F362" s="9">
        <f>IF(I361&gt;0.001,PPMT(Table421114[[#This Row],[Oprocentowanie]]/12,1,$C$5-Table421114[[#This Row],[Miesiąc]]+1,-I361),0)</f>
        <v>0</v>
      </c>
      <c r="G362" s="9">
        <f t="shared" si="17"/>
        <v>0</v>
      </c>
      <c r="H362" s="9"/>
      <c r="I362" s="9">
        <f>IF(I361-F362&gt;0.001,I361-F362-Table421114[[#This Row],[Ile nadpłacamy przy tej racie?]],0)</f>
        <v>0</v>
      </c>
      <c r="K362" s="9">
        <f>IF(Table421114[[#This Row],[Rok]]&lt;9,Table421114[[#This Row],[Odsetki normalne]]*50%,Table421114[[#This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347</v>
      </c>
      <c r="D363" s="8">
        <v>5.4800000000000001E-2</v>
      </c>
      <c r="E363" s="9">
        <f>IF(I362&gt;0.001,IPMT(Table421114[[#This Row],[Oprocentowanie]]/12,1,$C$5-Table421114[[#This Row],[Miesiąc]]+1,-I362),0)</f>
        <v>0</v>
      </c>
      <c r="F363" s="9">
        <f>IF(I362&gt;0.001,PPMT(Table421114[[#This Row],[Oprocentowanie]]/12,1,$C$5-Table421114[[#This Row],[Miesiąc]]+1,-I362),0)</f>
        <v>0</v>
      </c>
      <c r="G363" s="9">
        <f t="shared" si="17"/>
        <v>0</v>
      </c>
      <c r="H363" s="9"/>
      <c r="I363" s="9">
        <f>IF(I362-F363&gt;0.001,I362-F363-Table421114[[#This Row],[Ile nadpłacamy przy tej racie?]],0)</f>
        <v>0</v>
      </c>
      <c r="K363" s="9">
        <f>IF(Table421114[[#This Row],[Rok]]&lt;9,Table421114[[#This Row],[Odsetki normalne]]*50%,Table421114[[#This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348</v>
      </c>
      <c r="D364" s="8">
        <v>5.4800000000000001E-2</v>
      </c>
      <c r="E364" s="9">
        <f>IF(I363&gt;0.001,IPMT(Table421114[[#This Row],[Oprocentowanie]]/12,1,$C$5-Table421114[[#This Row],[Miesiąc]]+1,-I363),0)</f>
        <v>0</v>
      </c>
      <c r="F364" s="9">
        <f>IF(I363&gt;0.001,PPMT(Table421114[[#This Row],[Oprocentowanie]]/12,1,$C$5-Table421114[[#This Row],[Miesiąc]]+1,-I363),0)</f>
        <v>0</v>
      </c>
      <c r="G364" s="9">
        <f t="shared" si="17"/>
        <v>0</v>
      </c>
      <c r="H364" s="9"/>
      <c r="I364" s="9">
        <f>IF(I363-F364&gt;0.001,I363-F364-Table421114[[#This Row],[Ile nadpłacamy przy tej racie?]],0)</f>
        <v>0</v>
      </c>
      <c r="K364" s="9">
        <f>IF(Table421114[[#This Row],[Rok]]&lt;9,Table421114[[#This Row],[Odsetki normalne]]*50%,Table421114[[#This Row],[Odsetki normalne]])</f>
        <v>0</v>
      </c>
    </row>
    <row r="365" spans="2:11" x14ac:dyDescent="0.25">
      <c r="B365" s="1">
        <f t="shared" si="16"/>
        <v>30</v>
      </c>
      <c r="C365" s="4">
        <f t="shared" si="18"/>
        <v>349</v>
      </c>
      <c r="D365" s="5">
        <v>5.4800000000000001E-2</v>
      </c>
      <c r="E365" s="2">
        <f>IF(I364&gt;0.001,IPMT(Table421114[[#This Row],[Oprocentowanie]]/12,1,$C$5-Table421114[[#This Row],[Miesiąc]]+1,-I364),0)</f>
        <v>0</v>
      </c>
      <c r="F365" s="2">
        <f>IF(I364&gt;0.001,PPMT(Table421114[[#This Row],[Oprocentowanie]]/12,1,$C$5-Table421114[[#This Row],[Miesiąc]]+1,-I364),0)</f>
        <v>0</v>
      </c>
      <c r="G365" s="2">
        <f t="shared" si="17"/>
        <v>0</v>
      </c>
      <c r="H365" s="2"/>
      <c r="I365" s="11">
        <f>IF(I364-F365&gt;0.001,I364-F365-Table421114[[#This Row],[Ile nadpłacamy przy tej racie?]],0)</f>
        <v>0</v>
      </c>
      <c r="K365" s="2">
        <f>IF(Table421114[[#This Row],[Rok]]&lt;9,Table421114[[#This Row],[Odsetki normalne]]*50%,Table421114[[#This Row],[Odsetki normalne]])</f>
        <v>0</v>
      </c>
    </row>
    <row r="366" spans="2:11" x14ac:dyDescent="0.25">
      <c r="B366" s="1">
        <f t="shared" si="16"/>
        <v>30</v>
      </c>
      <c r="C366" s="4">
        <f t="shared" si="18"/>
        <v>350</v>
      </c>
      <c r="D366" s="5">
        <v>5.4800000000000001E-2</v>
      </c>
      <c r="E366" s="2">
        <f>IF(I365&gt;0.001,IPMT(Table421114[[#This Row],[Oprocentowanie]]/12,1,$C$5-Table421114[[#This Row],[Miesiąc]]+1,-I365),0)</f>
        <v>0</v>
      </c>
      <c r="F366" s="2">
        <f>IF(I365&gt;0.001,PPMT(Table421114[[#This Row],[Oprocentowanie]]/12,1,$C$5-Table421114[[#This Row],[Miesiąc]]+1,-I365),0)</f>
        <v>0</v>
      </c>
      <c r="G366" s="2">
        <f t="shared" si="17"/>
        <v>0</v>
      </c>
      <c r="H366" s="2"/>
      <c r="I366" s="11">
        <f>IF(I365-F366&gt;0.001,I365-F366-Table421114[[#This Row],[Ile nadpłacamy przy tej racie?]],0)</f>
        <v>0</v>
      </c>
      <c r="K366" s="2">
        <f>IF(Table421114[[#This Row],[Rok]]&lt;9,Table421114[[#This Row],[Odsetki normalne]]*50%,Table421114[[#This Row],[Odsetki normalne]])</f>
        <v>0</v>
      </c>
    </row>
    <row r="367" spans="2:11" x14ac:dyDescent="0.25">
      <c r="B367" s="1">
        <f t="shared" si="16"/>
        <v>30</v>
      </c>
      <c r="C367" s="4">
        <f t="shared" si="18"/>
        <v>351</v>
      </c>
      <c r="D367" s="5">
        <v>5.4800000000000001E-2</v>
      </c>
      <c r="E367" s="2">
        <f>IF(I366&gt;0.001,IPMT(Table421114[[#This Row],[Oprocentowanie]]/12,1,$C$5-Table421114[[#This Row],[Miesiąc]]+1,-I366),0)</f>
        <v>0</v>
      </c>
      <c r="F367" s="2">
        <f>IF(I366&gt;0.001,PPMT(Table421114[[#This Row],[Oprocentowanie]]/12,1,$C$5-Table421114[[#This Row],[Miesiąc]]+1,-I366),0)</f>
        <v>0</v>
      </c>
      <c r="G367" s="2">
        <f t="shared" si="17"/>
        <v>0</v>
      </c>
      <c r="H367" s="2"/>
      <c r="I367" s="11">
        <f>IF(I366-F367&gt;0.001,I366-F367-Table421114[[#This Row],[Ile nadpłacamy przy tej racie?]],0)</f>
        <v>0</v>
      </c>
      <c r="K367" s="2">
        <f>IF(Table421114[[#This Row],[Rok]]&lt;9,Table421114[[#This Row],[Odsetki normalne]]*50%,Table421114[[#This Row],[Odsetki normalne]])</f>
        <v>0</v>
      </c>
    </row>
    <row r="368" spans="2:11" x14ac:dyDescent="0.25">
      <c r="B368" s="1">
        <f t="shared" si="16"/>
        <v>30</v>
      </c>
      <c r="C368" s="4">
        <f t="shared" si="18"/>
        <v>352</v>
      </c>
      <c r="D368" s="5">
        <v>5.4800000000000001E-2</v>
      </c>
      <c r="E368" s="2">
        <f>IF(I367&gt;0.001,IPMT(Table421114[[#This Row],[Oprocentowanie]]/12,1,$C$5-Table421114[[#This Row],[Miesiąc]]+1,-I367),0)</f>
        <v>0</v>
      </c>
      <c r="F368" s="2">
        <f>IF(I367&gt;0.001,PPMT(Table421114[[#This Row],[Oprocentowanie]]/12,1,$C$5-Table421114[[#This Row],[Miesiąc]]+1,-I367),0)</f>
        <v>0</v>
      </c>
      <c r="G368" s="2">
        <f t="shared" si="17"/>
        <v>0</v>
      </c>
      <c r="H368" s="2"/>
      <c r="I368" s="11">
        <f>IF(I367-F368&gt;0.001,I367-F368-Table421114[[#This Row],[Ile nadpłacamy przy tej racie?]],0)</f>
        <v>0</v>
      </c>
      <c r="K368" s="2">
        <f>IF(Table421114[[#This Row],[Rok]]&lt;9,Table421114[[#This Row],[Odsetki normalne]]*50%,Table421114[[#This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353</v>
      </c>
      <c r="D369" s="5">
        <v>5.4800000000000001E-2</v>
      </c>
      <c r="E369" s="2">
        <f>IF(I368&gt;0.001,IPMT(Table421114[[#This Row],[Oprocentowanie]]/12,1,$C$5-Table421114[[#This Row],[Miesiąc]]+1,-I368),0)</f>
        <v>0</v>
      </c>
      <c r="F369" s="2">
        <f>IF(I368&gt;0.001,PPMT(Table421114[[#This Row],[Oprocentowanie]]/12,1,$C$5-Table421114[[#This Row],[Miesiąc]]+1,-I368),0)</f>
        <v>0</v>
      </c>
      <c r="G369" s="2">
        <f t="shared" si="17"/>
        <v>0</v>
      </c>
      <c r="H369" s="2"/>
      <c r="I369" s="11">
        <f>IF(I368-F369&gt;0.001,I368-F369-Table421114[[#This Row],[Ile nadpłacamy przy tej racie?]],0)</f>
        <v>0</v>
      </c>
      <c r="K369" s="2">
        <f>IF(Table421114[[#This Row],[Rok]]&lt;9,Table421114[[#This Row],[Odsetki normalne]]*50%,Table421114[[#This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354</v>
      </c>
      <c r="D370" s="5">
        <v>5.4800000000000001E-2</v>
      </c>
      <c r="E370" s="2">
        <f>IF(I369&gt;0.001,IPMT(Table421114[[#This Row],[Oprocentowanie]]/12,1,$C$5-Table421114[[#This Row],[Miesiąc]]+1,-I369),0)</f>
        <v>0</v>
      </c>
      <c r="F370" s="2">
        <f>IF(I369&gt;0.001,PPMT(Table421114[[#This Row],[Oprocentowanie]]/12,1,$C$5-Table421114[[#This Row],[Miesiąc]]+1,-I369),0)</f>
        <v>0</v>
      </c>
      <c r="G370" s="2">
        <f t="shared" si="17"/>
        <v>0</v>
      </c>
      <c r="H370" s="2"/>
      <c r="I370" s="11">
        <f>IF(I369-F370&gt;0.001,I369-F370-Table421114[[#This Row],[Ile nadpłacamy przy tej racie?]],0)</f>
        <v>0</v>
      </c>
      <c r="K370" s="2">
        <f>IF(Table421114[[#This Row],[Rok]]&lt;9,Table421114[[#This Row],[Odsetki normalne]]*50%,Table421114[[#This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355</v>
      </c>
      <c r="D371" s="5">
        <v>5.4800000000000001E-2</v>
      </c>
      <c r="E371" s="2">
        <f>IF(I370&gt;0.001,IPMT(Table421114[[#This Row],[Oprocentowanie]]/12,1,$C$5-Table421114[[#This Row],[Miesiąc]]+1,-I370),0)</f>
        <v>0</v>
      </c>
      <c r="F371" s="2">
        <f>IF(I370&gt;0.001,PPMT(Table421114[[#This Row],[Oprocentowanie]]/12,1,$C$5-Table421114[[#This Row],[Miesiąc]]+1,-I370),0)</f>
        <v>0</v>
      </c>
      <c r="G371" s="2">
        <f t="shared" si="17"/>
        <v>0</v>
      </c>
      <c r="H371" s="2"/>
      <c r="I371" s="11">
        <f>IF(I370-F371&gt;0.001,I370-F371-Table421114[[#This Row],[Ile nadpłacamy przy tej racie?]],0)</f>
        <v>0</v>
      </c>
      <c r="K371" s="2">
        <f>IF(Table421114[[#This Row],[Rok]]&lt;9,Table421114[[#This Row],[Odsetki normalne]]*50%,Table421114[[#This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356</v>
      </c>
      <c r="D372" s="5">
        <v>5.4800000000000001E-2</v>
      </c>
      <c r="E372" s="2">
        <f>IF(I371&gt;0.001,IPMT(Table421114[[#This Row],[Oprocentowanie]]/12,1,$C$5-Table421114[[#This Row],[Miesiąc]]+1,-I371),0)</f>
        <v>0</v>
      </c>
      <c r="F372" s="2">
        <f>IF(I371&gt;0.001,PPMT(Table421114[[#This Row],[Oprocentowanie]]/12,1,$C$5-Table421114[[#This Row],[Miesiąc]]+1,-I371),0)</f>
        <v>0</v>
      </c>
      <c r="G372" s="2">
        <f t="shared" si="17"/>
        <v>0</v>
      </c>
      <c r="H372" s="2"/>
      <c r="I372" s="11">
        <f>IF(I371-F372&gt;0.001,I371-F372-Table421114[[#This Row],[Ile nadpłacamy przy tej racie?]],0)</f>
        <v>0</v>
      </c>
      <c r="K372" s="2">
        <f>IF(Table421114[[#This Row],[Rok]]&lt;9,Table421114[[#This Row],[Odsetki normalne]]*50%,Table421114[[#This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357</v>
      </c>
      <c r="D373" s="5">
        <v>5.4800000000000001E-2</v>
      </c>
      <c r="E373" s="2">
        <f>IF(I372&gt;0.001,IPMT(Table421114[[#This Row],[Oprocentowanie]]/12,1,$C$5-Table421114[[#This Row],[Miesiąc]]+1,-I372),0)</f>
        <v>0</v>
      </c>
      <c r="F373" s="2">
        <f>IF(I372&gt;0.001,PPMT(Table421114[[#This Row],[Oprocentowanie]]/12,1,$C$5-Table421114[[#This Row],[Miesiąc]]+1,-I372),0)</f>
        <v>0</v>
      </c>
      <c r="G373" s="2">
        <f t="shared" si="17"/>
        <v>0</v>
      </c>
      <c r="H373" s="2"/>
      <c r="I373" s="11">
        <f>IF(I372-F373&gt;0.001,I372-F373-Table421114[[#This Row],[Ile nadpłacamy przy tej racie?]],0)</f>
        <v>0</v>
      </c>
      <c r="K373" s="2">
        <f>IF(Table421114[[#This Row],[Rok]]&lt;9,Table421114[[#This Row],[Odsetki normalne]]*50%,Table421114[[#This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358</v>
      </c>
      <c r="D374" s="5">
        <v>5.4800000000000001E-2</v>
      </c>
      <c r="E374" s="2">
        <f>IF(I373&gt;0.001,IPMT(Table421114[[#This Row],[Oprocentowanie]]/12,1,$C$5-Table421114[[#This Row],[Miesiąc]]+1,-I373),0)</f>
        <v>0</v>
      </c>
      <c r="F374" s="2">
        <f>IF(I373&gt;0.001,PPMT(Table421114[[#This Row],[Oprocentowanie]]/12,1,$C$5-Table421114[[#This Row],[Miesiąc]]+1,-I373),0)</f>
        <v>0</v>
      </c>
      <c r="G374" s="2">
        <f t="shared" si="17"/>
        <v>0</v>
      </c>
      <c r="H374" s="2"/>
      <c r="I374" s="11">
        <f>IF(I373-F374&gt;0.001,I373-F374-Table421114[[#This Row],[Ile nadpłacamy przy tej racie?]],0)</f>
        <v>0</v>
      </c>
      <c r="K374" s="2">
        <f>IF(Table421114[[#This Row],[Rok]]&lt;9,Table421114[[#This Row],[Odsetki normalne]]*50%,Table421114[[#This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359</v>
      </c>
      <c r="D375" s="5">
        <v>5.4800000000000001E-2</v>
      </c>
      <c r="E375" s="2">
        <f>IF(I374&gt;0.001,IPMT(Table421114[[#This Row],[Oprocentowanie]]/12,1,$C$5-Table421114[[#This Row],[Miesiąc]]+1,-I374),0)</f>
        <v>0</v>
      </c>
      <c r="F375" s="2">
        <f>IF(I374&gt;0.001,PPMT(Table421114[[#This Row],[Oprocentowanie]]/12,1,$C$5-Table421114[[#This Row],[Miesiąc]]+1,-I374),0)</f>
        <v>0</v>
      </c>
      <c r="G375" s="2">
        <f t="shared" si="17"/>
        <v>0</v>
      </c>
      <c r="H375" s="2"/>
      <c r="I375" s="11">
        <f>IF(I374-F375&gt;0.001,I374-F375-Table421114[[#This Row],[Ile nadpłacamy przy tej racie?]],0)</f>
        <v>0</v>
      </c>
      <c r="K375" s="2">
        <f>IF(Table421114[[#This Row],[Rok]]&lt;9,Table421114[[#This Row],[Odsetki normalne]]*50%,Table421114[[#This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360</v>
      </c>
      <c r="D376" s="5">
        <v>5.4800000000000001E-2</v>
      </c>
      <c r="E376" s="2">
        <f>IF(I375&gt;0.001,IPMT(Table421114[[#This Row],[Oprocentowanie]]/12,1,$C$5-Table421114[[#This Row],[Miesiąc]]+1,-I375),0)</f>
        <v>0</v>
      </c>
      <c r="F376" s="2">
        <f>IF(I375&gt;0.001,PPMT(Table421114[[#This Row],[Oprocentowanie]]/12,1,$C$5-Table421114[[#This Row],[Miesiąc]]+1,-I375),0)</f>
        <v>0</v>
      </c>
      <c r="G376" s="2">
        <f t="shared" si="17"/>
        <v>0</v>
      </c>
      <c r="H376" s="2"/>
      <c r="I376" s="11">
        <f>IF(I375-F376&gt;0.001,I375-F376-Table421114[[#This Row],[Ile nadpłacamy przy tej racie?]],0)</f>
        <v>0</v>
      </c>
      <c r="K376" s="2">
        <f>IF(Table421114[[#This Row],[Rok]]&lt;9,Table421114[[#This Row],[Odsetki normalne]]*50%,Table421114[[#This Row],[Odsetki normalne]])</f>
        <v>0</v>
      </c>
    </row>
    <row r="377" spans="2:11" x14ac:dyDescent="0.25">
      <c r="B377" s="6">
        <f t="shared" si="16"/>
        <v>31</v>
      </c>
      <c r="C377" s="7">
        <f t="shared" si="18"/>
        <v>361</v>
      </c>
      <c r="D377" s="8">
        <v>5.4800000000000001E-2</v>
      </c>
      <c r="E377" s="9">
        <f>IF(I376&gt;0.001,IPMT(Table421114[[#This Row],[Oprocentowanie]]/12,1,$C$5-Table421114[[#This Row],[Miesiąc]]+1,-I376),0)</f>
        <v>0</v>
      </c>
      <c r="F377" s="9">
        <f>IF(I376&gt;0.001,PPMT(Table421114[[#This Row],[Oprocentowanie]]/12,1,$C$5-Table421114[[#This Row],[Miesiąc]]+1,-I376),0)</f>
        <v>0</v>
      </c>
      <c r="G377" s="9">
        <f t="shared" si="17"/>
        <v>0</v>
      </c>
      <c r="H377" s="9"/>
      <c r="I377" s="9">
        <f>IF(I376-F377&gt;0.001,I376-F377-Table421114[[#This Row],[Ile nadpłacamy przy tej racie?]],0)</f>
        <v>0</v>
      </c>
      <c r="K377" s="9">
        <f>IF(Table421114[[#This Row],[Rok]]&lt;9,Table421114[[#This Row],[Odsetki normalne]]*50%,Table421114[[#This Row],[Odsetki normalne]])</f>
        <v>0</v>
      </c>
    </row>
    <row r="378" spans="2:11" x14ac:dyDescent="0.25">
      <c r="B378" s="6">
        <f t="shared" si="16"/>
        <v>31</v>
      </c>
      <c r="C378" s="7">
        <f t="shared" si="18"/>
        <v>362</v>
      </c>
      <c r="D378" s="8">
        <v>5.4800000000000001E-2</v>
      </c>
      <c r="E378" s="9">
        <f>IF(I377&gt;0.001,IPMT(Table421114[[#This Row],[Oprocentowanie]]/12,1,$C$5-Table421114[[#This Row],[Miesiąc]]+1,-I377),0)</f>
        <v>0</v>
      </c>
      <c r="F378" s="9">
        <f>IF(I377&gt;0.001,PPMT(Table421114[[#This Row],[Oprocentowanie]]/12,1,$C$5-Table421114[[#This Row],[Miesiąc]]+1,-I377),0)</f>
        <v>0</v>
      </c>
      <c r="G378" s="9">
        <f t="shared" si="17"/>
        <v>0</v>
      </c>
      <c r="H378" s="9"/>
      <c r="I378" s="9">
        <f>IF(I377-F378&gt;0.001,I377-F378-Table421114[[#This Row],[Ile nadpłacamy przy tej racie?]],0)</f>
        <v>0</v>
      </c>
      <c r="K378" s="9">
        <f>IF(Table421114[[#This Row],[Rok]]&lt;9,Table421114[[#This Row],[Odsetki normalne]]*50%,Table421114[[#This Row],[Odsetki normalne]])</f>
        <v>0</v>
      </c>
    </row>
    <row r="379" spans="2:11" x14ac:dyDescent="0.25">
      <c r="B379" s="6">
        <f t="shared" si="16"/>
        <v>31</v>
      </c>
      <c r="C379" s="7">
        <f t="shared" si="18"/>
        <v>363</v>
      </c>
      <c r="D379" s="8">
        <v>5.4800000000000001E-2</v>
      </c>
      <c r="E379" s="9">
        <f>IF(I378&gt;0.001,IPMT(Table421114[[#This Row],[Oprocentowanie]]/12,1,$C$5-Table421114[[#This Row],[Miesiąc]]+1,-I378),0)</f>
        <v>0</v>
      </c>
      <c r="F379" s="9">
        <f>IF(I378&gt;0.001,PPMT(Table421114[[#This Row],[Oprocentowanie]]/12,1,$C$5-Table421114[[#This Row],[Miesiąc]]+1,-I378),0)</f>
        <v>0</v>
      </c>
      <c r="G379" s="9">
        <f t="shared" si="17"/>
        <v>0</v>
      </c>
      <c r="H379" s="9"/>
      <c r="I379" s="9">
        <f>IF(I378-F379&gt;0.001,I378-F379-Table421114[[#This Row],[Ile nadpłacamy przy tej racie?]],0)</f>
        <v>0</v>
      </c>
      <c r="K379" s="9">
        <f>IF(Table421114[[#This Row],[Rok]]&lt;9,Table421114[[#This Row],[Odsetki normalne]]*50%,Table421114[[#This Row],[Odsetki normalne]])</f>
        <v>0</v>
      </c>
    </row>
    <row r="380" spans="2:11" x14ac:dyDescent="0.25">
      <c r="B380" s="6">
        <f t="shared" si="16"/>
        <v>31</v>
      </c>
      <c r="C380" s="7">
        <f t="shared" si="18"/>
        <v>364</v>
      </c>
      <c r="D380" s="8">
        <v>5.4800000000000001E-2</v>
      </c>
      <c r="E380" s="9">
        <f>IF(I379&gt;0.001,IPMT(Table421114[[#This Row],[Oprocentowanie]]/12,1,$C$5-Table421114[[#This Row],[Miesiąc]]+1,-I379),0)</f>
        <v>0</v>
      </c>
      <c r="F380" s="9">
        <f>IF(I379&gt;0.001,PPMT(Table421114[[#This Row],[Oprocentowanie]]/12,1,$C$5-Table421114[[#This Row],[Miesiąc]]+1,-I379),0)</f>
        <v>0</v>
      </c>
      <c r="G380" s="9">
        <f t="shared" si="17"/>
        <v>0</v>
      </c>
      <c r="H380" s="9"/>
      <c r="I380" s="9">
        <f>IF(I379-F380&gt;0.001,I379-F380-Table421114[[#This Row],[Ile nadpłacamy przy tej racie?]],0)</f>
        <v>0</v>
      </c>
      <c r="K380" s="9">
        <f>IF(Table421114[[#This Row],[Rok]]&lt;9,Table421114[[#This Row],[Odsetki normalne]]*50%,Table421114[[#This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365</v>
      </c>
      <c r="D381" s="8">
        <v>5.4800000000000001E-2</v>
      </c>
      <c r="E381" s="9">
        <f>IF(I380&gt;0.001,IPMT(Table421114[[#This Row],[Oprocentowanie]]/12,1,$C$5-Table421114[[#This Row],[Miesiąc]]+1,-I380),0)</f>
        <v>0</v>
      </c>
      <c r="F381" s="9">
        <f>IF(I380&gt;0.001,PPMT(Table421114[[#This Row],[Oprocentowanie]]/12,1,$C$5-Table421114[[#This Row],[Miesiąc]]+1,-I380),0)</f>
        <v>0</v>
      </c>
      <c r="G381" s="9">
        <f t="shared" si="17"/>
        <v>0</v>
      </c>
      <c r="H381" s="9"/>
      <c r="I381" s="9">
        <f>IF(I380-F381&gt;0.001,I380-F381-Table421114[[#This Row],[Ile nadpłacamy przy tej racie?]],0)</f>
        <v>0</v>
      </c>
      <c r="K381" s="9">
        <f>IF(Table421114[[#This Row],[Rok]]&lt;9,Table421114[[#This Row],[Odsetki normalne]]*50%,Table421114[[#This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366</v>
      </c>
      <c r="D382" s="8">
        <v>5.4800000000000001E-2</v>
      </c>
      <c r="E382" s="9">
        <f>IF(I381&gt;0.001,IPMT(Table421114[[#This Row],[Oprocentowanie]]/12,1,$C$5-Table421114[[#This Row],[Miesiąc]]+1,-I381),0)</f>
        <v>0</v>
      </c>
      <c r="F382" s="9">
        <f>IF(I381&gt;0.001,PPMT(Table421114[[#This Row],[Oprocentowanie]]/12,1,$C$5-Table421114[[#This Row],[Miesiąc]]+1,-I381),0)</f>
        <v>0</v>
      </c>
      <c r="G382" s="9">
        <f t="shared" si="17"/>
        <v>0</v>
      </c>
      <c r="H382" s="9"/>
      <c r="I382" s="9">
        <f>IF(I381-F382&gt;0.001,I381-F382-Table421114[[#This Row],[Ile nadpłacamy przy tej racie?]],0)</f>
        <v>0</v>
      </c>
      <c r="K382" s="9">
        <f>IF(Table421114[[#This Row],[Rok]]&lt;9,Table421114[[#This Row],[Odsetki normalne]]*50%,Table421114[[#This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367</v>
      </c>
      <c r="D383" s="8">
        <v>5.4800000000000001E-2</v>
      </c>
      <c r="E383" s="9">
        <f>IF(I382&gt;0.001,IPMT(Table421114[[#This Row],[Oprocentowanie]]/12,1,$C$5-Table421114[[#This Row],[Miesiąc]]+1,-I382),0)</f>
        <v>0</v>
      </c>
      <c r="F383" s="9">
        <f>IF(I382&gt;0.001,PPMT(Table421114[[#This Row],[Oprocentowanie]]/12,1,$C$5-Table421114[[#This Row],[Miesiąc]]+1,-I382),0)</f>
        <v>0</v>
      </c>
      <c r="G383" s="9">
        <f t="shared" si="17"/>
        <v>0</v>
      </c>
      <c r="H383" s="9"/>
      <c r="I383" s="9">
        <f>IF(I382-F383&gt;0.001,I382-F383-Table421114[[#This Row],[Ile nadpłacamy przy tej racie?]],0)</f>
        <v>0</v>
      </c>
      <c r="K383" s="9">
        <f>IF(Table421114[[#This Row],[Rok]]&lt;9,Table421114[[#This Row],[Odsetki normalne]]*50%,Table421114[[#This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368</v>
      </c>
      <c r="D384" s="8">
        <v>5.4800000000000001E-2</v>
      </c>
      <c r="E384" s="9">
        <f>IF(I383&gt;0.001,IPMT(Table421114[[#This Row],[Oprocentowanie]]/12,1,$C$5-Table421114[[#This Row],[Miesiąc]]+1,-I383),0)</f>
        <v>0</v>
      </c>
      <c r="F384" s="9">
        <f>IF(I383&gt;0.001,PPMT(Table421114[[#This Row],[Oprocentowanie]]/12,1,$C$5-Table421114[[#This Row],[Miesiąc]]+1,-I383),0)</f>
        <v>0</v>
      </c>
      <c r="G384" s="9">
        <f t="shared" si="17"/>
        <v>0</v>
      </c>
      <c r="H384" s="9"/>
      <c r="I384" s="9">
        <f>IF(I383-F384&gt;0.001,I383-F384-Table421114[[#This Row],[Ile nadpłacamy przy tej racie?]],0)</f>
        <v>0</v>
      </c>
      <c r="K384" s="9">
        <f>IF(Table421114[[#This Row],[Rok]]&lt;9,Table421114[[#This Row],[Odsetki normalne]]*50%,Table421114[[#This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369</v>
      </c>
      <c r="D385" s="8">
        <v>5.4800000000000001E-2</v>
      </c>
      <c r="E385" s="9">
        <f>IF(I384&gt;0.001,IPMT(Table421114[[#This Row],[Oprocentowanie]]/12,1,$C$5-Table421114[[#This Row],[Miesiąc]]+1,-I384),0)</f>
        <v>0</v>
      </c>
      <c r="F385" s="9">
        <f>IF(I384&gt;0.001,PPMT(Table421114[[#This Row],[Oprocentowanie]]/12,1,$C$5-Table421114[[#This Row],[Miesiąc]]+1,-I384),0)</f>
        <v>0</v>
      </c>
      <c r="G385" s="9">
        <f t="shared" si="17"/>
        <v>0</v>
      </c>
      <c r="H385" s="9"/>
      <c r="I385" s="9">
        <f>IF(I384-F385&gt;0.001,I384-F385-Table421114[[#This Row],[Ile nadpłacamy przy tej racie?]],0)</f>
        <v>0</v>
      </c>
      <c r="K385" s="9">
        <f>IF(Table421114[[#This Row],[Rok]]&lt;9,Table421114[[#This Row],[Odsetki normalne]]*50%,Table421114[[#This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370</v>
      </c>
      <c r="D386" s="8">
        <v>5.4800000000000001E-2</v>
      </c>
      <c r="E386" s="9">
        <f>IF(I385&gt;0.001,IPMT(Table421114[[#This Row],[Oprocentowanie]]/12,1,$C$5-Table421114[[#This Row],[Miesiąc]]+1,-I385),0)</f>
        <v>0</v>
      </c>
      <c r="F386" s="9">
        <f>IF(I385&gt;0.001,PPMT(Table421114[[#This Row],[Oprocentowanie]]/12,1,$C$5-Table421114[[#This Row],[Miesiąc]]+1,-I385),0)</f>
        <v>0</v>
      </c>
      <c r="G386" s="9">
        <f t="shared" si="17"/>
        <v>0</v>
      </c>
      <c r="H386" s="9"/>
      <c r="I386" s="9">
        <f>IF(I385-F386&gt;0.001,I385-F386-Table421114[[#This Row],[Ile nadpłacamy przy tej racie?]],0)</f>
        <v>0</v>
      </c>
      <c r="K386" s="9">
        <f>IF(Table421114[[#This Row],[Rok]]&lt;9,Table421114[[#This Row],[Odsetki normalne]]*50%,Table421114[[#This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371</v>
      </c>
      <c r="D387" s="8">
        <v>5.4800000000000001E-2</v>
      </c>
      <c r="E387" s="9">
        <f>IF(I386&gt;0.001,IPMT(Table421114[[#This Row],[Oprocentowanie]]/12,1,$C$5-Table421114[[#This Row],[Miesiąc]]+1,-I386),0)</f>
        <v>0</v>
      </c>
      <c r="F387" s="9">
        <f>IF(I386&gt;0.001,PPMT(Table421114[[#This Row],[Oprocentowanie]]/12,1,$C$5-Table421114[[#This Row],[Miesiąc]]+1,-I386),0)</f>
        <v>0</v>
      </c>
      <c r="G387" s="9">
        <f t="shared" si="17"/>
        <v>0</v>
      </c>
      <c r="H387" s="9"/>
      <c r="I387" s="9">
        <f>IF(I386-F387&gt;0.001,I386-F387-Table421114[[#This Row],[Ile nadpłacamy przy tej racie?]],0)</f>
        <v>0</v>
      </c>
      <c r="K387" s="9">
        <f>IF(Table421114[[#This Row],[Rok]]&lt;9,Table421114[[#This Row],[Odsetki normalne]]*50%,Table421114[[#This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372</v>
      </c>
      <c r="D388" s="8">
        <v>5.4800000000000001E-2</v>
      </c>
      <c r="E388" s="9">
        <f>IF(I387&gt;0.001,IPMT(Table421114[[#This Row],[Oprocentowanie]]/12,1,$C$5-Table421114[[#This Row],[Miesiąc]]+1,-I387),0)</f>
        <v>0</v>
      </c>
      <c r="F388" s="9">
        <f>IF(I387&gt;0.001,PPMT(Table421114[[#This Row],[Oprocentowanie]]/12,1,$C$5-Table421114[[#This Row],[Miesiąc]]+1,-I387),0)</f>
        <v>0</v>
      </c>
      <c r="G388" s="9">
        <f t="shared" si="17"/>
        <v>0</v>
      </c>
      <c r="H388" s="9"/>
      <c r="I388" s="9">
        <f>IF(I387-F388&gt;0.001,I387-F388-Table421114[[#This Row],[Ile nadpłacamy przy tej racie?]],0)</f>
        <v>0</v>
      </c>
      <c r="K388" s="9">
        <f>IF(Table421114[[#This Row],[Rok]]&lt;9,Table421114[[#This Row],[Odsetki normalne]]*50%,Table421114[[#This Row],[Odsetki normalne]])</f>
        <v>0</v>
      </c>
    </row>
    <row r="389" spans="2:11" x14ac:dyDescent="0.25">
      <c r="B389" s="1">
        <f t="shared" si="16"/>
        <v>32</v>
      </c>
      <c r="C389" s="4">
        <f t="shared" si="18"/>
        <v>373</v>
      </c>
      <c r="D389" s="5">
        <v>5.4800000000000001E-2</v>
      </c>
      <c r="E389" s="2">
        <f>IF(I388&gt;0.001,IPMT(Table421114[[#This Row],[Oprocentowanie]]/12,1,$C$5-Table421114[[#This Row],[Miesiąc]]+1,-I388),0)</f>
        <v>0</v>
      </c>
      <c r="F389" s="2">
        <f>IF(I388&gt;0.001,PPMT(Table421114[[#This Row],[Oprocentowanie]]/12,1,$C$5-Table421114[[#This Row],[Miesiąc]]+1,-I388),0)</f>
        <v>0</v>
      </c>
      <c r="G389" s="2">
        <f t="shared" si="17"/>
        <v>0</v>
      </c>
      <c r="H389" s="2"/>
      <c r="I389" s="11">
        <f>IF(I388-F389&gt;0.001,I388-F389-Table421114[[#This Row],[Ile nadpłacamy przy tej racie?]],0)</f>
        <v>0</v>
      </c>
      <c r="K389" s="2">
        <f>IF(Table421114[[#This Row],[Rok]]&lt;9,Table421114[[#This Row],[Odsetki normalne]]*50%,Table421114[[#This Row],[Odsetki normalne]])</f>
        <v>0</v>
      </c>
    </row>
    <row r="390" spans="2:11" x14ac:dyDescent="0.25">
      <c r="B390" s="1">
        <f t="shared" si="16"/>
        <v>32</v>
      </c>
      <c r="C390" s="4">
        <f t="shared" si="18"/>
        <v>374</v>
      </c>
      <c r="D390" s="5">
        <v>5.4800000000000001E-2</v>
      </c>
      <c r="E390" s="2">
        <f>IF(I389&gt;0.001,IPMT(Table421114[[#This Row],[Oprocentowanie]]/12,1,$C$5-Table421114[[#This Row],[Miesiąc]]+1,-I389),0)</f>
        <v>0</v>
      </c>
      <c r="F390" s="2">
        <f>IF(I389&gt;0.001,PPMT(Table421114[[#This Row],[Oprocentowanie]]/12,1,$C$5-Table421114[[#This Row],[Miesiąc]]+1,-I389),0)</f>
        <v>0</v>
      </c>
      <c r="G390" s="2">
        <f t="shared" si="17"/>
        <v>0</v>
      </c>
      <c r="H390" s="2"/>
      <c r="I390" s="11">
        <f>IF(I389-F390&gt;0.001,I389-F390-Table421114[[#This Row],[Ile nadpłacamy przy tej racie?]],0)</f>
        <v>0</v>
      </c>
      <c r="K390" s="2">
        <f>IF(Table421114[[#This Row],[Rok]]&lt;9,Table421114[[#This Row],[Odsetki normalne]]*50%,Table421114[[#This Row],[Odsetki normalne]])</f>
        <v>0</v>
      </c>
    </row>
    <row r="391" spans="2:11" x14ac:dyDescent="0.25">
      <c r="B391" s="1">
        <f t="shared" si="16"/>
        <v>32</v>
      </c>
      <c r="C391" s="4">
        <f t="shared" si="18"/>
        <v>375</v>
      </c>
      <c r="D391" s="5">
        <v>5.4800000000000001E-2</v>
      </c>
      <c r="E391" s="2">
        <f>IF(I390&gt;0.001,IPMT(Table421114[[#This Row],[Oprocentowanie]]/12,1,$C$5-Table421114[[#This Row],[Miesiąc]]+1,-I390),0)</f>
        <v>0</v>
      </c>
      <c r="F391" s="2">
        <f>IF(I390&gt;0.001,PPMT(Table421114[[#This Row],[Oprocentowanie]]/12,1,$C$5-Table421114[[#This Row],[Miesiąc]]+1,-I390),0)</f>
        <v>0</v>
      </c>
      <c r="G391" s="2">
        <f t="shared" si="17"/>
        <v>0</v>
      </c>
      <c r="H391" s="2"/>
      <c r="I391" s="11">
        <f>IF(I390-F391&gt;0.001,I390-F391-Table421114[[#This Row],[Ile nadpłacamy przy tej racie?]],0)</f>
        <v>0</v>
      </c>
      <c r="K391" s="2">
        <f>IF(Table421114[[#This Row],[Rok]]&lt;9,Table421114[[#This Row],[Odsetki normalne]]*50%,Table421114[[#This Row],[Odsetki normalne]])</f>
        <v>0</v>
      </c>
    </row>
    <row r="392" spans="2:11" x14ac:dyDescent="0.25">
      <c r="B392" s="1">
        <f t="shared" si="16"/>
        <v>32</v>
      </c>
      <c r="C392" s="4">
        <f t="shared" si="18"/>
        <v>376</v>
      </c>
      <c r="D392" s="5">
        <v>5.4800000000000001E-2</v>
      </c>
      <c r="E392" s="2">
        <f>IF(I391&gt;0.001,IPMT(Table421114[[#This Row],[Oprocentowanie]]/12,1,$C$5-Table421114[[#This Row],[Miesiąc]]+1,-I391),0)</f>
        <v>0</v>
      </c>
      <c r="F392" s="2">
        <f>IF(I391&gt;0.001,PPMT(Table421114[[#This Row],[Oprocentowanie]]/12,1,$C$5-Table421114[[#This Row],[Miesiąc]]+1,-I391),0)</f>
        <v>0</v>
      </c>
      <c r="G392" s="2">
        <f t="shared" si="17"/>
        <v>0</v>
      </c>
      <c r="H392" s="2"/>
      <c r="I392" s="11">
        <f>IF(I391-F392&gt;0.001,I391-F392-Table421114[[#This Row],[Ile nadpłacamy przy tej racie?]],0)</f>
        <v>0</v>
      </c>
      <c r="K392" s="2">
        <f>IF(Table421114[[#This Row],[Rok]]&lt;9,Table421114[[#This Row],[Odsetki normalne]]*50%,Table421114[[#This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377</v>
      </c>
      <c r="D393" s="5">
        <v>5.4800000000000001E-2</v>
      </c>
      <c r="E393" s="2">
        <f>IF(I392&gt;0.001,IPMT(Table421114[[#This Row],[Oprocentowanie]]/12,1,$C$5-Table421114[[#This Row],[Miesiąc]]+1,-I392),0)</f>
        <v>0</v>
      </c>
      <c r="F393" s="2">
        <f>IF(I392&gt;0.001,PPMT(Table421114[[#This Row],[Oprocentowanie]]/12,1,$C$5-Table421114[[#This Row],[Miesiąc]]+1,-I392),0)</f>
        <v>0</v>
      </c>
      <c r="G393" s="2">
        <f t="shared" si="17"/>
        <v>0</v>
      </c>
      <c r="H393" s="2"/>
      <c r="I393" s="11">
        <f>IF(I392-F393&gt;0.001,I392-F393-Table421114[[#This Row],[Ile nadpłacamy przy tej racie?]],0)</f>
        <v>0</v>
      </c>
      <c r="K393" s="2">
        <f>IF(Table421114[[#This Row],[Rok]]&lt;9,Table421114[[#This Row],[Odsetki normalne]]*50%,Table421114[[#This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378</v>
      </c>
      <c r="D394" s="5">
        <v>5.4800000000000001E-2</v>
      </c>
      <c r="E394" s="2">
        <f>IF(I393&gt;0.001,IPMT(Table421114[[#This Row],[Oprocentowanie]]/12,1,$C$5-Table421114[[#This Row],[Miesiąc]]+1,-I393),0)</f>
        <v>0</v>
      </c>
      <c r="F394" s="2">
        <f>IF(I393&gt;0.001,PPMT(Table421114[[#This Row],[Oprocentowanie]]/12,1,$C$5-Table421114[[#This Row],[Miesiąc]]+1,-I393),0)</f>
        <v>0</v>
      </c>
      <c r="G394" s="2">
        <f t="shared" si="17"/>
        <v>0</v>
      </c>
      <c r="H394" s="2"/>
      <c r="I394" s="11">
        <f>IF(I393-F394&gt;0.001,I393-F394-Table421114[[#This Row],[Ile nadpłacamy przy tej racie?]],0)</f>
        <v>0</v>
      </c>
      <c r="K394" s="2">
        <f>IF(Table421114[[#This Row],[Rok]]&lt;9,Table421114[[#This Row],[Odsetki normalne]]*50%,Table421114[[#This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379</v>
      </c>
      <c r="D395" s="5">
        <v>5.4800000000000001E-2</v>
      </c>
      <c r="E395" s="2">
        <f>IF(I394&gt;0.001,IPMT(Table421114[[#This Row],[Oprocentowanie]]/12,1,$C$5-Table421114[[#This Row],[Miesiąc]]+1,-I394),0)</f>
        <v>0</v>
      </c>
      <c r="F395" s="2">
        <f>IF(I394&gt;0.001,PPMT(Table421114[[#This Row],[Oprocentowanie]]/12,1,$C$5-Table421114[[#This Row],[Miesiąc]]+1,-I394),0)</f>
        <v>0</v>
      </c>
      <c r="G395" s="2">
        <f t="shared" si="17"/>
        <v>0</v>
      </c>
      <c r="H395" s="2"/>
      <c r="I395" s="11">
        <f>IF(I394-F395&gt;0.001,I394-F395-Table421114[[#This Row],[Ile nadpłacamy przy tej racie?]],0)</f>
        <v>0</v>
      </c>
      <c r="K395" s="2">
        <f>IF(Table421114[[#This Row],[Rok]]&lt;9,Table421114[[#This Row],[Odsetki normalne]]*50%,Table421114[[#This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380</v>
      </c>
      <c r="D396" s="5">
        <v>5.4800000000000001E-2</v>
      </c>
      <c r="E396" s="2">
        <f>IF(I395&gt;0.001,IPMT(Table421114[[#This Row],[Oprocentowanie]]/12,1,$C$5-Table421114[[#This Row],[Miesiąc]]+1,-I395),0)</f>
        <v>0</v>
      </c>
      <c r="F396" s="2">
        <f>IF(I395&gt;0.001,PPMT(Table421114[[#This Row],[Oprocentowanie]]/12,1,$C$5-Table421114[[#This Row],[Miesiąc]]+1,-I395),0)</f>
        <v>0</v>
      </c>
      <c r="G396" s="2">
        <f t="shared" si="17"/>
        <v>0</v>
      </c>
      <c r="H396" s="2"/>
      <c r="I396" s="11">
        <f>IF(I395-F396&gt;0.001,I395-F396-Table421114[[#This Row],[Ile nadpłacamy przy tej racie?]],0)</f>
        <v>0</v>
      </c>
      <c r="K396" s="2">
        <f>IF(Table421114[[#This Row],[Rok]]&lt;9,Table421114[[#This Row],[Odsetki normalne]]*50%,Table421114[[#This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381</v>
      </c>
      <c r="D397" s="5">
        <v>5.4800000000000001E-2</v>
      </c>
      <c r="E397" s="2">
        <f>IF(I396&gt;0.001,IPMT(Table421114[[#This Row],[Oprocentowanie]]/12,1,$C$5-Table421114[[#This Row],[Miesiąc]]+1,-I396),0)</f>
        <v>0</v>
      </c>
      <c r="F397" s="2">
        <f>IF(I396&gt;0.001,PPMT(Table421114[[#This Row],[Oprocentowanie]]/12,1,$C$5-Table421114[[#This Row],[Miesiąc]]+1,-I396),0)</f>
        <v>0</v>
      </c>
      <c r="G397" s="2">
        <f t="shared" si="17"/>
        <v>0</v>
      </c>
      <c r="H397" s="2"/>
      <c r="I397" s="11">
        <f>IF(I396-F397&gt;0.001,I396-F397-Table421114[[#This Row],[Ile nadpłacamy przy tej racie?]],0)</f>
        <v>0</v>
      </c>
      <c r="K397" s="2">
        <f>IF(Table421114[[#This Row],[Rok]]&lt;9,Table421114[[#This Row],[Odsetki normalne]]*50%,Table421114[[#This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382</v>
      </c>
      <c r="D398" s="5">
        <v>5.4800000000000001E-2</v>
      </c>
      <c r="E398" s="2">
        <f>IF(I397&gt;0.001,IPMT(Table421114[[#This Row],[Oprocentowanie]]/12,1,$C$5-Table421114[[#This Row],[Miesiąc]]+1,-I397),0)</f>
        <v>0</v>
      </c>
      <c r="F398" s="2">
        <f>IF(I397&gt;0.001,PPMT(Table421114[[#This Row],[Oprocentowanie]]/12,1,$C$5-Table421114[[#This Row],[Miesiąc]]+1,-I397),0)</f>
        <v>0</v>
      </c>
      <c r="G398" s="2">
        <f t="shared" si="17"/>
        <v>0</v>
      </c>
      <c r="H398" s="2"/>
      <c r="I398" s="11">
        <f>IF(I397-F398&gt;0.001,I397-F398-Table421114[[#This Row],[Ile nadpłacamy przy tej racie?]],0)</f>
        <v>0</v>
      </c>
      <c r="K398" s="2">
        <f>IF(Table421114[[#This Row],[Rok]]&lt;9,Table421114[[#This Row],[Odsetki normalne]]*50%,Table421114[[#This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383</v>
      </c>
      <c r="D399" s="5">
        <v>5.4800000000000001E-2</v>
      </c>
      <c r="E399" s="2">
        <f>IF(I398&gt;0.001,IPMT(Table421114[[#This Row],[Oprocentowanie]]/12,1,$C$5-Table421114[[#This Row],[Miesiąc]]+1,-I398),0)</f>
        <v>0</v>
      </c>
      <c r="F399" s="2">
        <f>IF(I398&gt;0.001,PPMT(Table421114[[#This Row],[Oprocentowanie]]/12,1,$C$5-Table421114[[#This Row],[Miesiąc]]+1,-I398),0)</f>
        <v>0</v>
      </c>
      <c r="G399" s="2">
        <f t="shared" si="17"/>
        <v>0</v>
      </c>
      <c r="H399" s="2"/>
      <c r="I399" s="11">
        <f>IF(I398-F399&gt;0.001,I398-F399-Table421114[[#This Row],[Ile nadpłacamy przy tej racie?]],0)</f>
        <v>0</v>
      </c>
      <c r="K399" s="2">
        <f>IF(Table421114[[#This Row],[Rok]]&lt;9,Table421114[[#This Row],[Odsetki normalne]]*50%,Table421114[[#This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384</v>
      </c>
      <c r="D400" s="5">
        <v>5.4800000000000001E-2</v>
      </c>
      <c r="E400" s="2">
        <f>IF(I399&gt;0.001,IPMT(Table421114[[#This Row],[Oprocentowanie]]/12,1,$C$5-Table421114[[#This Row],[Miesiąc]]+1,-I399),0)</f>
        <v>0</v>
      </c>
      <c r="F400" s="2">
        <f>IF(I399&gt;0.001,PPMT(Table421114[[#This Row],[Oprocentowanie]]/12,1,$C$5-Table421114[[#This Row],[Miesiąc]]+1,-I399),0)</f>
        <v>0</v>
      </c>
      <c r="G400" s="2">
        <f t="shared" si="17"/>
        <v>0</v>
      </c>
      <c r="H400" s="2"/>
      <c r="I400" s="11">
        <f>IF(I399-F400&gt;0.001,I399-F400-Table421114[[#This Row],[Ile nadpłacamy przy tej racie?]],0)</f>
        <v>0</v>
      </c>
      <c r="K400" s="2">
        <f>IF(Table421114[[#This Row],[Rok]]&lt;9,Table421114[[#This Row],[Odsetki normalne]]*50%,Table421114[[#This Row],[Odsetki normalne]])</f>
        <v>0</v>
      </c>
    </row>
    <row r="401" spans="2:11" x14ac:dyDescent="0.25">
      <c r="B401" s="6">
        <f t="shared" si="16"/>
        <v>33</v>
      </c>
      <c r="C401" s="7">
        <f t="shared" si="18"/>
        <v>385</v>
      </c>
      <c r="D401" s="8">
        <v>5.4800000000000001E-2</v>
      </c>
      <c r="E401" s="9">
        <f>IF(I400&gt;0.001,IPMT(Table421114[[#This Row],[Oprocentowanie]]/12,1,$C$5-Table421114[[#This Row],[Miesiąc]]+1,-I400),0)</f>
        <v>0</v>
      </c>
      <c r="F401" s="9">
        <f>IF(I400&gt;0.001,PPMT(Table421114[[#This Row],[Oprocentowanie]]/12,1,$C$5-Table421114[[#This Row],[Miesiąc]]+1,-I400),0)</f>
        <v>0</v>
      </c>
      <c r="G401" s="9">
        <f t="shared" si="17"/>
        <v>0</v>
      </c>
      <c r="H401" s="9"/>
      <c r="I401" s="9">
        <f>IF(I400-F401&gt;0.001,I400-F401-Table421114[[#This Row],[Ile nadpłacamy przy tej racie?]],0)</f>
        <v>0</v>
      </c>
      <c r="K401" s="9">
        <f>IF(Table421114[[#This Row],[Rok]]&lt;9,Table421114[[#This Row],[Odsetki normalne]]*50%,Table421114[[#This Row],[Odsetki normalne]])</f>
        <v>0</v>
      </c>
    </row>
    <row r="402" spans="2:11" x14ac:dyDescent="0.25">
      <c r="B402" s="6">
        <f t="shared" ref="B402:B465" si="19">ROUNDUP(C402/12,0)</f>
        <v>33</v>
      </c>
      <c r="C402" s="7">
        <f t="shared" si="18"/>
        <v>386</v>
      </c>
      <c r="D402" s="8">
        <v>5.4800000000000001E-2</v>
      </c>
      <c r="E402" s="9">
        <f>IF(I401&gt;0.001,IPMT(Table421114[[#This Row],[Oprocentowanie]]/12,1,$C$5-Table421114[[#This Row],[Miesiąc]]+1,-I401),0)</f>
        <v>0</v>
      </c>
      <c r="F402" s="9">
        <f>IF(I401&gt;0.001,PPMT(Table421114[[#This Row],[Oprocentowanie]]/12,1,$C$5-Table421114[[#This Row],[Miesiąc]]+1,-I401),0)</f>
        <v>0</v>
      </c>
      <c r="G402" s="9">
        <f t="shared" ref="G402:G465" si="20">IF(I401&gt;0,E402+F402,0)</f>
        <v>0</v>
      </c>
      <c r="H402" s="9"/>
      <c r="I402" s="9">
        <f>IF(I401-F402&gt;0.001,I401-F402-Table421114[[#This Row],[Ile nadpłacamy przy tej racie?]],0)</f>
        <v>0</v>
      </c>
      <c r="K402" s="9">
        <f>IF(Table421114[[#This Row],[Rok]]&lt;9,Table421114[[#This Row],[Odsetki normalne]]*50%,Table421114[[#This Row],[Odsetki normalne]])</f>
        <v>0</v>
      </c>
    </row>
    <row r="403" spans="2:11" x14ac:dyDescent="0.25">
      <c r="B403" s="6">
        <f t="shared" si="19"/>
        <v>33</v>
      </c>
      <c r="C403" s="7">
        <f t="shared" ref="C403:C466" si="21">C402+1</f>
        <v>387</v>
      </c>
      <c r="D403" s="8">
        <v>5.4800000000000001E-2</v>
      </c>
      <c r="E403" s="9">
        <f>IF(I402&gt;0.001,IPMT(Table421114[[#This Row],[Oprocentowanie]]/12,1,$C$5-Table421114[[#This Row],[Miesiąc]]+1,-I402),0)</f>
        <v>0</v>
      </c>
      <c r="F403" s="9">
        <f>IF(I402&gt;0.001,PPMT(Table421114[[#This Row],[Oprocentowanie]]/12,1,$C$5-Table421114[[#This Row],[Miesiąc]]+1,-I402),0)</f>
        <v>0</v>
      </c>
      <c r="G403" s="9">
        <f t="shared" si="20"/>
        <v>0</v>
      </c>
      <c r="H403" s="9"/>
      <c r="I403" s="9">
        <f>IF(I402-F403&gt;0.001,I402-F403-Table421114[[#This Row],[Ile nadpłacamy przy tej racie?]],0)</f>
        <v>0</v>
      </c>
      <c r="K403" s="9">
        <f>IF(Table421114[[#This Row],[Rok]]&lt;9,Table421114[[#This Row],[Odsetki normalne]]*50%,Table421114[[#This Row],[Odsetki normalne]])</f>
        <v>0</v>
      </c>
    </row>
    <row r="404" spans="2:11" x14ac:dyDescent="0.25">
      <c r="B404" s="6">
        <f t="shared" si="19"/>
        <v>33</v>
      </c>
      <c r="C404" s="7">
        <f t="shared" si="21"/>
        <v>388</v>
      </c>
      <c r="D404" s="8">
        <v>5.4800000000000001E-2</v>
      </c>
      <c r="E404" s="9">
        <f>IF(I403&gt;0.001,IPMT(Table421114[[#This Row],[Oprocentowanie]]/12,1,$C$5-Table421114[[#This Row],[Miesiąc]]+1,-I403),0)</f>
        <v>0</v>
      </c>
      <c r="F404" s="9">
        <f>IF(I403&gt;0.001,PPMT(Table421114[[#This Row],[Oprocentowanie]]/12,1,$C$5-Table421114[[#This Row],[Miesiąc]]+1,-I403),0)</f>
        <v>0</v>
      </c>
      <c r="G404" s="9">
        <f t="shared" si="20"/>
        <v>0</v>
      </c>
      <c r="H404" s="9"/>
      <c r="I404" s="9">
        <f>IF(I403-F404&gt;0.001,I403-F404-Table421114[[#This Row],[Ile nadpłacamy przy tej racie?]],0)</f>
        <v>0</v>
      </c>
      <c r="K404" s="9">
        <f>IF(Table421114[[#This Row],[Rok]]&lt;9,Table421114[[#This Row],[Odsetki normalne]]*50%,Table421114[[#This Row],[Odsetki normalne]])</f>
        <v>0</v>
      </c>
    </row>
    <row r="405" spans="2:11" x14ac:dyDescent="0.25">
      <c r="B405" s="6">
        <f t="shared" si="19"/>
        <v>33</v>
      </c>
      <c r="C405" s="7">
        <f t="shared" si="21"/>
        <v>389</v>
      </c>
      <c r="D405" s="8">
        <v>5.4800000000000001E-2</v>
      </c>
      <c r="E405" s="9">
        <f>IF(I404&gt;0.001,IPMT(Table421114[[#This Row],[Oprocentowanie]]/12,1,$C$5-Table421114[[#This Row],[Miesiąc]]+1,-I404),0)</f>
        <v>0</v>
      </c>
      <c r="F405" s="9">
        <f>IF(I404&gt;0.001,PPMT(Table421114[[#This Row],[Oprocentowanie]]/12,1,$C$5-Table421114[[#This Row],[Miesiąc]]+1,-I404),0)</f>
        <v>0</v>
      </c>
      <c r="G405" s="9">
        <f t="shared" si="20"/>
        <v>0</v>
      </c>
      <c r="H405" s="9"/>
      <c r="I405" s="9">
        <f>IF(I404-F405&gt;0.001,I404-F405-Table421114[[#This Row],[Ile nadpłacamy przy tej racie?]],0)</f>
        <v>0</v>
      </c>
      <c r="K405" s="9">
        <f>IF(Table421114[[#This Row],[Rok]]&lt;9,Table421114[[#This Row],[Odsetki normalne]]*50%,Table421114[[#This Row],[Odsetki normalne]])</f>
        <v>0</v>
      </c>
    </row>
    <row r="406" spans="2:11" x14ac:dyDescent="0.25">
      <c r="B406" s="6">
        <f t="shared" si="19"/>
        <v>33</v>
      </c>
      <c r="C406" s="7">
        <f t="shared" si="21"/>
        <v>390</v>
      </c>
      <c r="D406" s="8">
        <v>5.4800000000000001E-2</v>
      </c>
      <c r="E406" s="9">
        <f>IF(I405&gt;0.001,IPMT(Table421114[[#This Row],[Oprocentowanie]]/12,1,$C$5-Table421114[[#This Row],[Miesiąc]]+1,-I405),0)</f>
        <v>0</v>
      </c>
      <c r="F406" s="9">
        <f>IF(I405&gt;0.001,PPMT(Table421114[[#This Row],[Oprocentowanie]]/12,1,$C$5-Table421114[[#This Row],[Miesiąc]]+1,-I405),0)</f>
        <v>0</v>
      </c>
      <c r="G406" s="9">
        <f t="shared" si="20"/>
        <v>0</v>
      </c>
      <c r="H406" s="9"/>
      <c r="I406" s="9">
        <f>IF(I405-F406&gt;0.001,I405-F406-Table421114[[#This Row],[Ile nadpłacamy przy tej racie?]],0)</f>
        <v>0</v>
      </c>
      <c r="K406" s="9">
        <f>IF(Table421114[[#This Row],[Rok]]&lt;9,Table421114[[#This Row],[Odsetki normalne]]*50%,Table421114[[#This Row],[Odsetki normalne]])</f>
        <v>0</v>
      </c>
    </row>
    <row r="407" spans="2:11" x14ac:dyDescent="0.25">
      <c r="B407" s="6">
        <f t="shared" si="19"/>
        <v>33</v>
      </c>
      <c r="C407" s="7">
        <f t="shared" si="21"/>
        <v>391</v>
      </c>
      <c r="D407" s="8">
        <v>5.4800000000000001E-2</v>
      </c>
      <c r="E407" s="9">
        <f>IF(I406&gt;0.001,IPMT(Table421114[[#This Row],[Oprocentowanie]]/12,1,$C$5-Table421114[[#This Row],[Miesiąc]]+1,-I406),0)</f>
        <v>0</v>
      </c>
      <c r="F407" s="9">
        <f>IF(I406&gt;0.001,PPMT(Table421114[[#This Row],[Oprocentowanie]]/12,1,$C$5-Table421114[[#This Row],[Miesiąc]]+1,-I406),0)</f>
        <v>0</v>
      </c>
      <c r="G407" s="9">
        <f t="shared" si="20"/>
        <v>0</v>
      </c>
      <c r="H407" s="9"/>
      <c r="I407" s="9">
        <f>IF(I406-F407&gt;0.001,I406-F407-Table421114[[#This Row],[Ile nadpłacamy przy tej racie?]],0)</f>
        <v>0</v>
      </c>
      <c r="K407" s="9">
        <f>IF(Table421114[[#This Row],[Rok]]&lt;9,Table421114[[#This Row],[Odsetki normalne]]*50%,Table421114[[#This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392</v>
      </c>
      <c r="D408" s="8">
        <v>5.4800000000000001E-2</v>
      </c>
      <c r="E408" s="9">
        <f>IF(I407&gt;0.001,IPMT(Table421114[[#This Row],[Oprocentowanie]]/12,1,$C$5-Table421114[[#This Row],[Miesiąc]]+1,-I407),0)</f>
        <v>0</v>
      </c>
      <c r="F408" s="9">
        <f>IF(I407&gt;0.001,PPMT(Table421114[[#This Row],[Oprocentowanie]]/12,1,$C$5-Table421114[[#This Row],[Miesiąc]]+1,-I407),0)</f>
        <v>0</v>
      </c>
      <c r="G408" s="9">
        <f t="shared" si="20"/>
        <v>0</v>
      </c>
      <c r="H408" s="9"/>
      <c r="I408" s="9">
        <f>IF(I407-F408&gt;0.001,I407-F408-Table421114[[#This Row],[Ile nadpłacamy przy tej racie?]],0)</f>
        <v>0</v>
      </c>
      <c r="K408" s="9">
        <f>IF(Table421114[[#This Row],[Rok]]&lt;9,Table421114[[#This Row],[Odsetki normalne]]*50%,Table421114[[#This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393</v>
      </c>
      <c r="D409" s="8">
        <v>5.4800000000000001E-2</v>
      </c>
      <c r="E409" s="9">
        <f>IF(I408&gt;0.001,IPMT(Table421114[[#This Row],[Oprocentowanie]]/12,1,$C$5-Table421114[[#This Row],[Miesiąc]]+1,-I408),0)</f>
        <v>0</v>
      </c>
      <c r="F409" s="9">
        <f>IF(I408&gt;0.001,PPMT(Table421114[[#This Row],[Oprocentowanie]]/12,1,$C$5-Table421114[[#This Row],[Miesiąc]]+1,-I408),0)</f>
        <v>0</v>
      </c>
      <c r="G409" s="9">
        <f t="shared" si="20"/>
        <v>0</v>
      </c>
      <c r="H409" s="9"/>
      <c r="I409" s="9">
        <f>IF(I408-F409&gt;0.001,I408-F409-Table421114[[#This Row],[Ile nadpłacamy przy tej racie?]],0)</f>
        <v>0</v>
      </c>
      <c r="K409" s="9">
        <f>IF(Table421114[[#This Row],[Rok]]&lt;9,Table421114[[#This Row],[Odsetki normalne]]*50%,Table421114[[#This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394</v>
      </c>
      <c r="D410" s="8">
        <v>5.4800000000000001E-2</v>
      </c>
      <c r="E410" s="9">
        <f>IF(I409&gt;0.001,IPMT(Table421114[[#This Row],[Oprocentowanie]]/12,1,$C$5-Table421114[[#This Row],[Miesiąc]]+1,-I409),0)</f>
        <v>0</v>
      </c>
      <c r="F410" s="9">
        <f>IF(I409&gt;0.001,PPMT(Table421114[[#This Row],[Oprocentowanie]]/12,1,$C$5-Table421114[[#This Row],[Miesiąc]]+1,-I409),0)</f>
        <v>0</v>
      </c>
      <c r="G410" s="9">
        <f t="shared" si="20"/>
        <v>0</v>
      </c>
      <c r="H410" s="9"/>
      <c r="I410" s="9">
        <f>IF(I409-F410&gt;0.001,I409-F410-Table421114[[#This Row],[Ile nadpłacamy przy tej racie?]],0)</f>
        <v>0</v>
      </c>
      <c r="K410" s="9">
        <f>IF(Table421114[[#This Row],[Rok]]&lt;9,Table421114[[#This Row],[Odsetki normalne]]*50%,Table421114[[#This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395</v>
      </c>
      <c r="D411" s="8">
        <v>5.4800000000000001E-2</v>
      </c>
      <c r="E411" s="9">
        <f>IF(I410&gt;0.001,IPMT(Table421114[[#This Row],[Oprocentowanie]]/12,1,$C$5-Table421114[[#This Row],[Miesiąc]]+1,-I410),0)</f>
        <v>0</v>
      </c>
      <c r="F411" s="9">
        <f>IF(I410&gt;0.001,PPMT(Table421114[[#This Row],[Oprocentowanie]]/12,1,$C$5-Table421114[[#This Row],[Miesiąc]]+1,-I410),0)</f>
        <v>0</v>
      </c>
      <c r="G411" s="9">
        <f t="shared" si="20"/>
        <v>0</v>
      </c>
      <c r="H411" s="9"/>
      <c r="I411" s="9">
        <f>IF(I410-F411&gt;0.001,I410-F411-Table421114[[#This Row],[Ile nadpłacamy przy tej racie?]],0)</f>
        <v>0</v>
      </c>
      <c r="K411" s="9">
        <f>IF(Table421114[[#This Row],[Rok]]&lt;9,Table421114[[#This Row],[Odsetki normalne]]*50%,Table421114[[#This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396</v>
      </c>
      <c r="D412" s="8">
        <v>5.4800000000000001E-2</v>
      </c>
      <c r="E412" s="9">
        <f>IF(I411&gt;0.001,IPMT(Table421114[[#This Row],[Oprocentowanie]]/12,1,$C$5-Table421114[[#This Row],[Miesiąc]]+1,-I411),0)</f>
        <v>0</v>
      </c>
      <c r="F412" s="9">
        <f>IF(I411&gt;0.001,PPMT(Table421114[[#This Row],[Oprocentowanie]]/12,1,$C$5-Table421114[[#This Row],[Miesiąc]]+1,-I411),0)</f>
        <v>0</v>
      </c>
      <c r="G412" s="9">
        <f t="shared" si="20"/>
        <v>0</v>
      </c>
      <c r="H412" s="9"/>
      <c r="I412" s="9">
        <f>IF(I411-F412&gt;0.001,I411-F412-Table421114[[#This Row],[Ile nadpłacamy przy tej racie?]],0)</f>
        <v>0</v>
      </c>
      <c r="K412" s="9">
        <f>IF(Table421114[[#This Row],[Rok]]&lt;9,Table421114[[#This Row],[Odsetki normalne]]*50%,Table421114[[#This Row],[Odsetki normalne]])</f>
        <v>0</v>
      </c>
    </row>
    <row r="413" spans="2:11" x14ac:dyDescent="0.25">
      <c r="B413" s="1">
        <f t="shared" si="19"/>
        <v>34</v>
      </c>
      <c r="C413" s="4">
        <f t="shared" si="21"/>
        <v>397</v>
      </c>
      <c r="D413" s="5">
        <v>5.4800000000000001E-2</v>
      </c>
      <c r="E413" s="2">
        <f>IF(I412&gt;0.001,IPMT(Table421114[[#This Row],[Oprocentowanie]]/12,1,$C$5-Table421114[[#This Row],[Miesiąc]]+1,-I412),0)</f>
        <v>0</v>
      </c>
      <c r="F413" s="2">
        <f>IF(I412&gt;0.001,PPMT(Table421114[[#This Row],[Oprocentowanie]]/12,1,$C$5-Table421114[[#This Row],[Miesiąc]]+1,-I412),0)</f>
        <v>0</v>
      </c>
      <c r="G413" s="2">
        <f t="shared" si="20"/>
        <v>0</v>
      </c>
      <c r="H413" s="2"/>
      <c r="I413" s="11">
        <f>IF(I412-F413&gt;0.001,I412-F413-Table421114[[#This Row],[Ile nadpłacamy przy tej racie?]],0)</f>
        <v>0</v>
      </c>
      <c r="K413" s="2">
        <f>IF(Table421114[[#This Row],[Rok]]&lt;9,Table421114[[#This Row],[Odsetki normalne]]*50%,Table421114[[#This Row],[Odsetki normalne]])</f>
        <v>0</v>
      </c>
    </row>
    <row r="414" spans="2:11" x14ac:dyDescent="0.25">
      <c r="B414" s="1">
        <f t="shared" si="19"/>
        <v>34</v>
      </c>
      <c r="C414" s="4">
        <f t="shared" si="21"/>
        <v>398</v>
      </c>
      <c r="D414" s="5">
        <v>5.4800000000000001E-2</v>
      </c>
      <c r="E414" s="2">
        <f>IF(I413&gt;0.001,IPMT(Table421114[[#This Row],[Oprocentowanie]]/12,1,$C$5-Table421114[[#This Row],[Miesiąc]]+1,-I413),0)</f>
        <v>0</v>
      </c>
      <c r="F414" s="2">
        <f>IF(I413&gt;0.001,PPMT(Table421114[[#This Row],[Oprocentowanie]]/12,1,$C$5-Table421114[[#This Row],[Miesiąc]]+1,-I413),0)</f>
        <v>0</v>
      </c>
      <c r="G414" s="2">
        <f t="shared" si="20"/>
        <v>0</v>
      </c>
      <c r="H414" s="2"/>
      <c r="I414" s="11">
        <f>IF(I413-F414&gt;0.001,I413-F414-Table421114[[#This Row],[Ile nadpłacamy przy tej racie?]],0)</f>
        <v>0</v>
      </c>
      <c r="K414" s="2">
        <f>IF(Table421114[[#This Row],[Rok]]&lt;9,Table421114[[#This Row],[Odsetki normalne]]*50%,Table421114[[#This Row],[Odsetki normalne]])</f>
        <v>0</v>
      </c>
    </row>
    <row r="415" spans="2:11" x14ac:dyDescent="0.25">
      <c r="B415" s="1">
        <f t="shared" si="19"/>
        <v>34</v>
      </c>
      <c r="C415" s="4">
        <f t="shared" si="21"/>
        <v>399</v>
      </c>
      <c r="D415" s="5">
        <v>5.4800000000000001E-2</v>
      </c>
      <c r="E415" s="2">
        <f>IF(I414&gt;0.001,IPMT(Table421114[[#This Row],[Oprocentowanie]]/12,1,$C$5-Table421114[[#This Row],[Miesiąc]]+1,-I414),0)</f>
        <v>0</v>
      </c>
      <c r="F415" s="2">
        <f>IF(I414&gt;0.001,PPMT(Table421114[[#This Row],[Oprocentowanie]]/12,1,$C$5-Table421114[[#This Row],[Miesiąc]]+1,-I414),0)</f>
        <v>0</v>
      </c>
      <c r="G415" s="2">
        <f t="shared" si="20"/>
        <v>0</v>
      </c>
      <c r="H415" s="2"/>
      <c r="I415" s="11">
        <f>IF(I414-F415&gt;0.001,I414-F415-Table421114[[#This Row],[Ile nadpłacamy przy tej racie?]],0)</f>
        <v>0</v>
      </c>
      <c r="K415" s="2">
        <f>IF(Table421114[[#This Row],[Rok]]&lt;9,Table421114[[#This Row],[Odsetki normalne]]*50%,Table421114[[#This Row],[Odsetki normalne]])</f>
        <v>0</v>
      </c>
    </row>
    <row r="416" spans="2:11" x14ac:dyDescent="0.25">
      <c r="B416" s="1">
        <f t="shared" si="19"/>
        <v>34</v>
      </c>
      <c r="C416" s="4">
        <f t="shared" si="21"/>
        <v>400</v>
      </c>
      <c r="D416" s="5">
        <v>5.4800000000000001E-2</v>
      </c>
      <c r="E416" s="2">
        <f>IF(I415&gt;0.001,IPMT(Table421114[[#This Row],[Oprocentowanie]]/12,1,$C$5-Table421114[[#This Row],[Miesiąc]]+1,-I415),0)</f>
        <v>0</v>
      </c>
      <c r="F416" s="2">
        <f>IF(I415&gt;0.001,PPMT(Table421114[[#This Row],[Oprocentowanie]]/12,1,$C$5-Table421114[[#This Row],[Miesiąc]]+1,-I415),0)</f>
        <v>0</v>
      </c>
      <c r="G416" s="2">
        <f t="shared" si="20"/>
        <v>0</v>
      </c>
      <c r="H416" s="2"/>
      <c r="I416" s="11">
        <f>IF(I415-F416&gt;0.001,I415-F416-Table421114[[#This Row],[Ile nadpłacamy przy tej racie?]],0)</f>
        <v>0</v>
      </c>
      <c r="K416" s="2">
        <f>IF(Table421114[[#This Row],[Rok]]&lt;9,Table421114[[#This Row],[Odsetki normalne]]*50%,Table421114[[#This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401</v>
      </c>
      <c r="D417" s="5">
        <v>5.4800000000000001E-2</v>
      </c>
      <c r="E417" s="2">
        <f>IF(I416&gt;0.001,IPMT(Table421114[[#This Row],[Oprocentowanie]]/12,1,$C$5-Table421114[[#This Row],[Miesiąc]]+1,-I416),0)</f>
        <v>0</v>
      </c>
      <c r="F417" s="2">
        <f>IF(I416&gt;0.001,PPMT(Table421114[[#This Row],[Oprocentowanie]]/12,1,$C$5-Table421114[[#This Row],[Miesiąc]]+1,-I416),0)</f>
        <v>0</v>
      </c>
      <c r="G417" s="2">
        <f t="shared" si="20"/>
        <v>0</v>
      </c>
      <c r="H417" s="2"/>
      <c r="I417" s="11">
        <f>IF(I416-F417&gt;0.001,I416-F417-Table421114[[#This Row],[Ile nadpłacamy przy tej racie?]],0)</f>
        <v>0</v>
      </c>
      <c r="K417" s="2">
        <f>IF(Table421114[[#This Row],[Rok]]&lt;9,Table421114[[#This Row],[Odsetki normalne]]*50%,Table421114[[#This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402</v>
      </c>
      <c r="D418" s="5">
        <v>5.4800000000000001E-2</v>
      </c>
      <c r="E418" s="2">
        <f>IF(I417&gt;0.001,IPMT(Table421114[[#This Row],[Oprocentowanie]]/12,1,$C$5-Table421114[[#This Row],[Miesiąc]]+1,-I417),0)</f>
        <v>0</v>
      </c>
      <c r="F418" s="2">
        <f>IF(I417&gt;0.001,PPMT(Table421114[[#This Row],[Oprocentowanie]]/12,1,$C$5-Table421114[[#This Row],[Miesiąc]]+1,-I417),0)</f>
        <v>0</v>
      </c>
      <c r="G418" s="2">
        <f t="shared" si="20"/>
        <v>0</v>
      </c>
      <c r="H418" s="2"/>
      <c r="I418" s="11">
        <f>IF(I417-F418&gt;0.001,I417-F418-Table421114[[#This Row],[Ile nadpłacamy przy tej racie?]],0)</f>
        <v>0</v>
      </c>
      <c r="K418" s="2">
        <f>IF(Table421114[[#This Row],[Rok]]&lt;9,Table421114[[#This Row],[Odsetki normalne]]*50%,Table421114[[#This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403</v>
      </c>
      <c r="D419" s="5">
        <v>5.4800000000000001E-2</v>
      </c>
      <c r="E419" s="2">
        <f>IF(I418&gt;0.001,IPMT(Table421114[[#This Row],[Oprocentowanie]]/12,1,$C$5-Table421114[[#This Row],[Miesiąc]]+1,-I418),0)</f>
        <v>0</v>
      </c>
      <c r="F419" s="2">
        <f>IF(I418&gt;0.001,PPMT(Table421114[[#This Row],[Oprocentowanie]]/12,1,$C$5-Table421114[[#This Row],[Miesiąc]]+1,-I418),0)</f>
        <v>0</v>
      </c>
      <c r="G419" s="2">
        <f t="shared" si="20"/>
        <v>0</v>
      </c>
      <c r="H419" s="2"/>
      <c r="I419" s="11">
        <f>IF(I418-F419&gt;0.001,I418-F419-Table421114[[#This Row],[Ile nadpłacamy przy tej racie?]],0)</f>
        <v>0</v>
      </c>
      <c r="K419" s="2">
        <f>IF(Table421114[[#This Row],[Rok]]&lt;9,Table421114[[#This Row],[Odsetki normalne]]*50%,Table421114[[#This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404</v>
      </c>
      <c r="D420" s="5">
        <v>5.4800000000000001E-2</v>
      </c>
      <c r="E420" s="2">
        <f>IF(I419&gt;0.001,IPMT(Table421114[[#This Row],[Oprocentowanie]]/12,1,$C$5-Table421114[[#This Row],[Miesiąc]]+1,-I419),0)</f>
        <v>0</v>
      </c>
      <c r="F420" s="2">
        <f>IF(I419&gt;0.001,PPMT(Table421114[[#This Row],[Oprocentowanie]]/12,1,$C$5-Table421114[[#This Row],[Miesiąc]]+1,-I419),0)</f>
        <v>0</v>
      </c>
      <c r="G420" s="2">
        <f t="shared" si="20"/>
        <v>0</v>
      </c>
      <c r="H420" s="2"/>
      <c r="I420" s="11">
        <f>IF(I419-F420&gt;0.001,I419-F420-Table421114[[#This Row],[Ile nadpłacamy przy tej racie?]],0)</f>
        <v>0</v>
      </c>
      <c r="K420" s="2">
        <f>IF(Table421114[[#This Row],[Rok]]&lt;9,Table421114[[#This Row],[Odsetki normalne]]*50%,Table421114[[#This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405</v>
      </c>
      <c r="D421" s="5">
        <v>5.4800000000000001E-2</v>
      </c>
      <c r="E421" s="2">
        <f>IF(I420&gt;0.001,IPMT(Table421114[[#This Row],[Oprocentowanie]]/12,1,$C$5-Table421114[[#This Row],[Miesiąc]]+1,-I420),0)</f>
        <v>0</v>
      </c>
      <c r="F421" s="2">
        <f>IF(I420&gt;0.001,PPMT(Table421114[[#This Row],[Oprocentowanie]]/12,1,$C$5-Table421114[[#This Row],[Miesiąc]]+1,-I420),0)</f>
        <v>0</v>
      </c>
      <c r="G421" s="2">
        <f t="shared" si="20"/>
        <v>0</v>
      </c>
      <c r="H421" s="2"/>
      <c r="I421" s="11">
        <f>IF(I420-F421&gt;0.001,I420-F421-Table421114[[#This Row],[Ile nadpłacamy przy tej racie?]],0)</f>
        <v>0</v>
      </c>
      <c r="K421" s="2">
        <f>IF(Table421114[[#This Row],[Rok]]&lt;9,Table421114[[#This Row],[Odsetki normalne]]*50%,Table421114[[#This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406</v>
      </c>
      <c r="D422" s="5">
        <v>5.4800000000000001E-2</v>
      </c>
      <c r="E422" s="2">
        <f>IF(I421&gt;0.001,IPMT(Table421114[[#This Row],[Oprocentowanie]]/12,1,$C$5-Table421114[[#This Row],[Miesiąc]]+1,-I421),0)</f>
        <v>0</v>
      </c>
      <c r="F422" s="2">
        <f>IF(I421&gt;0.001,PPMT(Table421114[[#This Row],[Oprocentowanie]]/12,1,$C$5-Table421114[[#This Row],[Miesiąc]]+1,-I421),0)</f>
        <v>0</v>
      </c>
      <c r="G422" s="2">
        <f t="shared" si="20"/>
        <v>0</v>
      </c>
      <c r="H422" s="2"/>
      <c r="I422" s="11">
        <f>IF(I421-F422&gt;0.001,I421-F422-Table421114[[#This Row],[Ile nadpłacamy przy tej racie?]],0)</f>
        <v>0</v>
      </c>
      <c r="K422" s="2">
        <f>IF(Table421114[[#This Row],[Rok]]&lt;9,Table421114[[#This Row],[Odsetki normalne]]*50%,Table421114[[#This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407</v>
      </c>
      <c r="D423" s="5">
        <v>5.4800000000000001E-2</v>
      </c>
      <c r="E423" s="2">
        <f>IF(I422&gt;0.001,IPMT(Table421114[[#This Row],[Oprocentowanie]]/12,1,$C$5-Table421114[[#This Row],[Miesiąc]]+1,-I422),0)</f>
        <v>0</v>
      </c>
      <c r="F423" s="2">
        <f>IF(I422&gt;0.001,PPMT(Table421114[[#This Row],[Oprocentowanie]]/12,1,$C$5-Table421114[[#This Row],[Miesiąc]]+1,-I422),0)</f>
        <v>0</v>
      </c>
      <c r="G423" s="2">
        <f t="shared" si="20"/>
        <v>0</v>
      </c>
      <c r="H423" s="2"/>
      <c r="I423" s="11">
        <f>IF(I422-F423&gt;0.001,I422-F423-Table421114[[#This Row],[Ile nadpłacamy przy tej racie?]],0)</f>
        <v>0</v>
      </c>
      <c r="K423" s="2">
        <f>IF(Table421114[[#This Row],[Rok]]&lt;9,Table421114[[#This Row],[Odsetki normalne]]*50%,Table421114[[#This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408</v>
      </c>
      <c r="D424" s="5">
        <v>5.4800000000000001E-2</v>
      </c>
      <c r="E424" s="2">
        <f>IF(I423&gt;0.001,IPMT(Table421114[[#This Row],[Oprocentowanie]]/12,1,$C$5-Table421114[[#This Row],[Miesiąc]]+1,-I423),0)</f>
        <v>0</v>
      </c>
      <c r="F424" s="2">
        <f>IF(I423&gt;0.001,PPMT(Table421114[[#This Row],[Oprocentowanie]]/12,1,$C$5-Table421114[[#This Row],[Miesiąc]]+1,-I423),0)</f>
        <v>0</v>
      </c>
      <c r="G424" s="2">
        <f t="shared" si="20"/>
        <v>0</v>
      </c>
      <c r="H424" s="2"/>
      <c r="I424" s="11">
        <f>IF(I423-F424&gt;0.001,I423-F424-Table421114[[#This Row],[Ile nadpłacamy przy tej racie?]],0)</f>
        <v>0</v>
      </c>
      <c r="K424" s="2">
        <f>IF(Table421114[[#This Row],[Rok]]&lt;9,Table421114[[#This Row],[Odsetki normalne]]*50%,Table421114[[#This Row],[Odsetki normalne]])</f>
        <v>0</v>
      </c>
    </row>
    <row r="425" spans="2:11" x14ac:dyDescent="0.25">
      <c r="B425" s="6">
        <f t="shared" si="19"/>
        <v>35</v>
      </c>
      <c r="C425" s="7">
        <f t="shared" si="21"/>
        <v>409</v>
      </c>
      <c r="D425" s="8">
        <v>5.4800000000000001E-2</v>
      </c>
      <c r="E425" s="9">
        <f>IF(I424&gt;0.001,IPMT(Table421114[[#This Row],[Oprocentowanie]]/12,1,$C$5-Table421114[[#This Row],[Miesiąc]]+1,-I424),0)</f>
        <v>0</v>
      </c>
      <c r="F425" s="9">
        <f>IF(I424&gt;0.001,PPMT(Table421114[[#This Row],[Oprocentowanie]]/12,1,$C$5-Table421114[[#This Row],[Miesiąc]]+1,-I424),0)</f>
        <v>0</v>
      </c>
      <c r="G425" s="9">
        <f t="shared" si="20"/>
        <v>0</v>
      </c>
      <c r="H425" s="9"/>
      <c r="I425" s="9">
        <f>IF(I424-F425&gt;0.001,I424-F425-Table421114[[#This Row],[Ile nadpłacamy przy tej racie?]],0)</f>
        <v>0</v>
      </c>
      <c r="K425" s="9">
        <f>IF(Table421114[[#This Row],[Rok]]&lt;9,Table421114[[#This Row],[Odsetki normalne]]*50%,Table421114[[#This Row],[Odsetki normalne]])</f>
        <v>0</v>
      </c>
    </row>
    <row r="426" spans="2:11" x14ac:dyDescent="0.25">
      <c r="B426" s="6">
        <f t="shared" si="19"/>
        <v>35</v>
      </c>
      <c r="C426" s="7">
        <f t="shared" si="21"/>
        <v>410</v>
      </c>
      <c r="D426" s="8">
        <v>5.4800000000000001E-2</v>
      </c>
      <c r="E426" s="9">
        <f>IF(I425&gt;0.001,IPMT(Table421114[[#This Row],[Oprocentowanie]]/12,1,$C$5-Table421114[[#This Row],[Miesiąc]]+1,-I425),0)</f>
        <v>0</v>
      </c>
      <c r="F426" s="9">
        <f>IF(I425&gt;0.001,PPMT(Table421114[[#This Row],[Oprocentowanie]]/12,1,$C$5-Table421114[[#This Row],[Miesiąc]]+1,-I425),0)</f>
        <v>0</v>
      </c>
      <c r="G426" s="9">
        <f t="shared" si="20"/>
        <v>0</v>
      </c>
      <c r="H426" s="9"/>
      <c r="I426" s="9">
        <f>IF(I425-F426&gt;0.001,I425-F426-Table421114[[#This Row],[Ile nadpłacamy przy tej racie?]],0)</f>
        <v>0</v>
      </c>
      <c r="K426" s="9">
        <f>IF(Table421114[[#This Row],[Rok]]&lt;9,Table421114[[#This Row],[Odsetki normalne]]*50%,Table421114[[#This Row],[Odsetki normalne]])</f>
        <v>0</v>
      </c>
    </row>
    <row r="427" spans="2:11" x14ac:dyDescent="0.25">
      <c r="B427" s="6">
        <f t="shared" si="19"/>
        <v>35</v>
      </c>
      <c r="C427" s="7">
        <f t="shared" si="21"/>
        <v>411</v>
      </c>
      <c r="D427" s="8">
        <v>5.4800000000000001E-2</v>
      </c>
      <c r="E427" s="9">
        <f>IF(I426&gt;0.001,IPMT(Table421114[[#This Row],[Oprocentowanie]]/12,1,$C$5-Table421114[[#This Row],[Miesiąc]]+1,-I426),0)</f>
        <v>0</v>
      </c>
      <c r="F427" s="9">
        <f>IF(I426&gt;0.001,PPMT(Table421114[[#This Row],[Oprocentowanie]]/12,1,$C$5-Table421114[[#This Row],[Miesiąc]]+1,-I426),0)</f>
        <v>0</v>
      </c>
      <c r="G427" s="9">
        <f t="shared" si="20"/>
        <v>0</v>
      </c>
      <c r="H427" s="9"/>
      <c r="I427" s="9">
        <f>IF(I426-F427&gt;0.001,I426-F427-Table421114[[#This Row],[Ile nadpłacamy przy tej racie?]],0)</f>
        <v>0</v>
      </c>
      <c r="K427" s="9">
        <f>IF(Table421114[[#This Row],[Rok]]&lt;9,Table421114[[#This Row],[Odsetki normalne]]*50%,Table421114[[#This Row],[Odsetki normalne]])</f>
        <v>0</v>
      </c>
    </row>
    <row r="428" spans="2:11" x14ac:dyDescent="0.25">
      <c r="B428" s="6">
        <f t="shared" si="19"/>
        <v>35</v>
      </c>
      <c r="C428" s="7">
        <f t="shared" si="21"/>
        <v>412</v>
      </c>
      <c r="D428" s="8">
        <v>5.4800000000000001E-2</v>
      </c>
      <c r="E428" s="9">
        <f>IF(I427&gt;0.001,IPMT(Table421114[[#This Row],[Oprocentowanie]]/12,1,$C$5-Table421114[[#This Row],[Miesiąc]]+1,-I427),0)</f>
        <v>0</v>
      </c>
      <c r="F428" s="9">
        <f>IF(I427&gt;0.001,PPMT(Table421114[[#This Row],[Oprocentowanie]]/12,1,$C$5-Table421114[[#This Row],[Miesiąc]]+1,-I427),0)</f>
        <v>0</v>
      </c>
      <c r="G428" s="9">
        <f t="shared" si="20"/>
        <v>0</v>
      </c>
      <c r="H428" s="9"/>
      <c r="I428" s="9">
        <f>IF(I427-F428&gt;0.001,I427-F428-Table421114[[#This Row],[Ile nadpłacamy przy tej racie?]],0)</f>
        <v>0</v>
      </c>
      <c r="K428" s="9">
        <f>IF(Table421114[[#This Row],[Rok]]&lt;9,Table421114[[#This Row],[Odsetki normalne]]*50%,Table421114[[#This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413</v>
      </c>
      <c r="D429" s="8">
        <v>5.4800000000000001E-2</v>
      </c>
      <c r="E429" s="9">
        <f>IF(I428&gt;0.001,IPMT(Table421114[[#This Row],[Oprocentowanie]]/12,1,$C$5-Table421114[[#This Row],[Miesiąc]]+1,-I428),0)</f>
        <v>0</v>
      </c>
      <c r="F429" s="9">
        <f>IF(I428&gt;0.001,PPMT(Table421114[[#This Row],[Oprocentowanie]]/12,1,$C$5-Table421114[[#This Row],[Miesiąc]]+1,-I428),0)</f>
        <v>0</v>
      </c>
      <c r="G429" s="9">
        <f t="shared" si="20"/>
        <v>0</v>
      </c>
      <c r="H429" s="9"/>
      <c r="I429" s="9">
        <f>IF(I428-F429&gt;0.001,I428-F429-Table421114[[#This Row],[Ile nadpłacamy przy tej racie?]],0)</f>
        <v>0</v>
      </c>
      <c r="K429" s="9">
        <f>IF(Table421114[[#This Row],[Rok]]&lt;9,Table421114[[#This Row],[Odsetki normalne]]*50%,Table421114[[#This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414</v>
      </c>
      <c r="D430" s="8">
        <v>5.4800000000000001E-2</v>
      </c>
      <c r="E430" s="9">
        <f>IF(I429&gt;0.001,IPMT(Table421114[[#This Row],[Oprocentowanie]]/12,1,$C$5-Table421114[[#This Row],[Miesiąc]]+1,-I429),0)</f>
        <v>0</v>
      </c>
      <c r="F430" s="9">
        <f>IF(I429&gt;0.001,PPMT(Table421114[[#This Row],[Oprocentowanie]]/12,1,$C$5-Table421114[[#This Row],[Miesiąc]]+1,-I429),0)</f>
        <v>0</v>
      </c>
      <c r="G430" s="9">
        <f t="shared" si="20"/>
        <v>0</v>
      </c>
      <c r="H430" s="9"/>
      <c r="I430" s="9">
        <f>IF(I429-F430&gt;0.001,I429-F430-Table421114[[#This Row],[Ile nadpłacamy przy tej racie?]],0)</f>
        <v>0</v>
      </c>
      <c r="K430" s="9">
        <f>IF(Table421114[[#This Row],[Rok]]&lt;9,Table421114[[#This Row],[Odsetki normalne]]*50%,Table421114[[#This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415</v>
      </c>
      <c r="D431" s="8">
        <v>5.4800000000000001E-2</v>
      </c>
      <c r="E431" s="9">
        <f>IF(I430&gt;0.001,IPMT(Table421114[[#This Row],[Oprocentowanie]]/12,1,$C$5-Table421114[[#This Row],[Miesiąc]]+1,-I430),0)</f>
        <v>0</v>
      </c>
      <c r="F431" s="9">
        <f>IF(I430&gt;0.001,PPMT(Table421114[[#This Row],[Oprocentowanie]]/12,1,$C$5-Table421114[[#This Row],[Miesiąc]]+1,-I430),0)</f>
        <v>0</v>
      </c>
      <c r="G431" s="9">
        <f t="shared" si="20"/>
        <v>0</v>
      </c>
      <c r="H431" s="9"/>
      <c r="I431" s="9">
        <f>IF(I430-F431&gt;0.001,I430-F431-Table421114[[#This Row],[Ile nadpłacamy przy tej racie?]],0)</f>
        <v>0</v>
      </c>
      <c r="K431" s="9">
        <f>IF(Table421114[[#This Row],[Rok]]&lt;9,Table421114[[#This Row],[Odsetki normalne]]*50%,Table421114[[#This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416</v>
      </c>
      <c r="D432" s="8">
        <v>5.4800000000000001E-2</v>
      </c>
      <c r="E432" s="9">
        <f>IF(I431&gt;0.001,IPMT(Table421114[[#This Row],[Oprocentowanie]]/12,1,$C$5-Table421114[[#This Row],[Miesiąc]]+1,-I431),0)</f>
        <v>0</v>
      </c>
      <c r="F432" s="9">
        <f>IF(I431&gt;0.001,PPMT(Table421114[[#This Row],[Oprocentowanie]]/12,1,$C$5-Table421114[[#This Row],[Miesiąc]]+1,-I431),0)</f>
        <v>0</v>
      </c>
      <c r="G432" s="9">
        <f t="shared" si="20"/>
        <v>0</v>
      </c>
      <c r="H432" s="9"/>
      <c r="I432" s="9">
        <f>IF(I431-F432&gt;0.001,I431-F432-Table421114[[#This Row],[Ile nadpłacamy przy tej racie?]],0)</f>
        <v>0</v>
      </c>
      <c r="K432" s="9">
        <f>IF(Table421114[[#This Row],[Rok]]&lt;9,Table421114[[#This Row],[Odsetki normalne]]*50%,Table421114[[#This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417</v>
      </c>
      <c r="D433" s="8">
        <v>5.4800000000000001E-2</v>
      </c>
      <c r="E433" s="9">
        <f>IF(I432&gt;0.001,IPMT(Table421114[[#This Row],[Oprocentowanie]]/12,1,$C$5-Table421114[[#This Row],[Miesiąc]]+1,-I432),0)</f>
        <v>0</v>
      </c>
      <c r="F433" s="9">
        <f>IF(I432&gt;0.001,PPMT(Table421114[[#This Row],[Oprocentowanie]]/12,1,$C$5-Table421114[[#This Row],[Miesiąc]]+1,-I432),0)</f>
        <v>0</v>
      </c>
      <c r="G433" s="9">
        <f t="shared" si="20"/>
        <v>0</v>
      </c>
      <c r="H433" s="9"/>
      <c r="I433" s="9">
        <f>IF(I432-F433&gt;0.001,I432-F433-Table421114[[#This Row],[Ile nadpłacamy przy tej racie?]],0)</f>
        <v>0</v>
      </c>
      <c r="K433" s="9">
        <f>IF(Table421114[[#This Row],[Rok]]&lt;9,Table421114[[#This Row],[Odsetki normalne]]*50%,Table421114[[#This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418</v>
      </c>
      <c r="D434" s="8">
        <v>5.4800000000000001E-2</v>
      </c>
      <c r="E434" s="9">
        <f>IF(I433&gt;0.001,IPMT(Table421114[[#This Row],[Oprocentowanie]]/12,1,$C$5-Table421114[[#This Row],[Miesiąc]]+1,-I433),0)</f>
        <v>0</v>
      </c>
      <c r="F434" s="9">
        <f>IF(I433&gt;0.001,PPMT(Table421114[[#This Row],[Oprocentowanie]]/12,1,$C$5-Table421114[[#This Row],[Miesiąc]]+1,-I433),0)</f>
        <v>0</v>
      </c>
      <c r="G434" s="9">
        <f t="shared" si="20"/>
        <v>0</v>
      </c>
      <c r="H434" s="9"/>
      <c r="I434" s="9">
        <f>IF(I433-F434&gt;0.001,I433-F434-Table421114[[#This Row],[Ile nadpłacamy przy tej racie?]],0)</f>
        <v>0</v>
      </c>
      <c r="K434" s="9">
        <f>IF(Table421114[[#This Row],[Rok]]&lt;9,Table421114[[#This Row],[Odsetki normalne]]*50%,Table421114[[#This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419</v>
      </c>
      <c r="D435" s="8">
        <v>5.4800000000000001E-2</v>
      </c>
      <c r="E435" s="9">
        <f>IF(I434&gt;0.001,IPMT(Table421114[[#This Row],[Oprocentowanie]]/12,1,$C$5-Table421114[[#This Row],[Miesiąc]]+1,-I434),0)</f>
        <v>0</v>
      </c>
      <c r="F435" s="9">
        <f>IF(I434&gt;0.001,PPMT(Table421114[[#This Row],[Oprocentowanie]]/12,1,$C$5-Table421114[[#This Row],[Miesiąc]]+1,-I434),0)</f>
        <v>0</v>
      </c>
      <c r="G435" s="9">
        <f t="shared" si="20"/>
        <v>0</v>
      </c>
      <c r="H435" s="9"/>
      <c r="I435" s="9">
        <f>IF(I434-F435&gt;0.001,I434-F435-Table421114[[#This Row],[Ile nadpłacamy przy tej racie?]],0)</f>
        <v>0</v>
      </c>
      <c r="K435" s="9">
        <f>IF(Table421114[[#This Row],[Rok]]&lt;9,Table421114[[#This Row],[Odsetki normalne]]*50%,Table421114[[#This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420</v>
      </c>
      <c r="D436" s="8">
        <v>5.4800000000000001E-2</v>
      </c>
      <c r="E436" s="9">
        <f>IF(I435&gt;0.001,IPMT(Table421114[[#This Row],[Oprocentowanie]]/12,1,$C$5-Table421114[[#This Row],[Miesiąc]]+1,-I435),0)</f>
        <v>0</v>
      </c>
      <c r="F436" s="9">
        <f>IF(I435&gt;0.001,PPMT(Table421114[[#This Row],[Oprocentowanie]]/12,1,$C$5-Table421114[[#This Row],[Miesiąc]]+1,-I435),0)</f>
        <v>0</v>
      </c>
      <c r="G436" s="9">
        <f t="shared" si="20"/>
        <v>0</v>
      </c>
      <c r="H436" s="9"/>
      <c r="I436" s="9">
        <f>IF(I435-F436&gt;0.001,I435-F436-Table421114[[#This Row],[Ile nadpłacamy przy tej racie?]],0)</f>
        <v>0</v>
      </c>
      <c r="K436" s="9">
        <f>IF(Table421114[[#This Row],[Rok]]&lt;9,Table421114[[#This Row],[Odsetki normalne]]*50%,Table421114[[#This Row],[Odsetki normalne]])</f>
        <v>0</v>
      </c>
    </row>
    <row r="437" spans="2:11" x14ac:dyDescent="0.25">
      <c r="B437" s="1">
        <f t="shared" si="19"/>
        <v>36</v>
      </c>
      <c r="C437" s="4">
        <f t="shared" si="21"/>
        <v>421</v>
      </c>
      <c r="D437" s="5">
        <v>5.4800000000000001E-2</v>
      </c>
      <c r="E437" s="2">
        <f>IF(I436&gt;0.001,IPMT(Table421114[[#This Row],[Oprocentowanie]]/12,1,$C$5-Table421114[[#This Row],[Miesiąc]]+1,-I436),0)</f>
        <v>0</v>
      </c>
      <c r="F437" s="2">
        <f>IF(I436&gt;0.001,PPMT(Table421114[[#This Row],[Oprocentowanie]]/12,1,$C$5-Table421114[[#This Row],[Miesiąc]]+1,-I436),0)</f>
        <v>0</v>
      </c>
      <c r="G437" s="2">
        <f t="shared" si="20"/>
        <v>0</v>
      </c>
      <c r="H437" s="2"/>
      <c r="I437" s="11">
        <f>IF(I436-F437&gt;0.001,I436-F437-Table421114[[#This Row],[Ile nadpłacamy przy tej racie?]],0)</f>
        <v>0</v>
      </c>
      <c r="K437" s="2">
        <f>IF(Table421114[[#This Row],[Rok]]&lt;9,Table421114[[#This Row],[Odsetki normalne]]*50%,Table421114[[#This Row],[Odsetki normalne]])</f>
        <v>0</v>
      </c>
    </row>
    <row r="438" spans="2:11" x14ac:dyDescent="0.25">
      <c r="B438" s="1">
        <f t="shared" si="19"/>
        <v>36</v>
      </c>
      <c r="C438" s="4">
        <f t="shared" si="21"/>
        <v>422</v>
      </c>
      <c r="D438" s="5">
        <v>5.4800000000000001E-2</v>
      </c>
      <c r="E438" s="2">
        <f>IF(I437&gt;0.001,IPMT(Table421114[[#This Row],[Oprocentowanie]]/12,1,$C$5-Table421114[[#This Row],[Miesiąc]]+1,-I437),0)</f>
        <v>0</v>
      </c>
      <c r="F438" s="2">
        <f>IF(I437&gt;0.001,PPMT(Table421114[[#This Row],[Oprocentowanie]]/12,1,$C$5-Table421114[[#This Row],[Miesiąc]]+1,-I437),0)</f>
        <v>0</v>
      </c>
      <c r="G438" s="2">
        <f t="shared" si="20"/>
        <v>0</v>
      </c>
      <c r="H438" s="2"/>
      <c r="I438" s="11">
        <f>IF(I437-F438&gt;0.001,I437-F438-Table421114[[#This Row],[Ile nadpłacamy przy tej racie?]],0)</f>
        <v>0</v>
      </c>
      <c r="K438" s="2">
        <f>IF(Table421114[[#This Row],[Rok]]&lt;9,Table421114[[#This Row],[Odsetki normalne]]*50%,Table421114[[#This Row],[Odsetki normalne]])</f>
        <v>0</v>
      </c>
    </row>
    <row r="439" spans="2:11" x14ac:dyDescent="0.25">
      <c r="B439" s="1">
        <f t="shared" si="19"/>
        <v>36</v>
      </c>
      <c r="C439" s="4">
        <f t="shared" si="21"/>
        <v>423</v>
      </c>
      <c r="D439" s="5">
        <v>5.4800000000000001E-2</v>
      </c>
      <c r="E439" s="2">
        <f>IF(I438&gt;0.001,IPMT(Table421114[[#This Row],[Oprocentowanie]]/12,1,$C$5-Table421114[[#This Row],[Miesiąc]]+1,-I438),0)</f>
        <v>0</v>
      </c>
      <c r="F439" s="2">
        <f>IF(I438&gt;0.001,PPMT(Table421114[[#This Row],[Oprocentowanie]]/12,1,$C$5-Table421114[[#This Row],[Miesiąc]]+1,-I438),0)</f>
        <v>0</v>
      </c>
      <c r="G439" s="2">
        <f t="shared" si="20"/>
        <v>0</v>
      </c>
      <c r="H439" s="2"/>
      <c r="I439" s="11">
        <f>IF(I438-F439&gt;0.001,I438-F439-Table421114[[#This Row],[Ile nadpłacamy przy tej racie?]],0)</f>
        <v>0</v>
      </c>
      <c r="K439" s="2">
        <f>IF(Table421114[[#This Row],[Rok]]&lt;9,Table421114[[#This Row],[Odsetki normalne]]*50%,Table421114[[#This Row],[Odsetki normalne]])</f>
        <v>0</v>
      </c>
    </row>
    <row r="440" spans="2:11" x14ac:dyDescent="0.25">
      <c r="B440" s="1">
        <f t="shared" si="19"/>
        <v>36</v>
      </c>
      <c r="C440" s="4">
        <f t="shared" si="21"/>
        <v>424</v>
      </c>
      <c r="D440" s="5">
        <v>5.4800000000000001E-2</v>
      </c>
      <c r="E440" s="2">
        <f>IF(I439&gt;0.001,IPMT(Table421114[[#This Row],[Oprocentowanie]]/12,1,$C$5-Table421114[[#This Row],[Miesiąc]]+1,-I439),0)</f>
        <v>0</v>
      </c>
      <c r="F440" s="2">
        <f>IF(I439&gt;0.001,PPMT(Table421114[[#This Row],[Oprocentowanie]]/12,1,$C$5-Table421114[[#This Row],[Miesiąc]]+1,-I439),0)</f>
        <v>0</v>
      </c>
      <c r="G440" s="2">
        <f t="shared" si="20"/>
        <v>0</v>
      </c>
      <c r="H440" s="2"/>
      <c r="I440" s="11">
        <f>IF(I439-F440&gt;0.001,I439-F440-Table421114[[#This Row],[Ile nadpłacamy przy tej racie?]],0)</f>
        <v>0</v>
      </c>
      <c r="K440" s="2">
        <f>IF(Table421114[[#This Row],[Rok]]&lt;9,Table421114[[#This Row],[Odsetki normalne]]*50%,Table421114[[#This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425</v>
      </c>
      <c r="D441" s="5">
        <v>5.4800000000000001E-2</v>
      </c>
      <c r="E441" s="2">
        <f>IF(I440&gt;0.001,IPMT(Table421114[[#This Row],[Oprocentowanie]]/12,1,$C$5-Table421114[[#This Row],[Miesiąc]]+1,-I440),0)</f>
        <v>0</v>
      </c>
      <c r="F441" s="2">
        <f>IF(I440&gt;0.001,PPMT(Table421114[[#This Row],[Oprocentowanie]]/12,1,$C$5-Table421114[[#This Row],[Miesiąc]]+1,-I440),0)</f>
        <v>0</v>
      </c>
      <c r="G441" s="2">
        <f t="shared" si="20"/>
        <v>0</v>
      </c>
      <c r="H441" s="2"/>
      <c r="I441" s="11">
        <f>IF(I440-F441&gt;0.001,I440-F441-Table421114[[#This Row],[Ile nadpłacamy przy tej racie?]],0)</f>
        <v>0</v>
      </c>
      <c r="K441" s="2">
        <f>IF(Table421114[[#This Row],[Rok]]&lt;9,Table421114[[#This Row],[Odsetki normalne]]*50%,Table421114[[#This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426</v>
      </c>
      <c r="D442" s="5">
        <v>5.4800000000000001E-2</v>
      </c>
      <c r="E442" s="2">
        <f>IF(I441&gt;0.001,IPMT(Table421114[[#This Row],[Oprocentowanie]]/12,1,$C$5-Table421114[[#This Row],[Miesiąc]]+1,-I441),0)</f>
        <v>0</v>
      </c>
      <c r="F442" s="2">
        <f>IF(I441&gt;0.001,PPMT(Table421114[[#This Row],[Oprocentowanie]]/12,1,$C$5-Table421114[[#This Row],[Miesiąc]]+1,-I441),0)</f>
        <v>0</v>
      </c>
      <c r="G442" s="2">
        <f t="shared" si="20"/>
        <v>0</v>
      </c>
      <c r="H442" s="2"/>
      <c r="I442" s="11">
        <f>IF(I441-F442&gt;0.001,I441-F442-Table421114[[#This Row],[Ile nadpłacamy przy tej racie?]],0)</f>
        <v>0</v>
      </c>
      <c r="K442" s="2">
        <f>IF(Table421114[[#This Row],[Rok]]&lt;9,Table421114[[#This Row],[Odsetki normalne]]*50%,Table421114[[#This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427</v>
      </c>
      <c r="D443" s="5">
        <v>5.4800000000000001E-2</v>
      </c>
      <c r="E443" s="2">
        <f>IF(I442&gt;0.001,IPMT(Table421114[[#This Row],[Oprocentowanie]]/12,1,$C$5-Table421114[[#This Row],[Miesiąc]]+1,-I442),0)</f>
        <v>0</v>
      </c>
      <c r="F443" s="2">
        <f>IF(I442&gt;0.001,PPMT(Table421114[[#This Row],[Oprocentowanie]]/12,1,$C$5-Table421114[[#This Row],[Miesiąc]]+1,-I442),0)</f>
        <v>0</v>
      </c>
      <c r="G443" s="2">
        <f t="shared" si="20"/>
        <v>0</v>
      </c>
      <c r="H443" s="2"/>
      <c r="I443" s="11">
        <f>IF(I442-F443&gt;0.001,I442-F443-Table421114[[#This Row],[Ile nadpłacamy przy tej racie?]],0)</f>
        <v>0</v>
      </c>
      <c r="K443" s="2">
        <f>IF(Table421114[[#This Row],[Rok]]&lt;9,Table421114[[#This Row],[Odsetki normalne]]*50%,Table421114[[#This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428</v>
      </c>
      <c r="D444" s="5">
        <v>5.4800000000000001E-2</v>
      </c>
      <c r="E444" s="2">
        <f>IF(I443&gt;0.001,IPMT(Table421114[[#This Row],[Oprocentowanie]]/12,1,$C$5-Table421114[[#This Row],[Miesiąc]]+1,-I443),0)</f>
        <v>0</v>
      </c>
      <c r="F444" s="2">
        <f>IF(I443&gt;0.001,PPMT(Table421114[[#This Row],[Oprocentowanie]]/12,1,$C$5-Table421114[[#This Row],[Miesiąc]]+1,-I443),0)</f>
        <v>0</v>
      </c>
      <c r="G444" s="2">
        <f t="shared" si="20"/>
        <v>0</v>
      </c>
      <c r="H444" s="2"/>
      <c r="I444" s="11">
        <f>IF(I443-F444&gt;0.001,I443-F444-Table421114[[#This Row],[Ile nadpłacamy przy tej racie?]],0)</f>
        <v>0</v>
      </c>
      <c r="K444" s="2">
        <f>IF(Table421114[[#This Row],[Rok]]&lt;9,Table421114[[#This Row],[Odsetki normalne]]*50%,Table421114[[#This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429</v>
      </c>
      <c r="D445" s="5">
        <v>5.4800000000000001E-2</v>
      </c>
      <c r="E445" s="2">
        <f>IF(I444&gt;0.001,IPMT(Table421114[[#This Row],[Oprocentowanie]]/12,1,$C$5-Table421114[[#This Row],[Miesiąc]]+1,-I444),0)</f>
        <v>0</v>
      </c>
      <c r="F445" s="2">
        <f>IF(I444&gt;0.001,PPMT(Table421114[[#This Row],[Oprocentowanie]]/12,1,$C$5-Table421114[[#This Row],[Miesiąc]]+1,-I444),0)</f>
        <v>0</v>
      </c>
      <c r="G445" s="2">
        <f t="shared" si="20"/>
        <v>0</v>
      </c>
      <c r="H445" s="2"/>
      <c r="I445" s="11">
        <f>IF(I444-F445&gt;0.001,I444-F445-Table421114[[#This Row],[Ile nadpłacamy przy tej racie?]],0)</f>
        <v>0</v>
      </c>
      <c r="K445" s="2">
        <f>IF(Table421114[[#This Row],[Rok]]&lt;9,Table421114[[#This Row],[Odsetki normalne]]*50%,Table421114[[#This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430</v>
      </c>
      <c r="D446" s="5">
        <v>5.4800000000000001E-2</v>
      </c>
      <c r="E446" s="2">
        <f>IF(I445&gt;0.001,IPMT(Table421114[[#This Row],[Oprocentowanie]]/12,1,$C$5-Table421114[[#This Row],[Miesiąc]]+1,-I445),0)</f>
        <v>0</v>
      </c>
      <c r="F446" s="2">
        <f>IF(I445&gt;0.001,PPMT(Table421114[[#This Row],[Oprocentowanie]]/12,1,$C$5-Table421114[[#This Row],[Miesiąc]]+1,-I445),0)</f>
        <v>0</v>
      </c>
      <c r="G446" s="2">
        <f t="shared" si="20"/>
        <v>0</v>
      </c>
      <c r="H446" s="2"/>
      <c r="I446" s="11">
        <f>IF(I445-F446&gt;0.001,I445-F446-Table421114[[#This Row],[Ile nadpłacamy przy tej racie?]],0)</f>
        <v>0</v>
      </c>
      <c r="K446" s="2">
        <f>IF(Table421114[[#This Row],[Rok]]&lt;9,Table421114[[#This Row],[Odsetki normalne]]*50%,Table421114[[#This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431</v>
      </c>
      <c r="D447" s="5">
        <v>5.4800000000000001E-2</v>
      </c>
      <c r="E447" s="2">
        <f>IF(I446&gt;0.001,IPMT(Table421114[[#This Row],[Oprocentowanie]]/12,1,$C$5-Table421114[[#This Row],[Miesiąc]]+1,-I446),0)</f>
        <v>0</v>
      </c>
      <c r="F447" s="2">
        <f>IF(I446&gt;0.001,PPMT(Table421114[[#This Row],[Oprocentowanie]]/12,1,$C$5-Table421114[[#This Row],[Miesiąc]]+1,-I446),0)</f>
        <v>0</v>
      </c>
      <c r="G447" s="2">
        <f t="shared" si="20"/>
        <v>0</v>
      </c>
      <c r="H447" s="2"/>
      <c r="I447" s="11">
        <f>IF(I446-F447&gt;0.001,I446-F447-Table421114[[#This Row],[Ile nadpłacamy przy tej racie?]],0)</f>
        <v>0</v>
      </c>
      <c r="K447" s="2">
        <f>IF(Table421114[[#This Row],[Rok]]&lt;9,Table421114[[#This Row],[Odsetki normalne]]*50%,Table421114[[#This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432</v>
      </c>
      <c r="D448" s="5">
        <v>5.4800000000000001E-2</v>
      </c>
      <c r="E448" s="2">
        <f>IF(I447&gt;0.001,IPMT(Table421114[[#This Row],[Oprocentowanie]]/12,1,$C$5-Table421114[[#This Row],[Miesiąc]]+1,-I447),0)</f>
        <v>0</v>
      </c>
      <c r="F448" s="2">
        <f>IF(I447&gt;0.001,PPMT(Table421114[[#This Row],[Oprocentowanie]]/12,1,$C$5-Table421114[[#This Row],[Miesiąc]]+1,-I447),0)</f>
        <v>0</v>
      </c>
      <c r="G448" s="2">
        <f t="shared" si="20"/>
        <v>0</v>
      </c>
      <c r="H448" s="2"/>
      <c r="I448" s="11">
        <f>IF(I447-F448&gt;0.001,I447-F448-Table421114[[#This Row],[Ile nadpłacamy przy tej racie?]],0)</f>
        <v>0</v>
      </c>
      <c r="K448" s="2">
        <f>IF(Table421114[[#This Row],[Rok]]&lt;9,Table421114[[#This Row],[Odsetki normalne]]*50%,Table421114[[#This Row],[Odsetki normalne]])</f>
        <v>0</v>
      </c>
    </row>
    <row r="449" spans="2:11" x14ac:dyDescent="0.25">
      <c r="B449" s="6">
        <f t="shared" si="19"/>
        <v>37</v>
      </c>
      <c r="C449" s="7">
        <f t="shared" si="21"/>
        <v>433</v>
      </c>
      <c r="D449" s="8">
        <v>5.4800000000000001E-2</v>
      </c>
      <c r="E449" s="9">
        <f>IF(I448&gt;0.001,IPMT(Table421114[[#This Row],[Oprocentowanie]]/12,1,$C$5-Table421114[[#This Row],[Miesiąc]]+1,-I448),0)</f>
        <v>0</v>
      </c>
      <c r="F449" s="9">
        <f>IF(I448&gt;0.001,PPMT(Table421114[[#This Row],[Oprocentowanie]]/12,1,$C$5-Table421114[[#This Row],[Miesiąc]]+1,-I448),0)</f>
        <v>0</v>
      </c>
      <c r="G449" s="9">
        <f t="shared" si="20"/>
        <v>0</v>
      </c>
      <c r="H449" s="9"/>
      <c r="I449" s="9">
        <f>IF(I448-F449&gt;0.001,I448-F449-Table421114[[#This Row],[Ile nadpłacamy przy tej racie?]],0)</f>
        <v>0</v>
      </c>
      <c r="K449" s="9">
        <f>IF(Table421114[[#This Row],[Rok]]&lt;9,Table421114[[#This Row],[Odsetki normalne]]*50%,Table421114[[#This Row],[Odsetki normalne]])</f>
        <v>0</v>
      </c>
    </row>
    <row r="450" spans="2:11" x14ac:dyDescent="0.25">
      <c r="B450" s="6">
        <f t="shared" si="19"/>
        <v>37</v>
      </c>
      <c r="C450" s="7">
        <f t="shared" si="21"/>
        <v>434</v>
      </c>
      <c r="D450" s="8">
        <v>5.4800000000000001E-2</v>
      </c>
      <c r="E450" s="9">
        <f>IF(I449&gt;0.001,IPMT(Table421114[[#This Row],[Oprocentowanie]]/12,1,$C$5-Table421114[[#This Row],[Miesiąc]]+1,-I449),0)</f>
        <v>0</v>
      </c>
      <c r="F450" s="9">
        <f>IF(I449&gt;0.001,PPMT(Table421114[[#This Row],[Oprocentowanie]]/12,1,$C$5-Table421114[[#This Row],[Miesiąc]]+1,-I449),0)</f>
        <v>0</v>
      </c>
      <c r="G450" s="9">
        <f t="shared" si="20"/>
        <v>0</v>
      </c>
      <c r="H450" s="9"/>
      <c r="I450" s="9">
        <f>IF(I449-F450&gt;0.001,I449-F450-Table421114[[#This Row],[Ile nadpłacamy przy tej racie?]],0)</f>
        <v>0</v>
      </c>
      <c r="K450" s="9">
        <f>IF(Table421114[[#This Row],[Rok]]&lt;9,Table421114[[#This Row],[Odsetki normalne]]*50%,Table421114[[#This Row],[Odsetki normalne]])</f>
        <v>0</v>
      </c>
    </row>
    <row r="451" spans="2:11" x14ac:dyDescent="0.25">
      <c r="B451" s="6">
        <f t="shared" si="19"/>
        <v>37</v>
      </c>
      <c r="C451" s="7">
        <f t="shared" si="21"/>
        <v>435</v>
      </c>
      <c r="D451" s="8">
        <v>5.4800000000000001E-2</v>
      </c>
      <c r="E451" s="9">
        <f>IF(I450&gt;0.001,IPMT(Table421114[[#This Row],[Oprocentowanie]]/12,1,$C$5-Table421114[[#This Row],[Miesiąc]]+1,-I450),0)</f>
        <v>0</v>
      </c>
      <c r="F451" s="9">
        <f>IF(I450&gt;0.001,PPMT(Table421114[[#This Row],[Oprocentowanie]]/12,1,$C$5-Table421114[[#This Row],[Miesiąc]]+1,-I450),0)</f>
        <v>0</v>
      </c>
      <c r="G451" s="9">
        <f t="shared" si="20"/>
        <v>0</v>
      </c>
      <c r="H451" s="9"/>
      <c r="I451" s="9">
        <f>IF(I450-F451&gt;0.001,I450-F451-Table421114[[#This Row],[Ile nadpłacamy przy tej racie?]],0)</f>
        <v>0</v>
      </c>
      <c r="K451" s="9">
        <f>IF(Table421114[[#This Row],[Rok]]&lt;9,Table421114[[#This Row],[Odsetki normalne]]*50%,Table421114[[#This Row],[Odsetki normalne]])</f>
        <v>0</v>
      </c>
    </row>
    <row r="452" spans="2:11" x14ac:dyDescent="0.25">
      <c r="B452" s="6">
        <f t="shared" si="19"/>
        <v>37</v>
      </c>
      <c r="C452" s="7">
        <f t="shared" si="21"/>
        <v>436</v>
      </c>
      <c r="D452" s="8">
        <v>5.4800000000000001E-2</v>
      </c>
      <c r="E452" s="9">
        <f>IF(I451&gt;0.001,IPMT(Table421114[[#This Row],[Oprocentowanie]]/12,1,$C$5-Table421114[[#This Row],[Miesiąc]]+1,-I451),0)</f>
        <v>0</v>
      </c>
      <c r="F452" s="9">
        <f>IF(I451&gt;0.001,PPMT(Table421114[[#This Row],[Oprocentowanie]]/12,1,$C$5-Table421114[[#This Row],[Miesiąc]]+1,-I451),0)</f>
        <v>0</v>
      </c>
      <c r="G452" s="9">
        <f t="shared" si="20"/>
        <v>0</v>
      </c>
      <c r="H452" s="9"/>
      <c r="I452" s="9">
        <f>IF(I451-F452&gt;0.001,I451-F452-Table421114[[#This Row],[Ile nadpłacamy przy tej racie?]],0)</f>
        <v>0</v>
      </c>
      <c r="K452" s="9">
        <f>IF(Table421114[[#This Row],[Rok]]&lt;9,Table421114[[#This Row],[Odsetki normalne]]*50%,Table421114[[#This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437</v>
      </c>
      <c r="D453" s="8">
        <v>5.4800000000000001E-2</v>
      </c>
      <c r="E453" s="9">
        <f>IF(I452&gt;0.001,IPMT(Table421114[[#This Row],[Oprocentowanie]]/12,1,$C$5-Table421114[[#This Row],[Miesiąc]]+1,-I452),0)</f>
        <v>0</v>
      </c>
      <c r="F453" s="9">
        <f>IF(I452&gt;0.001,PPMT(Table421114[[#This Row],[Oprocentowanie]]/12,1,$C$5-Table421114[[#This Row],[Miesiąc]]+1,-I452),0)</f>
        <v>0</v>
      </c>
      <c r="G453" s="9">
        <f t="shared" si="20"/>
        <v>0</v>
      </c>
      <c r="H453" s="9"/>
      <c r="I453" s="9">
        <f>IF(I452-F453&gt;0.001,I452-F453-Table421114[[#This Row],[Ile nadpłacamy przy tej racie?]],0)</f>
        <v>0</v>
      </c>
      <c r="K453" s="9">
        <f>IF(Table421114[[#This Row],[Rok]]&lt;9,Table421114[[#This Row],[Odsetki normalne]]*50%,Table421114[[#This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438</v>
      </c>
      <c r="D454" s="8">
        <v>5.4800000000000001E-2</v>
      </c>
      <c r="E454" s="9">
        <f>IF(I453&gt;0.001,IPMT(Table421114[[#This Row],[Oprocentowanie]]/12,1,$C$5-Table421114[[#This Row],[Miesiąc]]+1,-I453),0)</f>
        <v>0</v>
      </c>
      <c r="F454" s="9">
        <f>IF(I453&gt;0.001,PPMT(Table421114[[#This Row],[Oprocentowanie]]/12,1,$C$5-Table421114[[#This Row],[Miesiąc]]+1,-I453),0)</f>
        <v>0</v>
      </c>
      <c r="G454" s="9">
        <f t="shared" si="20"/>
        <v>0</v>
      </c>
      <c r="H454" s="9"/>
      <c r="I454" s="9">
        <f>IF(I453-F454&gt;0.001,I453-F454-Table421114[[#This Row],[Ile nadpłacamy przy tej racie?]],0)</f>
        <v>0</v>
      </c>
      <c r="K454" s="9">
        <f>IF(Table421114[[#This Row],[Rok]]&lt;9,Table421114[[#This Row],[Odsetki normalne]]*50%,Table421114[[#This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439</v>
      </c>
      <c r="D455" s="8">
        <v>5.4800000000000001E-2</v>
      </c>
      <c r="E455" s="9">
        <f>IF(I454&gt;0.001,IPMT(Table421114[[#This Row],[Oprocentowanie]]/12,1,$C$5-Table421114[[#This Row],[Miesiąc]]+1,-I454),0)</f>
        <v>0</v>
      </c>
      <c r="F455" s="9">
        <f>IF(I454&gt;0.001,PPMT(Table421114[[#This Row],[Oprocentowanie]]/12,1,$C$5-Table421114[[#This Row],[Miesiąc]]+1,-I454),0)</f>
        <v>0</v>
      </c>
      <c r="G455" s="9">
        <f t="shared" si="20"/>
        <v>0</v>
      </c>
      <c r="H455" s="9"/>
      <c r="I455" s="9">
        <f>IF(I454-F455&gt;0.001,I454-F455-Table421114[[#This Row],[Ile nadpłacamy przy tej racie?]],0)</f>
        <v>0</v>
      </c>
      <c r="K455" s="9">
        <f>IF(Table421114[[#This Row],[Rok]]&lt;9,Table421114[[#This Row],[Odsetki normalne]]*50%,Table421114[[#This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440</v>
      </c>
      <c r="D456" s="8">
        <v>5.4800000000000001E-2</v>
      </c>
      <c r="E456" s="9">
        <f>IF(I455&gt;0.001,IPMT(Table421114[[#This Row],[Oprocentowanie]]/12,1,$C$5-Table421114[[#This Row],[Miesiąc]]+1,-I455),0)</f>
        <v>0</v>
      </c>
      <c r="F456" s="9">
        <f>IF(I455&gt;0.001,PPMT(Table421114[[#This Row],[Oprocentowanie]]/12,1,$C$5-Table421114[[#This Row],[Miesiąc]]+1,-I455),0)</f>
        <v>0</v>
      </c>
      <c r="G456" s="9">
        <f t="shared" si="20"/>
        <v>0</v>
      </c>
      <c r="H456" s="9"/>
      <c r="I456" s="9">
        <f>IF(I455-F456&gt;0.001,I455-F456-Table421114[[#This Row],[Ile nadpłacamy przy tej racie?]],0)</f>
        <v>0</v>
      </c>
      <c r="K456" s="9">
        <f>IF(Table421114[[#This Row],[Rok]]&lt;9,Table421114[[#This Row],[Odsetki normalne]]*50%,Table421114[[#This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441</v>
      </c>
      <c r="D457" s="8">
        <v>5.4800000000000001E-2</v>
      </c>
      <c r="E457" s="9">
        <f>IF(I456&gt;0.001,IPMT(Table421114[[#This Row],[Oprocentowanie]]/12,1,$C$5-Table421114[[#This Row],[Miesiąc]]+1,-I456),0)</f>
        <v>0</v>
      </c>
      <c r="F457" s="9">
        <f>IF(I456&gt;0.001,PPMT(Table421114[[#This Row],[Oprocentowanie]]/12,1,$C$5-Table421114[[#This Row],[Miesiąc]]+1,-I456),0)</f>
        <v>0</v>
      </c>
      <c r="G457" s="9">
        <f t="shared" si="20"/>
        <v>0</v>
      </c>
      <c r="H457" s="9"/>
      <c r="I457" s="9">
        <f>IF(I456-F457&gt;0.001,I456-F457-Table421114[[#This Row],[Ile nadpłacamy przy tej racie?]],0)</f>
        <v>0</v>
      </c>
      <c r="K457" s="9">
        <f>IF(Table421114[[#This Row],[Rok]]&lt;9,Table421114[[#This Row],[Odsetki normalne]]*50%,Table421114[[#This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442</v>
      </c>
      <c r="D458" s="8">
        <v>5.4800000000000001E-2</v>
      </c>
      <c r="E458" s="9">
        <f>IF(I457&gt;0.001,IPMT(Table421114[[#This Row],[Oprocentowanie]]/12,1,$C$5-Table421114[[#This Row],[Miesiąc]]+1,-I457),0)</f>
        <v>0</v>
      </c>
      <c r="F458" s="9">
        <f>IF(I457&gt;0.001,PPMT(Table421114[[#This Row],[Oprocentowanie]]/12,1,$C$5-Table421114[[#This Row],[Miesiąc]]+1,-I457),0)</f>
        <v>0</v>
      </c>
      <c r="G458" s="9">
        <f t="shared" si="20"/>
        <v>0</v>
      </c>
      <c r="H458" s="9"/>
      <c r="I458" s="9">
        <f>IF(I457-F458&gt;0.001,I457-F458-Table421114[[#This Row],[Ile nadpłacamy przy tej racie?]],0)</f>
        <v>0</v>
      </c>
      <c r="K458" s="9">
        <f>IF(Table421114[[#This Row],[Rok]]&lt;9,Table421114[[#This Row],[Odsetki normalne]]*50%,Table421114[[#This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443</v>
      </c>
      <c r="D459" s="8">
        <v>5.4800000000000001E-2</v>
      </c>
      <c r="E459" s="9">
        <f>IF(I458&gt;0.001,IPMT(Table421114[[#This Row],[Oprocentowanie]]/12,1,$C$5-Table421114[[#This Row],[Miesiąc]]+1,-I458),0)</f>
        <v>0</v>
      </c>
      <c r="F459" s="9">
        <f>IF(I458&gt;0.001,PPMT(Table421114[[#This Row],[Oprocentowanie]]/12,1,$C$5-Table421114[[#This Row],[Miesiąc]]+1,-I458),0)</f>
        <v>0</v>
      </c>
      <c r="G459" s="9">
        <f t="shared" si="20"/>
        <v>0</v>
      </c>
      <c r="H459" s="9"/>
      <c r="I459" s="9">
        <f>IF(I458-F459&gt;0.001,I458-F459-Table421114[[#This Row],[Ile nadpłacamy przy tej racie?]],0)</f>
        <v>0</v>
      </c>
      <c r="K459" s="9">
        <f>IF(Table421114[[#This Row],[Rok]]&lt;9,Table421114[[#This Row],[Odsetki normalne]]*50%,Table421114[[#This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444</v>
      </c>
      <c r="D460" s="8">
        <v>5.4800000000000001E-2</v>
      </c>
      <c r="E460" s="9">
        <f>IF(I459&gt;0.001,IPMT(Table421114[[#This Row],[Oprocentowanie]]/12,1,$C$5-Table421114[[#This Row],[Miesiąc]]+1,-I459),0)</f>
        <v>0</v>
      </c>
      <c r="F460" s="9">
        <f>IF(I459&gt;0.001,PPMT(Table421114[[#This Row],[Oprocentowanie]]/12,1,$C$5-Table421114[[#This Row],[Miesiąc]]+1,-I459),0)</f>
        <v>0</v>
      </c>
      <c r="G460" s="9">
        <f t="shared" si="20"/>
        <v>0</v>
      </c>
      <c r="H460" s="9"/>
      <c r="I460" s="9">
        <f>IF(I459-F460&gt;0.001,I459-F460-Table421114[[#This Row],[Ile nadpłacamy przy tej racie?]],0)</f>
        <v>0</v>
      </c>
      <c r="K460" s="9">
        <f>IF(Table421114[[#This Row],[Rok]]&lt;9,Table421114[[#This Row],[Odsetki normalne]]*50%,Table421114[[#This Row],[Odsetki normalne]])</f>
        <v>0</v>
      </c>
    </row>
    <row r="461" spans="2:11" x14ac:dyDescent="0.25">
      <c r="B461" s="1">
        <f t="shared" si="19"/>
        <v>38</v>
      </c>
      <c r="C461" s="4">
        <f t="shared" si="21"/>
        <v>445</v>
      </c>
      <c r="D461" s="5">
        <v>5.4800000000000001E-2</v>
      </c>
      <c r="E461" s="2">
        <f>IF(I460&gt;0.001,IPMT(Table421114[[#This Row],[Oprocentowanie]]/12,1,$C$5-Table421114[[#This Row],[Miesiąc]]+1,-I460),0)</f>
        <v>0</v>
      </c>
      <c r="F461" s="2">
        <f>IF(I460&gt;0.001,PPMT(Table421114[[#This Row],[Oprocentowanie]]/12,1,$C$5-Table421114[[#This Row],[Miesiąc]]+1,-I460),0)</f>
        <v>0</v>
      </c>
      <c r="G461" s="2">
        <f t="shared" si="20"/>
        <v>0</v>
      </c>
      <c r="H461" s="2"/>
      <c r="I461" s="11">
        <f>IF(I460-F461&gt;0.001,I460-F461-Table421114[[#This Row],[Ile nadpłacamy przy tej racie?]],0)</f>
        <v>0</v>
      </c>
      <c r="K461" s="2">
        <f>IF(Table421114[[#This Row],[Rok]]&lt;9,Table421114[[#This Row],[Odsetki normalne]]*50%,Table421114[[#This Row],[Odsetki normalne]])</f>
        <v>0</v>
      </c>
    </row>
    <row r="462" spans="2:11" x14ac:dyDescent="0.25">
      <c r="B462" s="1">
        <f t="shared" si="19"/>
        <v>38</v>
      </c>
      <c r="C462" s="4">
        <f t="shared" si="21"/>
        <v>446</v>
      </c>
      <c r="D462" s="5">
        <v>5.4800000000000001E-2</v>
      </c>
      <c r="E462" s="2">
        <f>IF(I461&gt;0.001,IPMT(Table421114[[#This Row],[Oprocentowanie]]/12,1,$C$5-Table421114[[#This Row],[Miesiąc]]+1,-I461),0)</f>
        <v>0</v>
      </c>
      <c r="F462" s="2">
        <f>IF(I461&gt;0.001,PPMT(Table421114[[#This Row],[Oprocentowanie]]/12,1,$C$5-Table421114[[#This Row],[Miesiąc]]+1,-I461),0)</f>
        <v>0</v>
      </c>
      <c r="G462" s="2">
        <f t="shared" si="20"/>
        <v>0</v>
      </c>
      <c r="H462" s="2"/>
      <c r="I462" s="11">
        <f>IF(I461-F462&gt;0.001,I461-F462-Table421114[[#This Row],[Ile nadpłacamy przy tej racie?]],0)</f>
        <v>0</v>
      </c>
      <c r="K462" s="2">
        <f>IF(Table421114[[#This Row],[Rok]]&lt;9,Table421114[[#This Row],[Odsetki normalne]]*50%,Table421114[[#This Row],[Odsetki normalne]])</f>
        <v>0</v>
      </c>
    </row>
    <row r="463" spans="2:11" x14ac:dyDescent="0.25">
      <c r="B463" s="1">
        <f t="shared" si="19"/>
        <v>38</v>
      </c>
      <c r="C463" s="4">
        <f t="shared" si="21"/>
        <v>447</v>
      </c>
      <c r="D463" s="5">
        <v>5.4800000000000001E-2</v>
      </c>
      <c r="E463" s="2">
        <f>IF(I462&gt;0.001,IPMT(Table421114[[#This Row],[Oprocentowanie]]/12,1,$C$5-Table421114[[#This Row],[Miesiąc]]+1,-I462),0)</f>
        <v>0</v>
      </c>
      <c r="F463" s="2">
        <f>IF(I462&gt;0.001,PPMT(Table421114[[#This Row],[Oprocentowanie]]/12,1,$C$5-Table421114[[#This Row],[Miesiąc]]+1,-I462),0)</f>
        <v>0</v>
      </c>
      <c r="G463" s="2">
        <f t="shared" si="20"/>
        <v>0</v>
      </c>
      <c r="H463" s="2"/>
      <c r="I463" s="11">
        <f>IF(I462-F463&gt;0.001,I462-F463-Table421114[[#This Row],[Ile nadpłacamy przy tej racie?]],0)</f>
        <v>0</v>
      </c>
      <c r="K463" s="2">
        <f>IF(Table421114[[#This Row],[Rok]]&lt;9,Table421114[[#This Row],[Odsetki normalne]]*50%,Table421114[[#This Row],[Odsetki normalne]])</f>
        <v>0</v>
      </c>
    </row>
    <row r="464" spans="2:11" x14ac:dyDescent="0.25">
      <c r="B464" s="1">
        <f t="shared" si="19"/>
        <v>38</v>
      </c>
      <c r="C464" s="4">
        <f t="shared" si="21"/>
        <v>448</v>
      </c>
      <c r="D464" s="5">
        <v>5.4800000000000001E-2</v>
      </c>
      <c r="E464" s="2">
        <f>IF(I463&gt;0.001,IPMT(Table421114[[#This Row],[Oprocentowanie]]/12,1,$C$5-Table421114[[#This Row],[Miesiąc]]+1,-I463),0)</f>
        <v>0</v>
      </c>
      <c r="F464" s="2">
        <f>IF(I463&gt;0.001,PPMT(Table421114[[#This Row],[Oprocentowanie]]/12,1,$C$5-Table421114[[#This Row],[Miesiąc]]+1,-I463),0)</f>
        <v>0</v>
      </c>
      <c r="G464" s="2">
        <f t="shared" si="20"/>
        <v>0</v>
      </c>
      <c r="H464" s="2"/>
      <c r="I464" s="11">
        <f>IF(I463-F464&gt;0.001,I463-F464-Table421114[[#This Row],[Ile nadpłacamy przy tej racie?]],0)</f>
        <v>0</v>
      </c>
      <c r="K464" s="2">
        <f>IF(Table421114[[#This Row],[Rok]]&lt;9,Table421114[[#This Row],[Odsetki normalne]]*50%,Table421114[[#This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449</v>
      </c>
      <c r="D465" s="5">
        <v>5.4800000000000001E-2</v>
      </c>
      <c r="E465" s="2">
        <f>IF(I464&gt;0.001,IPMT(Table421114[[#This Row],[Oprocentowanie]]/12,1,$C$5-Table421114[[#This Row],[Miesiąc]]+1,-I464),0)</f>
        <v>0</v>
      </c>
      <c r="F465" s="2">
        <f>IF(I464&gt;0.001,PPMT(Table421114[[#This Row],[Oprocentowanie]]/12,1,$C$5-Table421114[[#This Row],[Miesiąc]]+1,-I464),0)</f>
        <v>0</v>
      </c>
      <c r="G465" s="2">
        <f t="shared" si="20"/>
        <v>0</v>
      </c>
      <c r="H465" s="2"/>
      <c r="I465" s="11">
        <f>IF(I464-F465&gt;0.001,I464-F465-Table421114[[#This Row],[Ile nadpłacamy przy tej racie?]],0)</f>
        <v>0</v>
      </c>
      <c r="K465" s="2">
        <f>IF(Table421114[[#This Row],[Rok]]&lt;9,Table421114[[#This Row],[Odsetki normalne]]*50%,Table421114[[#This Row],[Odsetki normalne]])</f>
        <v>0</v>
      </c>
    </row>
    <row r="466" spans="2:11" x14ac:dyDescent="0.25">
      <c r="B466" s="1">
        <f t="shared" ref="B466:B496" si="22">ROUNDUP(C466/12,0)</f>
        <v>38</v>
      </c>
      <c r="C466" s="4">
        <f t="shared" si="21"/>
        <v>450</v>
      </c>
      <c r="D466" s="5">
        <v>5.4800000000000001E-2</v>
      </c>
      <c r="E466" s="2">
        <f>IF(I465&gt;0.001,IPMT(Table421114[[#This Row],[Oprocentowanie]]/12,1,$C$5-Table421114[[#This Row],[Miesiąc]]+1,-I465),0)</f>
        <v>0</v>
      </c>
      <c r="F466" s="2">
        <f>IF(I465&gt;0.001,PPMT(Table421114[[#This Row],[Oprocentowanie]]/12,1,$C$5-Table421114[[#This Row],[Miesiąc]]+1,-I465),0)</f>
        <v>0</v>
      </c>
      <c r="G466" s="2">
        <f t="shared" ref="G466:G496" si="23">IF(I465&gt;0,E466+F466,0)</f>
        <v>0</v>
      </c>
      <c r="H466" s="2"/>
      <c r="I466" s="11">
        <f>IF(I465-F466&gt;0.001,I465-F466-Table421114[[#This Row],[Ile nadpłacamy przy tej racie?]],0)</f>
        <v>0</v>
      </c>
      <c r="K466" s="2">
        <f>IF(Table421114[[#This Row],[Rok]]&lt;9,Table421114[[#This Row],[Odsetki normalne]]*50%,Table421114[[#This Row],[Odsetki normalne]])</f>
        <v>0</v>
      </c>
    </row>
    <row r="467" spans="2:11" x14ac:dyDescent="0.25">
      <c r="B467" s="1">
        <f t="shared" si="22"/>
        <v>38</v>
      </c>
      <c r="C467" s="4">
        <f t="shared" ref="C467:C496" si="24">C466+1</f>
        <v>451</v>
      </c>
      <c r="D467" s="5">
        <v>5.4800000000000001E-2</v>
      </c>
      <c r="E467" s="2">
        <f>IF(I466&gt;0.001,IPMT(Table421114[[#This Row],[Oprocentowanie]]/12,1,$C$5-Table421114[[#This Row],[Miesiąc]]+1,-I466),0)</f>
        <v>0</v>
      </c>
      <c r="F467" s="2">
        <f>IF(I466&gt;0.001,PPMT(Table421114[[#This Row],[Oprocentowanie]]/12,1,$C$5-Table421114[[#This Row],[Miesiąc]]+1,-I466),0)</f>
        <v>0</v>
      </c>
      <c r="G467" s="2">
        <f t="shared" si="23"/>
        <v>0</v>
      </c>
      <c r="H467" s="2"/>
      <c r="I467" s="11">
        <f>IF(I466-F467&gt;0.001,I466-F467-Table421114[[#This Row],[Ile nadpłacamy przy tej racie?]],0)</f>
        <v>0</v>
      </c>
      <c r="K467" s="2">
        <f>IF(Table421114[[#This Row],[Rok]]&lt;9,Table421114[[#This Row],[Odsetki normalne]]*50%,Table421114[[#This Row],[Odsetki normalne]])</f>
        <v>0</v>
      </c>
    </row>
    <row r="468" spans="2:11" x14ac:dyDescent="0.25">
      <c r="B468" s="1">
        <f t="shared" si="22"/>
        <v>38</v>
      </c>
      <c r="C468" s="4">
        <f t="shared" si="24"/>
        <v>452</v>
      </c>
      <c r="D468" s="5">
        <v>5.4800000000000001E-2</v>
      </c>
      <c r="E468" s="2">
        <f>IF(I467&gt;0.001,IPMT(Table421114[[#This Row],[Oprocentowanie]]/12,1,$C$5-Table421114[[#This Row],[Miesiąc]]+1,-I467),0)</f>
        <v>0</v>
      </c>
      <c r="F468" s="2">
        <f>IF(I467&gt;0.001,PPMT(Table421114[[#This Row],[Oprocentowanie]]/12,1,$C$5-Table421114[[#This Row],[Miesiąc]]+1,-I467),0)</f>
        <v>0</v>
      </c>
      <c r="G468" s="2">
        <f t="shared" si="23"/>
        <v>0</v>
      </c>
      <c r="H468" s="2"/>
      <c r="I468" s="11">
        <f>IF(I467-F468&gt;0.001,I467-F468-Table421114[[#This Row],[Ile nadpłacamy przy tej racie?]],0)</f>
        <v>0</v>
      </c>
      <c r="K468" s="2">
        <f>IF(Table421114[[#This Row],[Rok]]&lt;9,Table421114[[#This Row],[Odsetki normalne]]*50%,Table421114[[#This Row],[Odsetki normalne]])</f>
        <v>0</v>
      </c>
    </row>
    <row r="469" spans="2:11" x14ac:dyDescent="0.25">
      <c r="B469" s="1">
        <f t="shared" si="22"/>
        <v>38</v>
      </c>
      <c r="C469" s="4">
        <f t="shared" si="24"/>
        <v>453</v>
      </c>
      <c r="D469" s="5">
        <v>5.4800000000000001E-2</v>
      </c>
      <c r="E469" s="2">
        <f>IF(I468&gt;0.001,IPMT(Table421114[[#This Row],[Oprocentowanie]]/12,1,$C$5-Table421114[[#This Row],[Miesiąc]]+1,-I468),0)</f>
        <v>0</v>
      </c>
      <c r="F469" s="2">
        <f>IF(I468&gt;0.001,PPMT(Table421114[[#This Row],[Oprocentowanie]]/12,1,$C$5-Table421114[[#This Row],[Miesiąc]]+1,-I468),0)</f>
        <v>0</v>
      </c>
      <c r="G469" s="2">
        <f t="shared" si="23"/>
        <v>0</v>
      </c>
      <c r="H469" s="2"/>
      <c r="I469" s="11">
        <f>IF(I468-F469&gt;0.001,I468-F469-Table421114[[#This Row],[Ile nadpłacamy przy tej racie?]],0)</f>
        <v>0</v>
      </c>
      <c r="K469" s="2">
        <f>IF(Table421114[[#This Row],[Rok]]&lt;9,Table421114[[#This Row],[Odsetki normalne]]*50%,Table421114[[#This Row],[Odsetki normalne]])</f>
        <v>0</v>
      </c>
    </row>
    <row r="470" spans="2:11" x14ac:dyDescent="0.25">
      <c r="B470" s="1">
        <f t="shared" si="22"/>
        <v>38</v>
      </c>
      <c r="C470" s="4">
        <f t="shared" si="24"/>
        <v>454</v>
      </c>
      <c r="D470" s="5">
        <v>5.4800000000000001E-2</v>
      </c>
      <c r="E470" s="2">
        <f>IF(I469&gt;0.001,IPMT(Table421114[[#This Row],[Oprocentowanie]]/12,1,$C$5-Table421114[[#This Row],[Miesiąc]]+1,-I469),0)</f>
        <v>0</v>
      </c>
      <c r="F470" s="2">
        <f>IF(I469&gt;0.001,PPMT(Table421114[[#This Row],[Oprocentowanie]]/12,1,$C$5-Table421114[[#This Row],[Miesiąc]]+1,-I469),0)</f>
        <v>0</v>
      </c>
      <c r="G470" s="2">
        <f t="shared" si="23"/>
        <v>0</v>
      </c>
      <c r="H470" s="2"/>
      <c r="I470" s="11">
        <f>IF(I469-F470&gt;0.001,I469-F470-Table421114[[#This Row],[Ile nadpłacamy przy tej racie?]],0)</f>
        <v>0</v>
      </c>
      <c r="K470" s="2">
        <f>IF(Table421114[[#This Row],[Rok]]&lt;9,Table421114[[#This Row],[Odsetki normalne]]*50%,Table421114[[#This Row],[Odsetki normalne]])</f>
        <v>0</v>
      </c>
    </row>
    <row r="471" spans="2:11" x14ac:dyDescent="0.25">
      <c r="B471" s="1">
        <f t="shared" si="22"/>
        <v>38</v>
      </c>
      <c r="C471" s="4">
        <f t="shared" si="24"/>
        <v>455</v>
      </c>
      <c r="D471" s="5">
        <v>5.4800000000000001E-2</v>
      </c>
      <c r="E471" s="2">
        <f>IF(I470&gt;0.001,IPMT(Table421114[[#This Row],[Oprocentowanie]]/12,1,$C$5-Table421114[[#This Row],[Miesiąc]]+1,-I470),0)</f>
        <v>0</v>
      </c>
      <c r="F471" s="2">
        <f>IF(I470&gt;0.001,PPMT(Table421114[[#This Row],[Oprocentowanie]]/12,1,$C$5-Table421114[[#This Row],[Miesiąc]]+1,-I470),0)</f>
        <v>0</v>
      </c>
      <c r="G471" s="2">
        <f t="shared" si="23"/>
        <v>0</v>
      </c>
      <c r="H471" s="2"/>
      <c r="I471" s="11">
        <f>IF(I470-F471&gt;0.001,I470-F471-Table421114[[#This Row],[Ile nadpłacamy przy tej racie?]],0)</f>
        <v>0</v>
      </c>
      <c r="K471" s="2">
        <f>IF(Table421114[[#This Row],[Rok]]&lt;9,Table421114[[#This Row],[Odsetki normalne]]*50%,Table421114[[#This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456</v>
      </c>
      <c r="D472" s="5">
        <v>5.4800000000000001E-2</v>
      </c>
      <c r="E472" s="2">
        <f>IF(I471&gt;0.001,IPMT(Table421114[[#This Row],[Oprocentowanie]]/12,1,$C$5-Table421114[[#This Row],[Miesiąc]]+1,-I471),0)</f>
        <v>0</v>
      </c>
      <c r="F472" s="2">
        <f>IF(I471&gt;0.001,PPMT(Table421114[[#This Row],[Oprocentowanie]]/12,1,$C$5-Table421114[[#This Row],[Miesiąc]]+1,-I471),0)</f>
        <v>0</v>
      </c>
      <c r="G472" s="2">
        <f t="shared" si="23"/>
        <v>0</v>
      </c>
      <c r="H472" s="2"/>
      <c r="I472" s="11">
        <f>IF(I471-F472&gt;0.001,I471-F472-Table421114[[#This Row],[Ile nadpłacamy przy tej racie?]],0)</f>
        <v>0</v>
      </c>
      <c r="K472" s="2">
        <f>IF(Table421114[[#This Row],[Rok]]&lt;9,Table421114[[#This Row],[Odsetki normalne]]*50%,Table421114[[#This Row],[Odsetki normalne]])</f>
        <v>0</v>
      </c>
    </row>
    <row r="473" spans="2:11" x14ac:dyDescent="0.25">
      <c r="B473" s="6">
        <f t="shared" si="22"/>
        <v>39</v>
      </c>
      <c r="C473" s="7">
        <f t="shared" si="24"/>
        <v>457</v>
      </c>
      <c r="D473" s="8">
        <v>5.4800000000000001E-2</v>
      </c>
      <c r="E473" s="9">
        <f>IF(I472&gt;0.001,IPMT(Table421114[[#This Row],[Oprocentowanie]]/12,1,$C$5-Table421114[[#This Row],[Miesiąc]]+1,-I472),0)</f>
        <v>0</v>
      </c>
      <c r="F473" s="9">
        <f>IF(I472&gt;0.001,PPMT(Table421114[[#This Row],[Oprocentowanie]]/12,1,$C$5-Table421114[[#This Row],[Miesiąc]]+1,-I472),0)</f>
        <v>0</v>
      </c>
      <c r="G473" s="9">
        <f t="shared" si="23"/>
        <v>0</v>
      </c>
      <c r="H473" s="9"/>
      <c r="I473" s="9">
        <f>IF(I472-F473&gt;0.001,I472-F473-Table421114[[#This Row],[Ile nadpłacamy przy tej racie?]],0)</f>
        <v>0</v>
      </c>
      <c r="K473" s="9">
        <f>IF(Table421114[[#This Row],[Rok]]&lt;9,Table421114[[#This Row],[Odsetki normalne]]*50%,Table421114[[#This Row],[Odsetki normalne]])</f>
        <v>0</v>
      </c>
    </row>
    <row r="474" spans="2:11" x14ac:dyDescent="0.25">
      <c r="B474" s="6">
        <f t="shared" si="22"/>
        <v>39</v>
      </c>
      <c r="C474" s="7">
        <f t="shared" si="24"/>
        <v>458</v>
      </c>
      <c r="D474" s="8">
        <v>5.4800000000000001E-2</v>
      </c>
      <c r="E474" s="9">
        <f>IF(I473&gt;0.001,IPMT(Table421114[[#This Row],[Oprocentowanie]]/12,1,$C$5-Table421114[[#This Row],[Miesiąc]]+1,-I473),0)</f>
        <v>0</v>
      </c>
      <c r="F474" s="9">
        <f>IF(I473&gt;0.001,PPMT(Table421114[[#This Row],[Oprocentowanie]]/12,1,$C$5-Table421114[[#This Row],[Miesiąc]]+1,-I473),0)</f>
        <v>0</v>
      </c>
      <c r="G474" s="9">
        <f t="shared" si="23"/>
        <v>0</v>
      </c>
      <c r="H474" s="9"/>
      <c r="I474" s="9">
        <f>IF(I473-F474&gt;0.001,I473-F474-Table421114[[#This Row],[Ile nadpłacamy przy tej racie?]],0)</f>
        <v>0</v>
      </c>
      <c r="K474" s="9">
        <f>IF(Table421114[[#This Row],[Rok]]&lt;9,Table421114[[#This Row],[Odsetki normalne]]*50%,Table421114[[#This Row],[Odsetki normalne]])</f>
        <v>0</v>
      </c>
    </row>
    <row r="475" spans="2:11" x14ac:dyDescent="0.25">
      <c r="B475" s="6">
        <f t="shared" si="22"/>
        <v>39</v>
      </c>
      <c r="C475" s="7">
        <f t="shared" si="24"/>
        <v>459</v>
      </c>
      <c r="D475" s="8">
        <v>5.4800000000000001E-2</v>
      </c>
      <c r="E475" s="9">
        <f>IF(I474&gt;0.001,IPMT(Table421114[[#This Row],[Oprocentowanie]]/12,1,$C$5-Table421114[[#This Row],[Miesiąc]]+1,-I474),0)</f>
        <v>0</v>
      </c>
      <c r="F475" s="9">
        <f>IF(I474&gt;0.001,PPMT(Table421114[[#This Row],[Oprocentowanie]]/12,1,$C$5-Table421114[[#This Row],[Miesiąc]]+1,-I474),0)</f>
        <v>0</v>
      </c>
      <c r="G475" s="9">
        <f t="shared" si="23"/>
        <v>0</v>
      </c>
      <c r="H475" s="9"/>
      <c r="I475" s="9">
        <f>IF(I474-F475&gt;0.001,I474-F475-Table421114[[#This Row],[Ile nadpłacamy przy tej racie?]],0)</f>
        <v>0</v>
      </c>
      <c r="K475" s="9">
        <f>IF(Table421114[[#This Row],[Rok]]&lt;9,Table421114[[#This Row],[Odsetki normalne]]*50%,Table421114[[#This Row],[Odsetki normalne]])</f>
        <v>0</v>
      </c>
    </row>
    <row r="476" spans="2:11" x14ac:dyDescent="0.25">
      <c r="B476" s="6">
        <f t="shared" si="22"/>
        <v>39</v>
      </c>
      <c r="C476" s="7">
        <f t="shared" si="24"/>
        <v>460</v>
      </c>
      <c r="D476" s="8">
        <v>5.4800000000000001E-2</v>
      </c>
      <c r="E476" s="9">
        <f>IF(I475&gt;0.001,IPMT(Table421114[[#This Row],[Oprocentowanie]]/12,1,$C$5-Table421114[[#This Row],[Miesiąc]]+1,-I475),0)</f>
        <v>0</v>
      </c>
      <c r="F476" s="9">
        <f>IF(I475&gt;0.001,PPMT(Table421114[[#This Row],[Oprocentowanie]]/12,1,$C$5-Table421114[[#This Row],[Miesiąc]]+1,-I475),0)</f>
        <v>0</v>
      </c>
      <c r="G476" s="9">
        <f t="shared" si="23"/>
        <v>0</v>
      </c>
      <c r="H476" s="9"/>
      <c r="I476" s="9">
        <f>IF(I475-F476&gt;0.001,I475-F476-Table421114[[#This Row],[Ile nadpłacamy przy tej racie?]],0)</f>
        <v>0</v>
      </c>
      <c r="K476" s="9">
        <f>IF(Table421114[[#This Row],[Rok]]&lt;9,Table421114[[#This Row],[Odsetki normalne]]*50%,Table421114[[#This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461</v>
      </c>
      <c r="D477" s="8">
        <v>5.4800000000000001E-2</v>
      </c>
      <c r="E477" s="9">
        <f>IF(I476&gt;0.001,IPMT(Table421114[[#This Row],[Oprocentowanie]]/12,1,$C$5-Table421114[[#This Row],[Miesiąc]]+1,-I476),0)</f>
        <v>0</v>
      </c>
      <c r="F477" s="9">
        <f>IF(I476&gt;0.001,PPMT(Table421114[[#This Row],[Oprocentowanie]]/12,1,$C$5-Table421114[[#This Row],[Miesiąc]]+1,-I476),0)</f>
        <v>0</v>
      </c>
      <c r="G477" s="9">
        <f t="shared" si="23"/>
        <v>0</v>
      </c>
      <c r="H477" s="9"/>
      <c r="I477" s="9">
        <f>IF(I476-F477&gt;0.001,I476-F477-Table421114[[#This Row],[Ile nadpłacamy przy tej racie?]],0)</f>
        <v>0</v>
      </c>
      <c r="K477" s="9">
        <f>IF(Table421114[[#This Row],[Rok]]&lt;9,Table421114[[#This Row],[Odsetki normalne]]*50%,Table421114[[#This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462</v>
      </c>
      <c r="D478" s="8">
        <v>5.4800000000000001E-2</v>
      </c>
      <c r="E478" s="9">
        <f>IF(I477&gt;0.001,IPMT(Table421114[[#This Row],[Oprocentowanie]]/12,1,$C$5-Table421114[[#This Row],[Miesiąc]]+1,-I477),0)</f>
        <v>0</v>
      </c>
      <c r="F478" s="9">
        <f>IF(I477&gt;0.001,PPMT(Table421114[[#This Row],[Oprocentowanie]]/12,1,$C$5-Table421114[[#This Row],[Miesiąc]]+1,-I477),0)</f>
        <v>0</v>
      </c>
      <c r="G478" s="9">
        <f t="shared" si="23"/>
        <v>0</v>
      </c>
      <c r="H478" s="9"/>
      <c r="I478" s="9">
        <f>IF(I477-F478&gt;0.001,I477-F478-Table421114[[#This Row],[Ile nadpłacamy przy tej racie?]],0)</f>
        <v>0</v>
      </c>
      <c r="K478" s="9">
        <f>IF(Table421114[[#This Row],[Rok]]&lt;9,Table421114[[#This Row],[Odsetki normalne]]*50%,Table421114[[#This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463</v>
      </c>
      <c r="D479" s="8">
        <v>5.4800000000000001E-2</v>
      </c>
      <c r="E479" s="9">
        <f>IF(I478&gt;0.001,IPMT(Table421114[[#This Row],[Oprocentowanie]]/12,1,$C$5-Table421114[[#This Row],[Miesiąc]]+1,-I478),0)</f>
        <v>0</v>
      </c>
      <c r="F479" s="9">
        <f>IF(I478&gt;0.001,PPMT(Table421114[[#This Row],[Oprocentowanie]]/12,1,$C$5-Table421114[[#This Row],[Miesiąc]]+1,-I478),0)</f>
        <v>0</v>
      </c>
      <c r="G479" s="9">
        <f t="shared" si="23"/>
        <v>0</v>
      </c>
      <c r="H479" s="9"/>
      <c r="I479" s="9">
        <f>IF(I478-F479&gt;0.001,I478-F479-Table421114[[#This Row],[Ile nadpłacamy przy tej racie?]],0)</f>
        <v>0</v>
      </c>
      <c r="K479" s="9">
        <f>IF(Table421114[[#This Row],[Rok]]&lt;9,Table421114[[#This Row],[Odsetki normalne]]*50%,Table421114[[#This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464</v>
      </c>
      <c r="D480" s="8">
        <v>5.4800000000000001E-2</v>
      </c>
      <c r="E480" s="9">
        <f>IF(I479&gt;0.001,IPMT(Table421114[[#This Row],[Oprocentowanie]]/12,1,$C$5-Table421114[[#This Row],[Miesiąc]]+1,-I479),0)</f>
        <v>0</v>
      </c>
      <c r="F480" s="9">
        <f>IF(I479&gt;0.001,PPMT(Table421114[[#This Row],[Oprocentowanie]]/12,1,$C$5-Table421114[[#This Row],[Miesiąc]]+1,-I479),0)</f>
        <v>0</v>
      </c>
      <c r="G480" s="9">
        <f t="shared" si="23"/>
        <v>0</v>
      </c>
      <c r="H480" s="9"/>
      <c r="I480" s="9">
        <f>IF(I479-F480&gt;0.001,I479-F480-Table421114[[#This Row],[Ile nadpłacamy przy tej racie?]],0)</f>
        <v>0</v>
      </c>
      <c r="K480" s="9">
        <f>IF(Table421114[[#This Row],[Rok]]&lt;9,Table421114[[#This Row],[Odsetki normalne]]*50%,Table421114[[#This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465</v>
      </c>
      <c r="D481" s="8">
        <v>5.4800000000000001E-2</v>
      </c>
      <c r="E481" s="9">
        <f>IF(I480&gt;0.001,IPMT(Table421114[[#This Row],[Oprocentowanie]]/12,1,$C$5-Table421114[[#This Row],[Miesiąc]]+1,-I480),0)</f>
        <v>0</v>
      </c>
      <c r="F481" s="9">
        <f>IF(I480&gt;0.001,PPMT(Table421114[[#This Row],[Oprocentowanie]]/12,1,$C$5-Table421114[[#This Row],[Miesiąc]]+1,-I480),0)</f>
        <v>0</v>
      </c>
      <c r="G481" s="9">
        <f t="shared" si="23"/>
        <v>0</v>
      </c>
      <c r="H481" s="9"/>
      <c r="I481" s="9">
        <f>IF(I480-F481&gt;0.001,I480-F481-Table421114[[#This Row],[Ile nadpłacamy przy tej racie?]],0)</f>
        <v>0</v>
      </c>
      <c r="K481" s="9">
        <f>IF(Table421114[[#This Row],[Rok]]&lt;9,Table421114[[#This Row],[Odsetki normalne]]*50%,Table421114[[#This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466</v>
      </c>
      <c r="D482" s="8">
        <v>5.4800000000000001E-2</v>
      </c>
      <c r="E482" s="9">
        <f>IF(I481&gt;0.001,IPMT(Table421114[[#This Row],[Oprocentowanie]]/12,1,$C$5-Table421114[[#This Row],[Miesiąc]]+1,-I481),0)</f>
        <v>0</v>
      </c>
      <c r="F482" s="9">
        <f>IF(I481&gt;0.001,PPMT(Table421114[[#This Row],[Oprocentowanie]]/12,1,$C$5-Table421114[[#This Row],[Miesiąc]]+1,-I481),0)</f>
        <v>0</v>
      </c>
      <c r="G482" s="9">
        <f t="shared" si="23"/>
        <v>0</v>
      </c>
      <c r="H482" s="9"/>
      <c r="I482" s="9">
        <f>IF(I481-F482&gt;0.001,I481-F482-Table421114[[#This Row],[Ile nadpłacamy przy tej racie?]],0)</f>
        <v>0</v>
      </c>
      <c r="K482" s="9">
        <f>IF(Table421114[[#This Row],[Rok]]&lt;9,Table421114[[#This Row],[Odsetki normalne]]*50%,Table421114[[#This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467</v>
      </c>
      <c r="D483" s="8">
        <v>5.4800000000000001E-2</v>
      </c>
      <c r="E483" s="9">
        <f>IF(I482&gt;0.001,IPMT(Table421114[[#This Row],[Oprocentowanie]]/12,1,$C$5-Table421114[[#This Row],[Miesiąc]]+1,-I482),0)</f>
        <v>0</v>
      </c>
      <c r="F483" s="9">
        <f>IF(I482&gt;0.001,PPMT(Table421114[[#This Row],[Oprocentowanie]]/12,1,$C$5-Table421114[[#This Row],[Miesiąc]]+1,-I482),0)</f>
        <v>0</v>
      </c>
      <c r="G483" s="9">
        <f t="shared" si="23"/>
        <v>0</v>
      </c>
      <c r="H483" s="9"/>
      <c r="I483" s="9">
        <f>IF(I482-F483&gt;0.001,I482-F483-Table421114[[#This Row],[Ile nadpłacamy przy tej racie?]],0)</f>
        <v>0</v>
      </c>
      <c r="K483" s="9">
        <f>IF(Table421114[[#This Row],[Rok]]&lt;9,Table421114[[#This Row],[Odsetki normalne]]*50%,Table421114[[#This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468</v>
      </c>
      <c r="D484" s="8">
        <v>5.4800000000000001E-2</v>
      </c>
      <c r="E484" s="9">
        <f>IF(I483&gt;0.001,IPMT(Table421114[[#This Row],[Oprocentowanie]]/12,1,$C$5-Table421114[[#This Row],[Miesiąc]]+1,-I483),0)</f>
        <v>0</v>
      </c>
      <c r="F484" s="9">
        <f>IF(I483&gt;0.001,PPMT(Table421114[[#This Row],[Oprocentowanie]]/12,1,$C$5-Table421114[[#This Row],[Miesiąc]]+1,-I483),0)</f>
        <v>0</v>
      </c>
      <c r="G484" s="9">
        <f t="shared" si="23"/>
        <v>0</v>
      </c>
      <c r="H484" s="9"/>
      <c r="I484" s="9">
        <f>IF(I483-F484&gt;0.001,I483-F484-Table421114[[#This Row],[Ile nadpłacamy przy tej racie?]],0)</f>
        <v>0</v>
      </c>
      <c r="K484" s="9">
        <f>IF(Table421114[[#This Row],[Rok]]&lt;9,Table421114[[#This Row],[Odsetki normalne]]*50%,Table421114[[#This Row],[Odsetki normalne]])</f>
        <v>0</v>
      </c>
    </row>
    <row r="485" spans="2:11" x14ac:dyDescent="0.25">
      <c r="B485" s="1">
        <f t="shared" si="22"/>
        <v>40</v>
      </c>
      <c r="C485" s="4">
        <f t="shared" si="24"/>
        <v>469</v>
      </c>
      <c r="D485" s="5">
        <v>5.4800000000000001E-2</v>
      </c>
      <c r="E485" s="2">
        <f>IF(I484&gt;0.001,IPMT(Table421114[[#This Row],[Oprocentowanie]]/12,1,$C$5-Table421114[[#This Row],[Miesiąc]]+1,-I484),0)</f>
        <v>0</v>
      </c>
      <c r="F485" s="2">
        <f>IF(I484&gt;0.001,PPMT(Table421114[[#This Row],[Oprocentowanie]]/12,1,$C$5-Table421114[[#This Row],[Miesiąc]]+1,-I484),0)</f>
        <v>0</v>
      </c>
      <c r="G485" s="2">
        <f t="shared" si="23"/>
        <v>0</v>
      </c>
      <c r="H485" s="2"/>
      <c r="I485" s="11">
        <f>IF(I484-F485&gt;0.001,I484-F485-Table421114[[#This Row],[Ile nadpłacamy przy tej racie?]],0)</f>
        <v>0</v>
      </c>
      <c r="K485" s="2">
        <f>IF(Table421114[[#This Row],[Rok]]&lt;9,Table421114[[#This Row],[Odsetki normalne]]*50%,Table421114[[#This Row],[Odsetki normalne]])</f>
        <v>0</v>
      </c>
    </row>
    <row r="486" spans="2:11" x14ac:dyDescent="0.25">
      <c r="B486" s="1">
        <f t="shared" si="22"/>
        <v>40</v>
      </c>
      <c r="C486" s="4">
        <f t="shared" si="24"/>
        <v>470</v>
      </c>
      <c r="D486" s="5">
        <v>5.4800000000000001E-2</v>
      </c>
      <c r="E486" s="2">
        <f>IF(I485&gt;0.001,IPMT(Table421114[[#This Row],[Oprocentowanie]]/12,1,$C$5-Table421114[[#This Row],[Miesiąc]]+1,-I485),0)</f>
        <v>0</v>
      </c>
      <c r="F486" s="2">
        <f>IF(I485&gt;0.001,PPMT(Table421114[[#This Row],[Oprocentowanie]]/12,1,$C$5-Table421114[[#This Row],[Miesiąc]]+1,-I485),0)</f>
        <v>0</v>
      </c>
      <c r="G486" s="2">
        <f t="shared" si="23"/>
        <v>0</v>
      </c>
      <c r="H486" s="2"/>
      <c r="I486" s="11">
        <f>IF(I485-F486&gt;0.001,I485-F486-Table421114[[#This Row],[Ile nadpłacamy przy tej racie?]],0)</f>
        <v>0</v>
      </c>
      <c r="K486" s="2">
        <f>IF(Table421114[[#This Row],[Rok]]&lt;9,Table421114[[#This Row],[Odsetki normalne]]*50%,Table421114[[#This Row],[Odsetki normalne]])</f>
        <v>0</v>
      </c>
    </row>
    <row r="487" spans="2:11" x14ac:dyDescent="0.25">
      <c r="B487" s="1">
        <f t="shared" si="22"/>
        <v>40</v>
      </c>
      <c r="C487" s="4">
        <f t="shared" si="24"/>
        <v>471</v>
      </c>
      <c r="D487" s="5">
        <v>5.4800000000000001E-2</v>
      </c>
      <c r="E487" s="2">
        <f>IF(I486&gt;0.001,IPMT(Table421114[[#This Row],[Oprocentowanie]]/12,1,$C$5-Table421114[[#This Row],[Miesiąc]]+1,-I486),0)</f>
        <v>0</v>
      </c>
      <c r="F487" s="2">
        <f>IF(I486&gt;0.001,PPMT(Table421114[[#This Row],[Oprocentowanie]]/12,1,$C$5-Table421114[[#This Row],[Miesiąc]]+1,-I486),0)</f>
        <v>0</v>
      </c>
      <c r="G487" s="2">
        <f t="shared" si="23"/>
        <v>0</v>
      </c>
      <c r="H487" s="2"/>
      <c r="I487" s="11">
        <f>IF(I486-F487&gt;0.001,I486-F487-Table421114[[#This Row],[Ile nadpłacamy przy tej racie?]],0)</f>
        <v>0</v>
      </c>
      <c r="K487" s="2">
        <f>IF(Table421114[[#This Row],[Rok]]&lt;9,Table421114[[#This Row],[Odsetki normalne]]*50%,Table421114[[#This Row],[Odsetki normalne]])</f>
        <v>0</v>
      </c>
    </row>
    <row r="488" spans="2:11" x14ac:dyDescent="0.25">
      <c r="B488" s="1">
        <f t="shared" si="22"/>
        <v>40</v>
      </c>
      <c r="C488" s="4">
        <f t="shared" si="24"/>
        <v>472</v>
      </c>
      <c r="D488" s="5">
        <v>5.4800000000000001E-2</v>
      </c>
      <c r="E488" s="2">
        <f>IF(I487&gt;0.001,IPMT(Table421114[[#This Row],[Oprocentowanie]]/12,1,$C$5-Table421114[[#This Row],[Miesiąc]]+1,-I487),0)</f>
        <v>0</v>
      </c>
      <c r="F488" s="2">
        <f>IF(I487&gt;0.001,PPMT(Table421114[[#This Row],[Oprocentowanie]]/12,1,$C$5-Table421114[[#This Row],[Miesiąc]]+1,-I487),0)</f>
        <v>0</v>
      </c>
      <c r="G488" s="2">
        <f t="shared" si="23"/>
        <v>0</v>
      </c>
      <c r="H488" s="2"/>
      <c r="I488" s="11">
        <f>IF(I487-F488&gt;0.001,I487-F488-Table421114[[#This Row],[Ile nadpłacamy przy tej racie?]],0)</f>
        <v>0</v>
      </c>
      <c r="K488" s="2">
        <f>IF(Table421114[[#This Row],[Rok]]&lt;9,Table421114[[#This Row],[Odsetki normalne]]*50%,Table421114[[#This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473</v>
      </c>
      <c r="D489" s="5">
        <v>5.4800000000000001E-2</v>
      </c>
      <c r="E489" s="2">
        <f>IF(I488&gt;0.001,IPMT(Table421114[[#This Row],[Oprocentowanie]]/12,1,$C$5-Table421114[[#This Row],[Miesiąc]]+1,-I488),0)</f>
        <v>0</v>
      </c>
      <c r="F489" s="2">
        <f>IF(I488&gt;0.001,PPMT(Table421114[[#This Row],[Oprocentowanie]]/12,1,$C$5-Table421114[[#This Row],[Miesiąc]]+1,-I488),0)</f>
        <v>0</v>
      </c>
      <c r="G489" s="2">
        <f t="shared" si="23"/>
        <v>0</v>
      </c>
      <c r="H489" s="2"/>
      <c r="I489" s="11">
        <f>IF(I488-F489&gt;0.001,I488-F489-Table421114[[#This Row],[Ile nadpłacamy przy tej racie?]],0)</f>
        <v>0</v>
      </c>
      <c r="K489" s="2">
        <f>IF(Table421114[[#This Row],[Rok]]&lt;9,Table421114[[#This Row],[Odsetki normalne]]*50%,Table421114[[#This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474</v>
      </c>
      <c r="D490" s="5">
        <v>5.4800000000000001E-2</v>
      </c>
      <c r="E490" s="2">
        <f>IF(I489&gt;0.001,IPMT(Table421114[[#This Row],[Oprocentowanie]]/12,1,$C$5-Table421114[[#This Row],[Miesiąc]]+1,-I489),0)</f>
        <v>0</v>
      </c>
      <c r="F490" s="2">
        <f>IF(I489&gt;0.001,PPMT(Table421114[[#This Row],[Oprocentowanie]]/12,1,$C$5-Table421114[[#This Row],[Miesiąc]]+1,-I489),0)</f>
        <v>0</v>
      </c>
      <c r="G490" s="2">
        <f t="shared" si="23"/>
        <v>0</v>
      </c>
      <c r="H490" s="2"/>
      <c r="I490" s="11">
        <f>IF(I489-F490&gt;0.001,I489-F490-Table421114[[#This Row],[Ile nadpłacamy przy tej racie?]],0)</f>
        <v>0</v>
      </c>
      <c r="K490" s="2">
        <f>IF(Table421114[[#This Row],[Rok]]&lt;9,Table421114[[#This Row],[Odsetki normalne]]*50%,Table421114[[#This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475</v>
      </c>
      <c r="D491" s="5">
        <v>5.4800000000000001E-2</v>
      </c>
      <c r="E491" s="2">
        <f>IF(I490&gt;0.001,IPMT(Table421114[[#This Row],[Oprocentowanie]]/12,1,$C$5-Table421114[[#This Row],[Miesiąc]]+1,-I490),0)</f>
        <v>0</v>
      </c>
      <c r="F491" s="2">
        <f>IF(I490&gt;0.001,PPMT(Table421114[[#This Row],[Oprocentowanie]]/12,1,$C$5-Table421114[[#This Row],[Miesiąc]]+1,-I490),0)</f>
        <v>0</v>
      </c>
      <c r="G491" s="2">
        <f t="shared" si="23"/>
        <v>0</v>
      </c>
      <c r="H491" s="2"/>
      <c r="I491" s="11">
        <f>IF(I490-F491&gt;0.001,I490-F491-Table421114[[#This Row],[Ile nadpłacamy przy tej racie?]],0)</f>
        <v>0</v>
      </c>
      <c r="K491" s="2">
        <f>IF(Table421114[[#This Row],[Rok]]&lt;9,Table421114[[#This Row],[Odsetki normalne]]*50%,Table421114[[#This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476</v>
      </c>
      <c r="D492" s="5">
        <v>5.4800000000000001E-2</v>
      </c>
      <c r="E492" s="2">
        <f>IF(I491&gt;0.001,IPMT(Table421114[[#This Row],[Oprocentowanie]]/12,1,$C$5-Table421114[[#This Row],[Miesiąc]]+1,-I491),0)</f>
        <v>0</v>
      </c>
      <c r="F492" s="2">
        <f>IF(I491&gt;0.001,PPMT(Table421114[[#This Row],[Oprocentowanie]]/12,1,$C$5-Table421114[[#This Row],[Miesiąc]]+1,-I491),0)</f>
        <v>0</v>
      </c>
      <c r="G492" s="2">
        <f t="shared" si="23"/>
        <v>0</v>
      </c>
      <c r="H492" s="2"/>
      <c r="I492" s="11">
        <f>IF(I491-F492&gt;0.001,I491-F492-Table421114[[#This Row],[Ile nadpłacamy przy tej racie?]],0)</f>
        <v>0</v>
      </c>
      <c r="K492" s="2">
        <f>IF(Table421114[[#This Row],[Rok]]&lt;9,Table421114[[#This Row],[Odsetki normalne]]*50%,Table421114[[#This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477</v>
      </c>
      <c r="D493" s="5">
        <v>5.4800000000000001E-2</v>
      </c>
      <c r="E493" s="2">
        <f>IF(I492&gt;0.001,IPMT(Table421114[[#This Row],[Oprocentowanie]]/12,1,$C$5-Table421114[[#This Row],[Miesiąc]]+1,-I492),0)</f>
        <v>0</v>
      </c>
      <c r="F493" s="2">
        <f>IF(I492&gt;0.001,PPMT(Table421114[[#This Row],[Oprocentowanie]]/12,1,$C$5-Table421114[[#This Row],[Miesiąc]]+1,-I492),0)</f>
        <v>0</v>
      </c>
      <c r="G493" s="2">
        <f t="shared" si="23"/>
        <v>0</v>
      </c>
      <c r="H493" s="2"/>
      <c r="I493" s="11">
        <f>IF(I492-F493&gt;0.001,I492-F493-Table421114[[#This Row],[Ile nadpłacamy przy tej racie?]],0)</f>
        <v>0</v>
      </c>
      <c r="K493" s="2">
        <f>IF(Table421114[[#This Row],[Rok]]&lt;9,Table421114[[#This Row],[Odsetki normalne]]*50%,Table421114[[#This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478</v>
      </c>
      <c r="D494" s="5">
        <v>5.4800000000000001E-2</v>
      </c>
      <c r="E494" s="2">
        <f>IF(I493&gt;0.001,IPMT(Table421114[[#This Row],[Oprocentowanie]]/12,1,$C$5-Table421114[[#This Row],[Miesiąc]]+1,-I493),0)</f>
        <v>0</v>
      </c>
      <c r="F494" s="2">
        <f>IF(I493&gt;0.001,PPMT(Table421114[[#This Row],[Oprocentowanie]]/12,1,$C$5-Table421114[[#This Row],[Miesiąc]]+1,-I493),0)</f>
        <v>0</v>
      </c>
      <c r="G494" s="2">
        <f t="shared" si="23"/>
        <v>0</v>
      </c>
      <c r="H494" s="2"/>
      <c r="I494" s="11">
        <f>IF(I493-F494&gt;0.001,I493-F494-Table421114[[#This Row],[Ile nadpłacamy przy tej racie?]],0)</f>
        <v>0</v>
      </c>
      <c r="K494" s="2">
        <f>IF(Table421114[[#This Row],[Rok]]&lt;9,Table421114[[#This Row],[Odsetki normalne]]*50%,Table421114[[#This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479</v>
      </c>
      <c r="D495" s="5">
        <v>5.4800000000000001E-2</v>
      </c>
      <c r="E495" s="2">
        <f>IF(I494&gt;0.001,IPMT(Table421114[[#This Row],[Oprocentowanie]]/12,1,$C$5-Table421114[[#This Row],[Miesiąc]]+1,-I494),0)</f>
        <v>0</v>
      </c>
      <c r="F495" s="2">
        <f>IF(I494&gt;0.001,PPMT(Table421114[[#This Row],[Oprocentowanie]]/12,1,$C$5-Table421114[[#This Row],[Miesiąc]]+1,-I494),0)</f>
        <v>0</v>
      </c>
      <c r="G495" s="2">
        <f t="shared" si="23"/>
        <v>0</v>
      </c>
      <c r="H495" s="2"/>
      <c r="I495" s="11">
        <f>IF(I494-F495&gt;0.001,I494-F495-Table421114[[#This Row],[Ile nadpłacamy przy tej racie?]],0)</f>
        <v>0</v>
      </c>
      <c r="K495" s="2">
        <f>IF(Table421114[[#This Row],[Rok]]&lt;9,Table421114[[#This Row],[Odsetki normalne]]*50%,Table421114[[#This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480</v>
      </c>
      <c r="D496" s="5">
        <v>5.4800000000000001E-2</v>
      </c>
      <c r="E496" s="2">
        <f>IF(I495&gt;0.001,IPMT(Table421114[[#This Row],[Oprocentowanie]]/12,1,$C$5-Table421114[[#This Row],[Miesiąc]]+1,-I495),0)</f>
        <v>0</v>
      </c>
      <c r="F496" s="2">
        <f>IF(I495&gt;0.001,PPMT(Table421114[[#This Row],[Oprocentowanie]]/12,1,$C$5-Table421114[[#This Row],[Miesiąc]]+1,-I495),0)</f>
        <v>0</v>
      </c>
      <c r="G496" s="2">
        <f t="shared" si="23"/>
        <v>0</v>
      </c>
      <c r="H496" s="2"/>
      <c r="I496" s="11">
        <f>IF(I495-F496&gt;0.001,I495-F496-Table421114[[#This Row],[Ile nadpłacamy przy tej racie?]],0)</f>
        <v>0</v>
      </c>
      <c r="K496" s="2">
        <f>IF(Table421114[[#This Row],[Rok]]&lt;9,Table421114[[#This Row],[Odsetki normalne]]*50%,Table421114[[#This Row],[Odsetki normalne]])</f>
        <v>0</v>
      </c>
    </row>
    <row r="497" spans="3:9" x14ac:dyDescent="0.25">
      <c r="C497" s="4"/>
      <c r="D497" s="5"/>
      <c r="E497" s="2"/>
      <c r="F497" s="2"/>
      <c r="G497" s="2"/>
      <c r="H497" s="2"/>
      <c r="I497" s="2"/>
    </row>
    <row r="498" spans="3:9" x14ac:dyDescent="0.25">
      <c r="C498" s="4"/>
      <c r="D498" s="5"/>
      <c r="E498" s="2"/>
      <c r="F498" s="2"/>
      <c r="G498" s="2"/>
      <c r="H498" s="2"/>
      <c r="I498" s="2"/>
    </row>
  </sheetData>
  <pageMargins left="0.7" right="0.7" top="0.75" bottom="0.75" header="0.3" footer="0.3"/>
  <pageSetup paperSize="9" orientation="portrait" horizontalDpi="4294967294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8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6384" width="9.140625" style="1"/>
  </cols>
  <sheetData>
    <row r="1" spans="2:11" ht="23.25" x14ac:dyDescent="0.25">
      <c r="B1" s="15" t="s">
        <v>39</v>
      </c>
    </row>
    <row r="2" spans="2:11" ht="18.75" x14ac:dyDescent="0.25">
      <c r="B2" s="16" t="s">
        <v>41</v>
      </c>
    </row>
    <row r="4" spans="2:11" x14ac:dyDescent="0.25">
      <c r="B4" s="4" t="s">
        <v>2</v>
      </c>
      <c r="C4" s="1">
        <v>20</v>
      </c>
    </row>
    <row r="5" spans="2:11" x14ac:dyDescent="0.25">
      <c r="B5" s="4" t="s">
        <v>3</v>
      </c>
      <c r="C5" s="1">
        <f>C4*12</f>
        <v>240</v>
      </c>
    </row>
    <row r="6" spans="2:11" x14ac:dyDescent="0.25">
      <c r="B6" s="4" t="s">
        <v>5</v>
      </c>
      <c r="C6" s="5">
        <v>6.4000000000000001E-2</v>
      </c>
    </row>
    <row r="7" spans="2:11" x14ac:dyDescent="0.25">
      <c r="B7" s="4" t="s">
        <v>0</v>
      </c>
      <c r="C7" s="2">
        <v>207967</v>
      </c>
      <c r="E7" s="5"/>
    </row>
    <row r="8" spans="2:11" x14ac:dyDescent="0.25">
      <c r="B8" s="4" t="s">
        <v>11</v>
      </c>
      <c r="C8" s="2">
        <f>PMT(C6/12,C4*12,C7)</f>
        <v>-1538.326793151833</v>
      </c>
    </row>
    <row r="10" spans="2:11" ht="30" x14ac:dyDescent="0.25">
      <c r="B10" s="1" t="s">
        <v>14</v>
      </c>
      <c r="C10" s="3" t="s">
        <v>20</v>
      </c>
      <c r="D10" s="3" t="s">
        <v>21</v>
      </c>
    </row>
    <row r="11" spans="2:11" x14ac:dyDescent="0.25">
      <c r="B11" s="4" t="s">
        <v>18</v>
      </c>
      <c r="C11" s="2">
        <f>SUM(Table42111417[Kapitał])+SUM(Table42111417[Ile nadpłacamy przy tej racie?])</f>
        <v>207967.00000000003</v>
      </c>
      <c r="D11" s="2">
        <f>SUM(Table42111417[Kapitał])+SUM(Table42111417[Ile nadpłacamy przy tej racie?])</f>
        <v>207967.00000000003</v>
      </c>
    </row>
    <row r="12" spans="2:11" x14ac:dyDescent="0.25">
      <c r="B12" s="4" t="s">
        <v>19</v>
      </c>
      <c r="C12" s="2">
        <f>SUM(E17:E496)</f>
        <v>112855.25118387475</v>
      </c>
      <c r="D12" s="2">
        <f>SUM(K17:K496)</f>
        <v>70981.191265840389</v>
      </c>
    </row>
    <row r="13" spans="2:11" x14ac:dyDescent="0.25">
      <c r="B13" s="4" t="s">
        <v>22</v>
      </c>
      <c r="C13" s="2">
        <f>C11+C12</f>
        <v>320822.25118387479</v>
      </c>
      <c r="D13" s="2">
        <f>D11+D12</f>
        <v>278948.19126584043</v>
      </c>
    </row>
    <row r="14" spans="2:11" x14ac:dyDescent="0.25">
      <c r="B14" s="4"/>
    </row>
    <row r="15" spans="2:11" ht="30.75" customHeight="1" x14ac:dyDescent="0.25">
      <c r="B15" s="10" t="s">
        <v>1</v>
      </c>
      <c r="C15" s="10" t="s">
        <v>4</v>
      </c>
      <c r="D15" s="10" t="s">
        <v>5</v>
      </c>
      <c r="E15" s="10" t="s">
        <v>16</v>
      </c>
      <c r="F15" s="10" t="s">
        <v>9</v>
      </c>
      <c r="G15" s="10" t="s">
        <v>10</v>
      </c>
      <c r="H15" s="10" t="s">
        <v>15</v>
      </c>
      <c r="I15" s="10" t="s">
        <v>6</v>
      </c>
      <c r="K15" s="3" t="s">
        <v>17</v>
      </c>
    </row>
    <row r="16" spans="2:11" x14ac:dyDescent="0.25">
      <c r="C16" s="4" t="s">
        <v>7</v>
      </c>
      <c r="I16" s="2">
        <f>C7</f>
        <v>207967</v>
      </c>
      <c r="K16" s="2">
        <f>IF(Table42111417[[#This Row],[Rok]]&lt;9,Table42111417[[#This Row],[Odsetki normalne]]*50%,Table42111417[[#This Row],[Odsetki normalne]])</f>
        <v>0</v>
      </c>
    </row>
    <row r="17" spans="2:11" x14ac:dyDescent="0.25">
      <c r="B17" s="6">
        <f>ROUNDUP(C17/12,0)</f>
        <v>1</v>
      </c>
      <c r="C17" s="7">
        <v>1</v>
      </c>
      <c r="D17" s="8">
        <f t="shared" ref="D17:D40" si="0">$C$6</f>
        <v>6.4000000000000001E-2</v>
      </c>
      <c r="E17" s="9">
        <f>IF(I16&gt;0.001,IPMT(Table42111417[[#This Row],[Oprocentowanie]]/12,1,$C$5-Table42111417[[#This Row],[Miesiąc]]+1,-I16),0)</f>
        <v>1109.1573333333336</v>
      </c>
      <c r="F17" s="9">
        <f>IF(I16&gt;0.001,PPMT(Table42111417[[#This Row],[Oprocentowanie]]/12,1,$C$5-Table42111417[[#This Row],[Miesiąc]]+1,-I16),0)</f>
        <v>429.16945981849977</v>
      </c>
      <c r="G17" s="9">
        <f>IF(I16&gt;0,E17+F17,0)</f>
        <v>1538.3267931518333</v>
      </c>
      <c r="H17" s="9"/>
      <c r="I17" s="9">
        <f>IF(I16-F17&gt;0.001,I16-F17-Table42111417[[#This Row],[Ile nadpłacamy przy tej racie?]],0)</f>
        <v>207537.83054018149</v>
      </c>
      <c r="K17" s="9">
        <f>IF(Table42111417[[#This Row],[Rok]]&lt;9,Table42111417[[#This Row],[Odsetki normalne]]*50%,Table42111417[[#This Row],[Odsetki normalne]])</f>
        <v>554.57866666666678</v>
      </c>
    </row>
    <row r="18" spans="2:11" x14ac:dyDescent="0.25">
      <c r="B18" s="6">
        <f t="shared" ref="B18:B81" si="1">ROUNDUP(C18/12,0)</f>
        <v>1</v>
      </c>
      <c r="C18" s="7">
        <f>C17+1</f>
        <v>2</v>
      </c>
      <c r="D18" s="8">
        <f t="shared" si="0"/>
        <v>6.4000000000000001E-2</v>
      </c>
      <c r="E18" s="9">
        <f>IF(I17&gt;0.001,IPMT(Table42111417[[#This Row],[Oprocentowanie]]/12,1,$C$5-Table42111417[[#This Row],[Miesiąc]]+1,-I17),0)</f>
        <v>1106.8684295476346</v>
      </c>
      <c r="F18" s="9">
        <f>IF(I17&gt;0.001,PPMT(Table42111417[[#This Row],[Oprocentowanie]]/12,1,$C$5-Table42111417[[#This Row],[Miesiąc]]+1,-I17),0)</f>
        <v>431.45836360419844</v>
      </c>
      <c r="G18" s="9">
        <f t="shared" ref="G18:G81" si="2">IF(I17&gt;0,E18+F18,0)</f>
        <v>1538.326793151833</v>
      </c>
      <c r="H18" s="9"/>
      <c r="I18" s="9">
        <f>IF(I17-F18&gt;0.001,I17-F18-Table42111417[[#This Row],[Ile nadpłacamy przy tej racie?]],0)</f>
        <v>207106.37217657728</v>
      </c>
      <c r="K18" s="9">
        <f>IF(Table42111417[[#This Row],[Rok]]&lt;9,Table42111417[[#This Row],[Odsetki normalne]]*50%,Table42111417[[#This Row],[Odsetki normalne]])</f>
        <v>553.4342147738173</v>
      </c>
    </row>
    <row r="19" spans="2:11" x14ac:dyDescent="0.25">
      <c r="B19" s="6">
        <f t="shared" si="1"/>
        <v>1</v>
      </c>
      <c r="C19" s="7">
        <f t="shared" ref="C19:C82" si="3">C18+1</f>
        <v>3</v>
      </c>
      <c r="D19" s="8">
        <f t="shared" si="0"/>
        <v>6.4000000000000001E-2</v>
      </c>
      <c r="E19" s="9">
        <f>IF(I18&gt;0.001,IPMT(Table42111417[[#This Row],[Oprocentowanie]]/12,1,$C$5-Table42111417[[#This Row],[Miesiąc]]+1,-I18),0)</f>
        <v>1104.5673182750788</v>
      </c>
      <c r="F19" s="9">
        <f>IF(I18&gt;0.001,PPMT(Table42111417[[#This Row],[Oprocentowanie]]/12,1,$C$5-Table42111417[[#This Row],[Miesiąc]]+1,-I18),0)</f>
        <v>433.75947487675398</v>
      </c>
      <c r="G19" s="9">
        <f t="shared" si="2"/>
        <v>1538.3267931518328</v>
      </c>
      <c r="H19" s="9"/>
      <c r="I19" s="9">
        <f>IF(I18-F19&gt;0.001,I18-F19-Table42111417[[#This Row],[Ile nadpłacamy przy tej racie?]],0)</f>
        <v>206672.61270170053</v>
      </c>
      <c r="K19" s="9">
        <f>IF(Table42111417[[#This Row],[Rok]]&lt;9,Table42111417[[#This Row],[Odsetki normalne]]*50%,Table42111417[[#This Row],[Odsetki normalne]])</f>
        <v>552.28365913753942</v>
      </c>
    </row>
    <row r="20" spans="2:11" x14ac:dyDescent="0.25">
      <c r="B20" s="6">
        <f t="shared" si="1"/>
        <v>1</v>
      </c>
      <c r="C20" s="7">
        <f t="shared" si="3"/>
        <v>4</v>
      </c>
      <c r="D20" s="8">
        <f t="shared" si="0"/>
        <v>6.4000000000000001E-2</v>
      </c>
      <c r="E20" s="9">
        <f>IF(I19&gt;0.001,IPMT(Table42111417[[#This Row],[Oprocentowanie]]/12,1,$C$5-Table42111417[[#This Row],[Miesiąc]]+1,-I19),0)</f>
        <v>1102.2539344090694</v>
      </c>
      <c r="F20" s="9">
        <f>IF(I19&gt;0.001,PPMT(Table42111417[[#This Row],[Oprocentowanie]]/12,1,$C$5-Table42111417[[#This Row],[Miesiąc]]+1,-I19),0)</f>
        <v>436.07285874276334</v>
      </c>
      <c r="G20" s="9">
        <f t="shared" si="2"/>
        <v>1538.3267931518328</v>
      </c>
      <c r="H20" s="9"/>
      <c r="I20" s="9">
        <f>IF(I19-F20&gt;0.001,I19-F20-Table42111417[[#This Row],[Ile nadpłacamy przy tej racie?]],0)</f>
        <v>206236.53984295778</v>
      </c>
      <c r="K20" s="9">
        <f>IF(Table42111417[[#This Row],[Rok]]&lt;9,Table42111417[[#This Row],[Odsetki normalne]]*50%,Table42111417[[#This Row],[Odsetki normalne]])</f>
        <v>551.12696720453471</v>
      </c>
    </row>
    <row r="21" spans="2:11" x14ac:dyDescent="0.25">
      <c r="B21" s="6">
        <f t="shared" si="1"/>
        <v>1</v>
      </c>
      <c r="C21" s="7">
        <f t="shared" si="3"/>
        <v>5</v>
      </c>
      <c r="D21" s="8">
        <f t="shared" si="0"/>
        <v>6.4000000000000001E-2</v>
      </c>
      <c r="E21" s="9">
        <f>IF(I20&gt;0.001,IPMT(Table42111417[[#This Row],[Oprocentowanie]]/12,1,$C$5-Table42111417[[#This Row],[Miesiąc]]+1,-I20),0)</f>
        <v>1099.9282124957747</v>
      </c>
      <c r="F21" s="9">
        <f>IF(I20&gt;0.001,PPMT(Table42111417[[#This Row],[Oprocentowanie]]/12,1,$C$5-Table42111417[[#This Row],[Miesiąc]]+1,-I20),0)</f>
        <v>438.39858065605807</v>
      </c>
      <c r="G21" s="9">
        <f t="shared" si="2"/>
        <v>1538.3267931518328</v>
      </c>
      <c r="H21" s="9"/>
      <c r="I21" s="9">
        <f>IF(I20-F21&gt;0.001,I20-F21-Table42111417[[#This Row],[Ile nadpłacamy przy tej racie?]],0)</f>
        <v>205798.14126230171</v>
      </c>
      <c r="K21" s="9">
        <f>IF(Table42111417[[#This Row],[Rok]]&lt;9,Table42111417[[#This Row],[Odsetki normalne]]*50%,Table42111417[[#This Row],[Odsetki normalne]])</f>
        <v>549.96410624788734</v>
      </c>
    </row>
    <row r="22" spans="2:11" x14ac:dyDescent="0.25">
      <c r="B22" s="6">
        <f t="shared" si="1"/>
        <v>1</v>
      </c>
      <c r="C22" s="7">
        <f t="shared" si="3"/>
        <v>6</v>
      </c>
      <c r="D22" s="8">
        <f t="shared" si="0"/>
        <v>6.4000000000000001E-2</v>
      </c>
      <c r="E22" s="9">
        <f>IF(I21&gt;0.001,IPMT(Table42111417[[#This Row],[Oprocentowanie]]/12,1,$C$5-Table42111417[[#This Row],[Miesiąc]]+1,-I21),0)</f>
        <v>1097.5900867322755</v>
      </c>
      <c r="F22" s="9">
        <f>IF(I21&gt;0.001,PPMT(Table42111417[[#This Row],[Oprocentowanie]]/12,1,$C$5-Table42111417[[#This Row],[Miesiąc]]+1,-I21),0)</f>
        <v>440.73670641955709</v>
      </c>
      <c r="G22" s="9">
        <f t="shared" si="2"/>
        <v>1538.3267931518326</v>
      </c>
      <c r="H22" s="9"/>
      <c r="I22" s="9">
        <f>IF(I21-F22&gt;0.001,I21-F22-Table42111417[[#This Row],[Ile nadpłacamy przy tej racie?]],0)</f>
        <v>205357.40455588215</v>
      </c>
      <c r="K22" s="9">
        <f>IF(Table42111417[[#This Row],[Rok]]&lt;9,Table42111417[[#This Row],[Odsetki normalne]]*50%,Table42111417[[#This Row],[Odsetki normalne]])</f>
        <v>548.79504336613775</v>
      </c>
    </row>
    <row r="23" spans="2:11" x14ac:dyDescent="0.25">
      <c r="B23" s="6">
        <f t="shared" si="1"/>
        <v>1</v>
      </c>
      <c r="C23" s="7">
        <f t="shared" si="3"/>
        <v>7</v>
      </c>
      <c r="D23" s="8">
        <f t="shared" si="0"/>
        <v>6.4000000000000001E-2</v>
      </c>
      <c r="E23" s="9">
        <f>IF(I22&gt;0.001,IPMT(Table42111417[[#This Row],[Oprocentowanie]]/12,1,$C$5-Table42111417[[#This Row],[Miesiąc]]+1,-I22),0)</f>
        <v>1095.2394909647046</v>
      </c>
      <c r="F23" s="9">
        <f>IF(I22&gt;0.001,PPMT(Table42111417[[#This Row],[Oprocentowanie]]/12,1,$C$5-Table42111417[[#This Row],[Miesiąc]]+1,-I22),0)</f>
        <v>443.08730218712805</v>
      </c>
      <c r="G23" s="9">
        <f t="shared" si="2"/>
        <v>1538.3267931518326</v>
      </c>
      <c r="H23" s="9"/>
      <c r="I23" s="9">
        <f>IF(I22-F23&gt;0.001,I22-F23-Table42111417[[#This Row],[Ile nadpłacamy przy tej racie?]],0)</f>
        <v>204914.31725369502</v>
      </c>
      <c r="K23" s="9">
        <f>IF(Table42111417[[#This Row],[Rok]]&lt;9,Table42111417[[#This Row],[Odsetki normalne]]*50%,Table42111417[[#This Row],[Odsetki normalne]])</f>
        <v>547.6197454823523</v>
      </c>
    </row>
    <row r="24" spans="2:11" x14ac:dyDescent="0.25">
      <c r="B24" s="6">
        <f t="shared" si="1"/>
        <v>1</v>
      </c>
      <c r="C24" s="7">
        <f t="shared" si="3"/>
        <v>8</v>
      </c>
      <c r="D24" s="8">
        <f t="shared" si="0"/>
        <v>6.4000000000000001E-2</v>
      </c>
      <c r="E24" s="9">
        <f>IF(I23&gt;0.001,IPMT(Table42111417[[#This Row],[Oprocentowanie]]/12,1,$C$5-Table42111417[[#This Row],[Miesiąc]]+1,-I23),0)</f>
        <v>1092.8763586863734</v>
      </c>
      <c r="F24" s="9">
        <f>IF(I23&gt;0.001,PPMT(Table42111417[[#This Row],[Oprocentowanie]]/12,1,$C$5-Table42111417[[#This Row],[Miesiąc]]+1,-I23),0)</f>
        <v>445.45043446545947</v>
      </c>
      <c r="G24" s="9">
        <f t="shared" si="2"/>
        <v>1538.3267931518328</v>
      </c>
      <c r="H24" s="9"/>
      <c r="I24" s="9">
        <f>IF(I23-F24&gt;0.001,I23-F24-Table42111417[[#This Row],[Ile nadpłacamy przy tej racie?]],0)</f>
        <v>204468.86681922956</v>
      </c>
      <c r="K24" s="9">
        <f>IF(Table42111417[[#This Row],[Rok]]&lt;9,Table42111417[[#This Row],[Odsetki normalne]]*50%,Table42111417[[#This Row],[Odsetki normalne]])</f>
        <v>546.43817934318668</v>
      </c>
    </row>
    <row r="25" spans="2:11" x14ac:dyDescent="0.25">
      <c r="B25" s="6">
        <f t="shared" si="1"/>
        <v>1</v>
      </c>
      <c r="C25" s="7">
        <f t="shared" si="3"/>
        <v>9</v>
      </c>
      <c r="D25" s="8">
        <f t="shared" si="0"/>
        <v>6.4000000000000001E-2</v>
      </c>
      <c r="E25" s="9">
        <f>IF(I24&gt;0.001,IPMT(Table42111417[[#This Row],[Oprocentowanie]]/12,1,$C$5-Table42111417[[#This Row],[Miesiąc]]+1,-I24),0)</f>
        <v>1090.5006230358908</v>
      </c>
      <c r="F25" s="9">
        <f>IF(I24&gt;0.001,PPMT(Table42111417[[#This Row],[Oprocentowanie]]/12,1,$C$5-Table42111417[[#This Row],[Miesiąc]]+1,-I24),0)</f>
        <v>447.82617011594186</v>
      </c>
      <c r="G25" s="9">
        <f t="shared" si="2"/>
        <v>1538.3267931518326</v>
      </c>
      <c r="H25" s="9"/>
      <c r="I25" s="9">
        <f>IF(I24-F25&gt;0.001,I24-F25-Table42111417[[#This Row],[Ile nadpłacamy przy tej racie?]],0)</f>
        <v>204021.04064911362</v>
      </c>
      <c r="K25" s="9">
        <f>IF(Table42111417[[#This Row],[Rok]]&lt;9,Table42111417[[#This Row],[Odsetki normalne]]*50%,Table42111417[[#This Row],[Odsetki normalne]])</f>
        <v>545.25031151794542</v>
      </c>
    </row>
    <row r="26" spans="2:11" x14ac:dyDescent="0.25">
      <c r="B26" s="6">
        <f t="shared" si="1"/>
        <v>1</v>
      </c>
      <c r="C26" s="7">
        <f t="shared" si="3"/>
        <v>10</v>
      </c>
      <c r="D26" s="8">
        <f t="shared" si="0"/>
        <v>6.4000000000000001E-2</v>
      </c>
      <c r="E26" s="9">
        <f>IF(I25&gt;0.001,IPMT(Table42111417[[#This Row],[Oprocentowanie]]/12,1,$C$5-Table42111417[[#This Row],[Miesiąc]]+1,-I25),0)</f>
        <v>1088.1122167952726</v>
      </c>
      <c r="F26" s="9">
        <f>IF(I25&gt;0.001,PPMT(Table42111417[[#This Row],[Oprocentowanie]]/12,1,$C$5-Table42111417[[#This Row],[Miesiąc]]+1,-I25),0)</f>
        <v>450.2145763565602</v>
      </c>
      <c r="G26" s="9">
        <f t="shared" si="2"/>
        <v>1538.3267931518328</v>
      </c>
      <c r="H26" s="9"/>
      <c r="I26" s="9">
        <f>IF(I25-F26&gt;0.001,I25-F26-Table42111417[[#This Row],[Ile nadpłacamy przy tej racie?]],0)</f>
        <v>203570.82607275707</v>
      </c>
      <c r="K26" s="9">
        <f>IF(Table42111417[[#This Row],[Rok]]&lt;9,Table42111417[[#This Row],[Odsetki normalne]]*50%,Table42111417[[#This Row],[Odsetki normalne]])</f>
        <v>544.05610839763631</v>
      </c>
    </row>
    <row r="27" spans="2:11" x14ac:dyDescent="0.25">
      <c r="B27" s="6">
        <f t="shared" si="1"/>
        <v>1</v>
      </c>
      <c r="C27" s="7">
        <f t="shared" si="3"/>
        <v>11</v>
      </c>
      <c r="D27" s="8">
        <f t="shared" si="0"/>
        <v>6.4000000000000001E-2</v>
      </c>
      <c r="E27" s="9">
        <f>IF(I26&gt;0.001,IPMT(Table42111417[[#This Row],[Oprocentowanie]]/12,1,$C$5-Table42111417[[#This Row],[Miesiąc]]+1,-I26),0)</f>
        <v>1085.7110723880378</v>
      </c>
      <c r="F27" s="9">
        <f>IF(I26&gt;0.001,PPMT(Table42111417[[#This Row],[Oprocentowanie]]/12,1,$C$5-Table42111417[[#This Row],[Miesiąc]]+1,-I26),0)</f>
        <v>452.6157207637952</v>
      </c>
      <c r="G27" s="9">
        <f t="shared" si="2"/>
        <v>1538.326793151833</v>
      </c>
      <c r="H27" s="9"/>
      <c r="I27" s="9">
        <f>IF(I26-F27&gt;0.001,I26-F27-Table42111417[[#This Row],[Ile nadpłacamy przy tej racie?]],0)</f>
        <v>203118.21035199327</v>
      </c>
      <c r="K27" s="9">
        <f>IF(Table42111417[[#This Row],[Rok]]&lt;9,Table42111417[[#This Row],[Odsetki normalne]]*50%,Table42111417[[#This Row],[Odsetki normalne]])</f>
        <v>542.8555361940189</v>
      </c>
    </row>
    <row r="28" spans="2:11" x14ac:dyDescent="0.25">
      <c r="B28" s="6">
        <f t="shared" si="1"/>
        <v>1</v>
      </c>
      <c r="C28" s="7">
        <f t="shared" si="3"/>
        <v>12</v>
      </c>
      <c r="D28" s="8">
        <f t="shared" si="0"/>
        <v>6.4000000000000001E-2</v>
      </c>
      <c r="E28" s="9">
        <f>IF(I27&gt;0.001,IPMT(Table42111417[[#This Row],[Oprocentowanie]]/12,1,$C$5-Table42111417[[#This Row],[Miesiąc]]+1,-I27),0)</f>
        <v>1083.2971218772975</v>
      </c>
      <c r="F28" s="9">
        <f>IF(I27&gt;0.001,PPMT(Table42111417[[#This Row],[Oprocentowanie]]/12,1,$C$5-Table42111417[[#This Row],[Miesiąc]]+1,-I27),0)</f>
        <v>455.02967127453559</v>
      </c>
      <c r="G28" s="9">
        <f t="shared" si="2"/>
        <v>1538.326793151833</v>
      </c>
      <c r="H28" s="9"/>
      <c r="I28" s="9">
        <f>IF(I27-F28&gt;0.001,I27-F28-Table42111417[[#This Row],[Ile nadpłacamy przy tej racie?]],0)</f>
        <v>202663.18068071874</v>
      </c>
      <c r="K28" s="9">
        <f>IF(Table42111417[[#This Row],[Rok]]&lt;9,Table42111417[[#This Row],[Odsetki normalne]]*50%,Table42111417[[#This Row],[Odsetki normalne]])</f>
        <v>541.64856093864876</v>
      </c>
    </row>
    <row r="29" spans="2:11" x14ac:dyDescent="0.25">
      <c r="B29" s="1">
        <f t="shared" si="1"/>
        <v>2</v>
      </c>
      <c r="C29" s="4">
        <f t="shared" si="3"/>
        <v>13</v>
      </c>
      <c r="D29" s="5">
        <f t="shared" si="0"/>
        <v>6.4000000000000001E-2</v>
      </c>
      <c r="E29" s="2">
        <f>IF(I28&gt;0.001,IPMT(Table42111417[[#This Row],[Oprocentowanie]]/12,1,$C$5-Table42111417[[#This Row],[Miesiąc]]+1,-I28),0)</f>
        <v>1080.8702969638332</v>
      </c>
      <c r="F29" s="2">
        <f>IF(I28&gt;0.001,PPMT(Table42111417[[#This Row],[Oprocentowanie]]/12,1,$C$5-Table42111417[[#This Row],[Miesiąc]]+1,-I28),0)</f>
        <v>457.45649618799962</v>
      </c>
      <c r="G29" s="2">
        <f t="shared" si="2"/>
        <v>1538.3267931518328</v>
      </c>
      <c r="H29" s="2"/>
      <c r="I29" s="11">
        <f>IF(I28-F29&gt;0.001,I28-F29-Table42111417[[#This Row],[Ile nadpłacamy przy tej racie?]],0)</f>
        <v>202205.72418453073</v>
      </c>
      <c r="K29" s="2">
        <f>IF(Table42111417[[#This Row],[Rok]]&lt;9,Table42111417[[#This Row],[Odsetki normalne]]*50%,Table42111417[[#This Row],[Odsetki normalne]])</f>
        <v>540.4351484819166</v>
      </c>
    </row>
    <row r="30" spans="2:11" x14ac:dyDescent="0.25">
      <c r="B30" s="1">
        <f t="shared" si="1"/>
        <v>2</v>
      </c>
      <c r="C30" s="4">
        <f t="shared" si="3"/>
        <v>14</v>
      </c>
      <c r="D30" s="5">
        <f t="shared" si="0"/>
        <v>6.4000000000000001E-2</v>
      </c>
      <c r="E30" s="2">
        <f>IF(I29&gt;0.001,IPMT(Table42111417[[#This Row],[Oprocentowanie]]/12,1,$C$5-Table42111417[[#This Row],[Miesiąc]]+1,-I29),0)</f>
        <v>1078.4305289841636</v>
      </c>
      <c r="F30" s="2">
        <f>IF(I29&gt;0.001,PPMT(Table42111417[[#This Row],[Oprocentowanie]]/12,1,$C$5-Table42111417[[#This Row],[Miesiąc]]+1,-I29),0)</f>
        <v>459.89626416766896</v>
      </c>
      <c r="G30" s="2">
        <f t="shared" si="2"/>
        <v>1538.3267931518326</v>
      </c>
      <c r="H30" s="2"/>
      <c r="I30" s="11">
        <f>IF(I29-F30&gt;0.001,I29-F30-Table42111417[[#This Row],[Ile nadpłacamy przy tej racie?]],0)</f>
        <v>201745.82792036305</v>
      </c>
      <c r="K30" s="2">
        <f>IF(Table42111417[[#This Row],[Rok]]&lt;9,Table42111417[[#This Row],[Odsetki normalne]]*50%,Table42111417[[#This Row],[Odsetki normalne]])</f>
        <v>539.21526449208181</v>
      </c>
    </row>
    <row r="31" spans="2:11" x14ac:dyDescent="0.25">
      <c r="B31" s="1">
        <f t="shared" si="1"/>
        <v>2</v>
      </c>
      <c r="C31" s="4">
        <f t="shared" si="3"/>
        <v>15</v>
      </c>
      <c r="D31" s="5">
        <f t="shared" si="0"/>
        <v>6.4000000000000001E-2</v>
      </c>
      <c r="E31" s="2">
        <f>IF(I30&gt;0.001,IPMT(Table42111417[[#This Row],[Oprocentowanie]]/12,1,$C$5-Table42111417[[#This Row],[Miesiąc]]+1,-I30),0)</f>
        <v>1075.977748908603</v>
      </c>
      <c r="F31" s="2">
        <f>IF(I30&gt;0.001,PPMT(Table42111417[[#This Row],[Oprocentowanie]]/12,1,$C$5-Table42111417[[#This Row],[Miesiąc]]+1,-I30),0)</f>
        <v>462.34904424322986</v>
      </c>
      <c r="G31" s="2">
        <f t="shared" si="2"/>
        <v>1538.3267931518328</v>
      </c>
      <c r="H31" s="2"/>
      <c r="I31" s="11">
        <f>IF(I30-F31&gt;0.001,I30-F31-Table42111417[[#This Row],[Ile nadpłacamy przy tej racie?]],0)</f>
        <v>201283.47887611983</v>
      </c>
      <c r="K31" s="2">
        <f>IF(Table42111417[[#This Row],[Rok]]&lt;9,Table42111417[[#This Row],[Odsetki normalne]]*50%,Table42111417[[#This Row],[Odsetki normalne]])</f>
        <v>537.98887445430148</v>
      </c>
    </row>
    <row r="32" spans="2:11" x14ac:dyDescent="0.25">
      <c r="B32" s="1">
        <f t="shared" si="1"/>
        <v>2</v>
      </c>
      <c r="C32" s="4">
        <f t="shared" si="3"/>
        <v>16</v>
      </c>
      <c r="D32" s="5">
        <f t="shared" si="0"/>
        <v>6.4000000000000001E-2</v>
      </c>
      <c r="E32" s="2">
        <f>IF(I31&gt;0.001,IPMT(Table42111417[[#This Row],[Oprocentowanie]]/12,1,$C$5-Table42111417[[#This Row],[Miesiąc]]+1,-I31),0)</f>
        <v>1073.5118873393055</v>
      </c>
      <c r="F32" s="2">
        <f>IF(I31&gt;0.001,PPMT(Table42111417[[#This Row],[Oprocentowanie]]/12,1,$C$5-Table42111417[[#This Row],[Miesiąc]]+1,-I31),0)</f>
        <v>464.81490581252706</v>
      </c>
      <c r="G32" s="2">
        <f t="shared" si="2"/>
        <v>1538.3267931518326</v>
      </c>
      <c r="H32" s="2"/>
      <c r="I32" s="11">
        <f>IF(I31-F32&gt;0.001,I31-F32-Table42111417[[#This Row],[Ile nadpłacamy przy tej racie?]],0)</f>
        <v>200818.6639703073</v>
      </c>
      <c r="K32" s="2">
        <f>IF(Table42111417[[#This Row],[Rok]]&lt;9,Table42111417[[#This Row],[Odsetki normalne]]*50%,Table42111417[[#This Row],[Odsetki normalne]])</f>
        <v>536.75594366965277</v>
      </c>
    </row>
    <row r="33" spans="2:11" x14ac:dyDescent="0.25">
      <c r="B33" s="1">
        <f t="shared" si="1"/>
        <v>2</v>
      </c>
      <c r="C33" s="4">
        <f t="shared" si="3"/>
        <v>17</v>
      </c>
      <c r="D33" s="5">
        <f t="shared" si="0"/>
        <v>6.4000000000000001E-2</v>
      </c>
      <c r="E33" s="2">
        <f>IF(I32&gt;0.001,IPMT(Table42111417[[#This Row],[Oprocentowanie]]/12,1,$C$5-Table42111417[[#This Row],[Miesiąc]]+1,-I32),0)</f>
        <v>1071.0328745083057</v>
      </c>
      <c r="F33" s="2">
        <f>IF(I32&gt;0.001,PPMT(Table42111417[[#This Row],[Oprocentowanie]]/12,1,$C$5-Table42111417[[#This Row],[Miesiąc]]+1,-I32),0)</f>
        <v>467.29391864352732</v>
      </c>
      <c r="G33" s="2">
        <f t="shared" si="2"/>
        <v>1538.326793151833</v>
      </c>
      <c r="H33" s="2"/>
      <c r="I33" s="11">
        <f>IF(I32-F33&gt;0.001,I32-F33-Table42111417[[#This Row],[Ile nadpłacamy przy tej racie?]],0)</f>
        <v>200351.37005166378</v>
      </c>
      <c r="K33" s="2">
        <f>IF(Table42111417[[#This Row],[Rok]]&lt;9,Table42111417[[#This Row],[Odsetki normalne]]*50%,Table42111417[[#This Row],[Odsetki normalne]])</f>
        <v>535.51643725415283</v>
      </c>
    </row>
    <row r="34" spans="2:11" x14ac:dyDescent="0.25">
      <c r="B34" s="1">
        <f t="shared" si="1"/>
        <v>2</v>
      </c>
      <c r="C34" s="4">
        <f t="shared" si="3"/>
        <v>18</v>
      </c>
      <c r="D34" s="5">
        <f t="shared" si="0"/>
        <v>6.4000000000000001E-2</v>
      </c>
      <c r="E34" s="2">
        <f>IF(I33&gt;0.001,IPMT(Table42111417[[#This Row],[Oprocentowanie]]/12,1,$C$5-Table42111417[[#This Row],[Miesiąc]]+1,-I33),0)</f>
        <v>1068.54064027554</v>
      </c>
      <c r="F34" s="2">
        <f>IF(I33&gt;0.001,PPMT(Table42111417[[#This Row],[Oprocentowanie]]/12,1,$C$5-Table42111417[[#This Row],[Miesiąc]]+1,-I33),0)</f>
        <v>469.78615287629265</v>
      </c>
      <c r="G34" s="2">
        <f t="shared" si="2"/>
        <v>1538.3267931518326</v>
      </c>
      <c r="H34" s="2"/>
      <c r="I34" s="11">
        <f>IF(I33-F34&gt;0.001,I33-F34-Table42111417[[#This Row],[Ile nadpłacamy przy tej racie?]],0)</f>
        <v>199881.58389878747</v>
      </c>
      <c r="K34" s="2">
        <f>IF(Table42111417[[#This Row],[Rok]]&lt;9,Table42111417[[#This Row],[Odsetki normalne]]*50%,Table42111417[[#This Row],[Odsetki normalne]])</f>
        <v>534.27032013777</v>
      </c>
    </row>
    <row r="35" spans="2:11" x14ac:dyDescent="0.25">
      <c r="B35" s="1">
        <f t="shared" si="1"/>
        <v>2</v>
      </c>
      <c r="C35" s="4">
        <f t="shared" si="3"/>
        <v>19</v>
      </c>
      <c r="D35" s="5">
        <f t="shared" si="0"/>
        <v>6.4000000000000001E-2</v>
      </c>
      <c r="E35" s="2">
        <f>IF(I34&gt;0.001,IPMT(Table42111417[[#This Row],[Oprocentowanie]]/12,1,$C$5-Table42111417[[#This Row],[Miesiąc]]+1,-I34),0)</f>
        <v>1066.0351141268666</v>
      </c>
      <c r="F35" s="2">
        <f>IF(I34&gt;0.001,PPMT(Table42111417[[#This Row],[Oprocentowanie]]/12,1,$C$5-Table42111417[[#This Row],[Miesiąc]]+1,-I34),0)</f>
        <v>472.29167902496624</v>
      </c>
      <c r="G35" s="2">
        <f t="shared" si="2"/>
        <v>1538.3267931518328</v>
      </c>
      <c r="H35" s="2"/>
      <c r="I35" s="11">
        <f>IF(I34-F35&gt;0.001,I34-F35-Table42111417[[#This Row],[Ile nadpłacamy przy tej racie?]],0)</f>
        <v>199409.29221976252</v>
      </c>
      <c r="K35" s="2">
        <f>IF(Table42111417[[#This Row],[Rok]]&lt;9,Table42111417[[#This Row],[Odsetki normalne]]*50%,Table42111417[[#This Row],[Odsetki normalne]])</f>
        <v>533.01755706343329</v>
      </c>
    </row>
    <row r="36" spans="2:11" x14ac:dyDescent="0.25">
      <c r="B36" s="1">
        <f t="shared" si="1"/>
        <v>2</v>
      </c>
      <c r="C36" s="4">
        <f t="shared" si="3"/>
        <v>20</v>
      </c>
      <c r="D36" s="5">
        <f t="shared" si="0"/>
        <v>6.4000000000000001E-2</v>
      </c>
      <c r="E36" s="2">
        <f>IF(I35&gt;0.001,IPMT(Table42111417[[#This Row],[Oprocentowanie]]/12,1,$C$5-Table42111417[[#This Row],[Miesiąc]]+1,-I35),0)</f>
        <v>1063.5162251720667</v>
      </c>
      <c r="F36" s="2">
        <f>IF(I35&gt;0.001,PPMT(Table42111417[[#This Row],[Oprocentowanie]]/12,1,$C$5-Table42111417[[#This Row],[Miesiąc]]+1,-I35),0)</f>
        <v>474.81056797976612</v>
      </c>
      <c r="G36" s="2">
        <f t="shared" si="2"/>
        <v>1538.3267931518328</v>
      </c>
      <c r="H36" s="2"/>
      <c r="I36" s="11">
        <f>IF(I35-F36&gt;0.001,I35-F36-Table42111417[[#This Row],[Ile nadpłacamy przy tej racie?]],0)</f>
        <v>198934.48165178276</v>
      </c>
      <c r="K36" s="2">
        <f>IF(Table42111417[[#This Row],[Rok]]&lt;9,Table42111417[[#This Row],[Odsetki normalne]]*50%,Table42111417[[#This Row],[Odsetki normalne]])</f>
        <v>531.75811258603335</v>
      </c>
    </row>
    <row r="37" spans="2:11" x14ac:dyDescent="0.25">
      <c r="B37" s="1">
        <f t="shared" si="1"/>
        <v>2</v>
      </c>
      <c r="C37" s="4">
        <f t="shared" si="3"/>
        <v>21</v>
      </c>
      <c r="D37" s="5">
        <f t="shared" si="0"/>
        <v>6.4000000000000001E-2</v>
      </c>
      <c r="E37" s="2">
        <f>IF(I36&gt;0.001,IPMT(Table42111417[[#This Row],[Oprocentowanie]]/12,1,$C$5-Table42111417[[#This Row],[Miesiąc]]+1,-I36),0)</f>
        <v>1060.9839021428413</v>
      </c>
      <c r="F37" s="2">
        <f>IF(I36&gt;0.001,PPMT(Table42111417[[#This Row],[Oprocentowanie]]/12,1,$C$5-Table42111417[[#This Row],[Miesiąc]]+1,-I36),0)</f>
        <v>477.34289100899156</v>
      </c>
      <c r="G37" s="2">
        <f t="shared" si="2"/>
        <v>1538.3267931518328</v>
      </c>
      <c r="H37" s="2"/>
      <c r="I37" s="11">
        <f>IF(I36-F37&gt;0.001,I36-F37-Table42111417[[#This Row],[Ile nadpłacamy przy tej racie?]],0)</f>
        <v>198457.13876077376</v>
      </c>
      <c r="K37" s="2">
        <f>IF(Table42111417[[#This Row],[Rok]]&lt;9,Table42111417[[#This Row],[Odsetki normalne]]*50%,Table42111417[[#This Row],[Odsetki normalne]])</f>
        <v>530.49195107142066</v>
      </c>
    </row>
    <row r="38" spans="2:11" x14ac:dyDescent="0.25">
      <c r="B38" s="1">
        <f t="shared" si="1"/>
        <v>2</v>
      </c>
      <c r="C38" s="4">
        <f t="shared" si="3"/>
        <v>22</v>
      </c>
      <c r="D38" s="5">
        <f t="shared" si="0"/>
        <v>6.4000000000000001E-2</v>
      </c>
      <c r="E38" s="2">
        <f>IF(I37&gt;0.001,IPMT(Table42111417[[#This Row],[Oprocentowanie]]/12,1,$C$5-Table42111417[[#This Row],[Miesiąc]]+1,-I37),0)</f>
        <v>1058.4380733907935</v>
      </c>
      <c r="F38" s="2">
        <f>IF(I37&gt;0.001,PPMT(Table42111417[[#This Row],[Oprocentowanie]]/12,1,$C$5-Table42111417[[#This Row],[Miesiąc]]+1,-I37),0)</f>
        <v>479.88871976103957</v>
      </c>
      <c r="G38" s="2">
        <f t="shared" si="2"/>
        <v>1538.326793151833</v>
      </c>
      <c r="H38" s="2"/>
      <c r="I38" s="11">
        <f>IF(I37-F38&gt;0.001,I37-F38-Table42111417[[#This Row],[Ile nadpłacamy przy tej racie?]],0)</f>
        <v>197977.25004101271</v>
      </c>
      <c r="K38" s="2">
        <f>IF(Table42111417[[#This Row],[Rok]]&lt;9,Table42111417[[#This Row],[Odsetki normalne]]*50%,Table42111417[[#This Row],[Odsetki normalne]])</f>
        <v>529.21903669539677</v>
      </c>
    </row>
    <row r="39" spans="2:11" x14ac:dyDescent="0.25">
      <c r="B39" s="1">
        <f t="shared" si="1"/>
        <v>2</v>
      </c>
      <c r="C39" s="4">
        <f t="shared" si="3"/>
        <v>23</v>
      </c>
      <c r="D39" s="5">
        <f t="shared" si="0"/>
        <v>6.4000000000000001E-2</v>
      </c>
      <c r="E39" s="2">
        <f>IF(I38&gt;0.001,IPMT(Table42111417[[#This Row],[Oprocentowanie]]/12,1,$C$5-Table42111417[[#This Row],[Miesiąc]]+1,-I38),0)</f>
        <v>1055.8786668854011</v>
      </c>
      <c r="F39" s="2">
        <f>IF(I38&gt;0.001,PPMT(Table42111417[[#This Row],[Oprocentowanie]]/12,1,$C$5-Table42111417[[#This Row],[Miesiąc]]+1,-I38),0)</f>
        <v>482.44812626643164</v>
      </c>
      <c r="G39" s="2">
        <f t="shared" si="2"/>
        <v>1538.3267931518328</v>
      </c>
      <c r="H39" s="2"/>
      <c r="I39" s="11">
        <f>IF(I38-F39&gt;0.001,I38-F39-Table42111417[[#This Row],[Ile nadpłacamy przy tej racie?]],0)</f>
        <v>197494.80191474629</v>
      </c>
      <c r="K39" s="2">
        <f>IF(Table42111417[[#This Row],[Rok]]&lt;9,Table42111417[[#This Row],[Odsetki normalne]]*50%,Table42111417[[#This Row],[Odsetki normalne]])</f>
        <v>527.93933344270056</v>
      </c>
    </row>
    <row r="40" spans="2:11" x14ac:dyDescent="0.25">
      <c r="B40" s="1">
        <f t="shared" si="1"/>
        <v>2</v>
      </c>
      <c r="C40" s="4">
        <f t="shared" si="3"/>
        <v>24</v>
      </c>
      <c r="D40" s="5">
        <f t="shared" si="0"/>
        <v>6.4000000000000001E-2</v>
      </c>
      <c r="E40" s="2">
        <f>IF(I39&gt;0.001,IPMT(Table42111417[[#This Row],[Oprocentowanie]]/12,1,$C$5-Table42111417[[#This Row],[Miesiąc]]+1,-I39),0)</f>
        <v>1053.3056102119801</v>
      </c>
      <c r="F40" s="2">
        <f>IF(I39&gt;0.001,PPMT(Table42111417[[#This Row],[Oprocentowanie]]/12,1,$C$5-Table42111417[[#This Row],[Miesiąc]]+1,-I39),0)</f>
        <v>485.02118293985274</v>
      </c>
      <c r="G40" s="2">
        <f t="shared" si="2"/>
        <v>1538.3267931518328</v>
      </c>
      <c r="H40" s="2"/>
      <c r="I40" s="11">
        <f>IF(I39-F40&gt;0.001,I39-F40-Table42111417[[#This Row],[Ile nadpłacamy przy tej racie?]],0)</f>
        <v>197009.78073180644</v>
      </c>
      <c r="K40" s="2">
        <f>IF(Table42111417[[#This Row],[Rok]]&lt;9,Table42111417[[#This Row],[Odsetki normalne]]*50%,Table42111417[[#This Row],[Odsetki normalne]])</f>
        <v>526.65280510599007</v>
      </c>
    </row>
    <row r="41" spans="2:11" x14ac:dyDescent="0.25">
      <c r="B41" s="6">
        <f t="shared" si="1"/>
        <v>3</v>
      </c>
      <c r="C41" s="7">
        <f t="shared" si="3"/>
        <v>25</v>
      </c>
      <c r="D41" s="8">
        <v>5.4800000000000001E-2</v>
      </c>
      <c r="E41" s="9">
        <f>IF(I40&gt;0.001,IPMT(Table42111417[[#This Row],[Oprocentowanie]]/12,1,$C$5-Table42111417[[#This Row],[Miesiąc]]+1,-I40),0)</f>
        <v>899.67799867524946</v>
      </c>
      <c r="F41" s="9">
        <f>IF(I40&gt;0.001,PPMT(Table42111417[[#This Row],[Oprocentowanie]]/12,1,$C$5-Table42111417[[#This Row],[Miesiąc]]+1,-I40),0)</f>
        <v>536.94523721411508</v>
      </c>
      <c r="G41" s="9">
        <f t="shared" si="2"/>
        <v>1436.6232358893644</v>
      </c>
      <c r="H41" s="9"/>
      <c r="I41" s="9">
        <f>IF(I40-F41&gt;0.001,I40-F41-Table42111417[[#This Row],[Ile nadpłacamy przy tej racie?]],0)</f>
        <v>196472.83549459232</v>
      </c>
      <c r="K41" s="9">
        <f>IF(Table42111417[[#This Row],[Rok]]&lt;9,Table42111417[[#This Row],[Odsetki normalne]]*50%,Table42111417[[#This Row],[Odsetki normalne]])</f>
        <v>449.83899933762473</v>
      </c>
    </row>
    <row r="42" spans="2:11" x14ac:dyDescent="0.25">
      <c r="B42" s="6">
        <f t="shared" si="1"/>
        <v>3</v>
      </c>
      <c r="C42" s="7">
        <f t="shared" si="3"/>
        <v>26</v>
      </c>
      <c r="D42" s="8">
        <v>5.4800000000000001E-2</v>
      </c>
      <c r="E42" s="9">
        <f>IF(I41&gt;0.001,IPMT(Table42111417[[#This Row],[Oprocentowanie]]/12,1,$C$5-Table42111417[[#This Row],[Miesiąc]]+1,-I41),0)</f>
        <v>897.22594875863831</v>
      </c>
      <c r="F42" s="9">
        <f>IF(I41&gt;0.001,PPMT(Table42111417[[#This Row],[Oprocentowanie]]/12,1,$C$5-Table42111417[[#This Row],[Miesiąc]]+1,-I41),0)</f>
        <v>539.39728713072611</v>
      </c>
      <c r="G42" s="9">
        <f t="shared" si="2"/>
        <v>1436.6232358893644</v>
      </c>
      <c r="H42" s="9"/>
      <c r="I42" s="9">
        <f>IF(I41-F42&gt;0.001,I41-F42-Table42111417[[#This Row],[Ile nadpłacamy przy tej racie?]],0)</f>
        <v>195933.43820746159</v>
      </c>
      <c r="K42" s="9">
        <f>IF(Table42111417[[#This Row],[Rok]]&lt;9,Table42111417[[#This Row],[Odsetki normalne]]*50%,Table42111417[[#This Row],[Odsetki normalne]])</f>
        <v>448.61297437931916</v>
      </c>
    </row>
    <row r="43" spans="2:11" x14ac:dyDescent="0.25">
      <c r="B43" s="6">
        <f t="shared" si="1"/>
        <v>3</v>
      </c>
      <c r="C43" s="7">
        <f t="shared" si="3"/>
        <v>27</v>
      </c>
      <c r="D43" s="8">
        <v>5.4800000000000001E-2</v>
      </c>
      <c r="E43" s="9">
        <f>IF(I42&gt;0.001,IPMT(Table42111417[[#This Row],[Oprocentowanie]]/12,1,$C$5-Table42111417[[#This Row],[Miesiąc]]+1,-I42),0)</f>
        <v>894.76270114740782</v>
      </c>
      <c r="F43" s="9">
        <f>IF(I42&gt;0.001,PPMT(Table42111417[[#This Row],[Oprocentowanie]]/12,1,$C$5-Table42111417[[#This Row],[Miesiąc]]+1,-I42),0)</f>
        <v>541.86053474195626</v>
      </c>
      <c r="G43" s="9">
        <f t="shared" si="2"/>
        <v>1436.623235889364</v>
      </c>
      <c r="H43" s="9"/>
      <c r="I43" s="9">
        <f>IF(I42-F43&gt;0.001,I42-F43-Table42111417[[#This Row],[Ile nadpłacamy przy tej racie?]],0)</f>
        <v>195391.57767271964</v>
      </c>
      <c r="K43" s="9">
        <f>IF(Table42111417[[#This Row],[Rok]]&lt;9,Table42111417[[#This Row],[Odsetki normalne]]*50%,Table42111417[[#This Row],[Odsetki normalne]])</f>
        <v>447.38135057370391</v>
      </c>
    </row>
    <row r="44" spans="2:11" x14ac:dyDescent="0.25">
      <c r="B44" s="6">
        <f t="shared" si="1"/>
        <v>3</v>
      </c>
      <c r="C44" s="7">
        <f t="shared" si="3"/>
        <v>28</v>
      </c>
      <c r="D44" s="8">
        <v>5.4800000000000001E-2</v>
      </c>
      <c r="E44" s="9">
        <f>IF(I43&gt;0.001,IPMT(Table42111417[[#This Row],[Oprocentowanie]]/12,1,$C$5-Table42111417[[#This Row],[Miesiąc]]+1,-I43),0)</f>
        <v>892.28820470541973</v>
      </c>
      <c r="F44" s="9">
        <f>IF(I43&gt;0.001,PPMT(Table42111417[[#This Row],[Oprocentowanie]]/12,1,$C$5-Table42111417[[#This Row],[Miesiąc]]+1,-I43),0)</f>
        <v>544.33503118394469</v>
      </c>
      <c r="G44" s="9">
        <f t="shared" si="2"/>
        <v>1436.6232358893644</v>
      </c>
      <c r="H44" s="9"/>
      <c r="I44" s="9">
        <f>IF(I43-F44&gt;0.001,I43-F44-Table42111417[[#This Row],[Ile nadpłacamy przy tej racie?]],0)</f>
        <v>194847.2426415357</v>
      </c>
      <c r="K44" s="9">
        <f>IF(Table42111417[[#This Row],[Rok]]&lt;9,Table42111417[[#This Row],[Odsetki normalne]]*50%,Table42111417[[#This Row],[Odsetki normalne]])</f>
        <v>446.14410235270987</v>
      </c>
    </row>
    <row r="45" spans="2:11" x14ac:dyDescent="0.25">
      <c r="B45" s="6">
        <f t="shared" si="1"/>
        <v>3</v>
      </c>
      <c r="C45" s="7">
        <f t="shared" si="3"/>
        <v>29</v>
      </c>
      <c r="D45" s="8">
        <v>5.4800000000000001E-2</v>
      </c>
      <c r="E45" s="9">
        <f>IF(I44&gt;0.001,IPMT(Table42111417[[#This Row],[Oprocentowanie]]/12,1,$C$5-Table42111417[[#This Row],[Miesiąc]]+1,-I44),0)</f>
        <v>889.8024080630131</v>
      </c>
      <c r="F45" s="9">
        <f>IF(I44&gt;0.001,PPMT(Table42111417[[#This Row],[Oprocentowanie]]/12,1,$C$5-Table42111417[[#This Row],[Miesiąc]]+1,-I44),0)</f>
        <v>546.82082782635132</v>
      </c>
      <c r="G45" s="9">
        <f t="shared" si="2"/>
        <v>1436.6232358893644</v>
      </c>
      <c r="H45" s="9"/>
      <c r="I45" s="9">
        <f>IF(I44-F45&gt;0.001,I44-F45-Table42111417[[#This Row],[Ile nadpłacamy przy tej racie?]],0)</f>
        <v>194300.42181370934</v>
      </c>
      <c r="K45" s="9">
        <f>IF(Table42111417[[#This Row],[Rok]]&lt;9,Table42111417[[#This Row],[Odsetki normalne]]*50%,Table42111417[[#This Row],[Odsetki normalne]])</f>
        <v>444.90120403150655</v>
      </c>
    </row>
    <row r="46" spans="2:11" x14ac:dyDescent="0.25">
      <c r="B46" s="6">
        <f t="shared" si="1"/>
        <v>3</v>
      </c>
      <c r="C46" s="7">
        <f t="shared" si="3"/>
        <v>30</v>
      </c>
      <c r="D46" s="8">
        <v>5.4800000000000001E-2</v>
      </c>
      <c r="E46" s="9">
        <f>IF(I45&gt;0.001,IPMT(Table42111417[[#This Row],[Oprocentowanie]]/12,1,$C$5-Table42111417[[#This Row],[Miesiąc]]+1,-I45),0)</f>
        <v>887.30525961593924</v>
      </c>
      <c r="F46" s="9">
        <f>IF(I45&gt;0.001,PPMT(Table42111417[[#This Row],[Oprocentowanie]]/12,1,$C$5-Table42111417[[#This Row],[Miesiąc]]+1,-I45),0)</f>
        <v>549.31797627342496</v>
      </c>
      <c r="G46" s="9">
        <f t="shared" si="2"/>
        <v>1436.6232358893642</v>
      </c>
      <c r="H46" s="9"/>
      <c r="I46" s="9">
        <f>IF(I45-F46&gt;0.001,I45-F46-Table42111417[[#This Row],[Ile nadpłacamy przy tej racie?]],0)</f>
        <v>193751.10383743592</v>
      </c>
      <c r="K46" s="9">
        <f>IF(Table42111417[[#This Row],[Rok]]&lt;9,Table42111417[[#This Row],[Odsetki normalne]]*50%,Table42111417[[#This Row],[Odsetki normalne]])</f>
        <v>443.65262980796962</v>
      </c>
    </row>
    <row r="47" spans="2:11" x14ac:dyDescent="0.25">
      <c r="B47" s="6">
        <f t="shared" si="1"/>
        <v>3</v>
      </c>
      <c r="C47" s="7">
        <f t="shared" si="3"/>
        <v>31</v>
      </c>
      <c r="D47" s="8">
        <v>5.4800000000000001E-2</v>
      </c>
      <c r="E47" s="9">
        <f>IF(I46&gt;0.001,IPMT(Table42111417[[#This Row],[Oprocentowanie]]/12,1,$C$5-Table42111417[[#This Row],[Miesiąc]]+1,-I46),0)</f>
        <v>884.7967075242907</v>
      </c>
      <c r="F47" s="9">
        <f>IF(I46&gt;0.001,PPMT(Table42111417[[#This Row],[Oprocentowanie]]/12,1,$C$5-Table42111417[[#This Row],[Miesiąc]]+1,-I46),0)</f>
        <v>551.82652836507373</v>
      </c>
      <c r="G47" s="9">
        <f t="shared" si="2"/>
        <v>1436.6232358893644</v>
      </c>
      <c r="H47" s="9"/>
      <c r="I47" s="9">
        <f>IF(I46-F47&gt;0.001,I46-F47-Table42111417[[#This Row],[Ile nadpłacamy przy tej racie?]],0)</f>
        <v>193199.27730907084</v>
      </c>
      <c r="K47" s="9">
        <f>IF(Table42111417[[#This Row],[Rok]]&lt;9,Table42111417[[#This Row],[Odsetki normalne]]*50%,Table42111417[[#This Row],[Odsetki normalne]])</f>
        <v>442.39835376214535</v>
      </c>
    </row>
    <row r="48" spans="2:11" x14ac:dyDescent="0.25">
      <c r="B48" s="6">
        <f t="shared" si="1"/>
        <v>3</v>
      </c>
      <c r="C48" s="7">
        <f t="shared" si="3"/>
        <v>32</v>
      </c>
      <c r="D48" s="8">
        <v>5.4800000000000001E-2</v>
      </c>
      <c r="E48" s="9">
        <f>IF(I47&gt;0.001,IPMT(Table42111417[[#This Row],[Oprocentowanie]]/12,1,$C$5-Table42111417[[#This Row],[Miesiąc]]+1,-I47),0)</f>
        <v>882.27669971142348</v>
      </c>
      <c r="F48" s="9">
        <f>IF(I47&gt;0.001,PPMT(Table42111417[[#This Row],[Oprocentowanie]]/12,1,$C$5-Table42111417[[#This Row],[Miesiąc]]+1,-I47),0)</f>
        <v>554.34653617794083</v>
      </c>
      <c r="G48" s="9">
        <f t="shared" si="2"/>
        <v>1436.6232358893644</v>
      </c>
      <c r="H48" s="9"/>
      <c r="I48" s="9">
        <f>IF(I47-F48&gt;0.001,I47-F48-Table42111417[[#This Row],[Ile nadpłacamy przy tej racie?]],0)</f>
        <v>192644.9307728929</v>
      </c>
      <c r="K48" s="9">
        <f>IF(Table42111417[[#This Row],[Rok]]&lt;9,Table42111417[[#This Row],[Odsetki normalne]]*50%,Table42111417[[#This Row],[Odsetki normalne]])</f>
        <v>441.13834985571174</v>
      </c>
    </row>
    <row r="49" spans="2:11" x14ac:dyDescent="0.25">
      <c r="B49" s="6">
        <f t="shared" si="1"/>
        <v>3</v>
      </c>
      <c r="C49" s="7">
        <f t="shared" si="3"/>
        <v>33</v>
      </c>
      <c r="D49" s="8">
        <v>5.4800000000000001E-2</v>
      </c>
      <c r="E49" s="9">
        <f>IF(I48&gt;0.001,IPMT(Table42111417[[#This Row],[Oprocentowanie]]/12,1,$C$5-Table42111417[[#This Row],[Miesiąc]]+1,-I48),0)</f>
        <v>879.74518386287764</v>
      </c>
      <c r="F49" s="9">
        <f>IF(I48&gt;0.001,PPMT(Table42111417[[#This Row],[Oprocentowanie]]/12,1,$C$5-Table42111417[[#This Row],[Miesiąc]]+1,-I48),0)</f>
        <v>556.87805202648678</v>
      </c>
      <c r="G49" s="9">
        <f t="shared" si="2"/>
        <v>1436.6232358893644</v>
      </c>
      <c r="H49" s="9"/>
      <c r="I49" s="9">
        <f>IF(I48-F49&gt;0.001,I48-F49-Table42111417[[#This Row],[Ile nadpłacamy przy tej racie?]],0)</f>
        <v>192088.0527208664</v>
      </c>
      <c r="K49" s="9">
        <f>IF(Table42111417[[#This Row],[Rok]]&lt;9,Table42111417[[#This Row],[Odsetki normalne]]*50%,Table42111417[[#This Row],[Odsetki normalne]])</f>
        <v>439.87259193143882</v>
      </c>
    </row>
    <row r="50" spans="2:11" x14ac:dyDescent="0.25">
      <c r="B50" s="6">
        <f t="shared" si="1"/>
        <v>3</v>
      </c>
      <c r="C50" s="7">
        <f t="shared" si="3"/>
        <v>34</v>
      </c>
      <c r="D50" s="8">
        <v>5.4800000000000001E-2</v>
      </c>
      <c r="E50" s="9">
        <f>IF(I49&gt;0.001,IPMT(Table42111417[[#This Row],[Oprocentowanie]]/12,1,$C$5-Table42111417[[#This Row],[Miesiąc]]+1,-I49),0)</f>
        <v>877.20210742528991</v>
      </c>
      <c r="F50" s="9">
        <f>IF(I49&gt;0.001,PPMT(Table42111417[[#This Row],[Oprocentowanie]]/12,1,$C$5-Table42111417[[#This Row],[Miesiąc]]+1,-I49),0)</f>
        <v>559.42112846407417</v>
      </c>
      <c r="G50" s="9">
        <f t="shared" si="2"/>
        <v>1436.623235889364</v>
      </c>
      <c r="H50" s="9"/>
      <c r="I50" s="9">
        <f>IF(I49-F50&gt;0.001,I49-F50-Table42111417[[#This Row],[Ile nadpłacamy przy tej racie?]],0)</f>
        <v>191528.63159240232</v>
      </c>
      <c r="K50" s="9">
        <f>IF(Table42111417[[#This Row],[Rok]]&lt;9,Table42111417[[#This Row],[Odsetki normalne]]*50%,Table42111417[[#This Row],[Odsetki normalne]])</f>
        <v>438.60105371264495</v>
      </c>
    </row>
    <row r="51" spans="2:11" x14ac:dyDescent="0.25">
      <c r="B51" s="6">
        <f t="shared" si="1"/>
        <v>3</v>
      </c>
      <c r="C51" s="7">
        <f t="shared" si="3"/>
        <v>35</v>
      </c>
      <c r="D51" s="8">
        <v>5.4800000000000001E-2</v>
      </c>
      <c r="E51" s="9">
        <f>IF(I50&gt;0.001,IPMT(Table42111417[[#This Row],[Oprocentowanie]]/12,1,$C$5-Table42111417[[#This Row],[Miesiąc]]+1,-I50),0)</f>
        <v>874.64741760530399</v>
      </c>
      <c r="F51" s="9">
        <f>IF(I50&gt;0.001,PPMT(Table42111417[[#This Row],[Oprocentowanie]]/12,1,$C$5-Table42111417[[#This Row],[Miesiąc]]+1,-I50),0)</f>
        <v>561.97581828406021</v>
      </c>
      <c r="G51" s="9">
        <f t="shared" si="2"/>
        <v>1436.6232358893642</v>
      </c>
      <c r="H51" s="9"/>
      <c r="I51" s="9">
        <f>IF(I50-F51&gt;0.001,I50-F51-Table42111417[[#This Row],[Ile nadpłacamy przy tej racie?]],0)</f>
        <v>190966.65577411826</v>
      </c>
      <c r="K51" s="9">
        <f>IF(Table42111417[[#This Row],[Rok]]&lt;9,Table42111417[[#This Row],[Odsetki normalne]]*50%,Table42111417[[#This Row],[Odsetki normalne]])</f>
        <v>437.32370880265199</v>
      </c>
    </row>
    <row r="52" spans="2:11" x14ac:dyDescent="0.25">
      <c r="B52" s="6">
        <f t="shared" si="1"/>
        <v>3</v>
      </c>
      <c r="C52" s="7">
        <f t="shared" si="3"/>
        <v>36</v>
      </c>
      <c r="D52" s="8">
        <v>5.4800000000000001E-2</v>
      </c>
      <c r="E52" s="9">
        <f>IF(I51&gt;0.001,IPMT(Table42111417[[#This Row],[Oprocentowanie]]/12,1,$C$5-Table42111417[[#This Row],[Miesiąc]]+1,-I51),0)</f>
        <v>872.08106136847334</v>
      </c>
      <c r="F52" s="9">
        <f>IF(I51&gt;0.001,PPMT(Table42111417[[#This Row],[Oprocentowanie]]/12,1,$C$5-Table42111417[[#This Row],[Miesiąc]]+1,-I51),0)</f>
        <v>564.54217452089085</v>
      </c>
      <c r="G52" s="9">
        <f t="shared" si="2"/>
        <v>1436.6232358893642</v>
      </c>
      <c r="H52" s="9"/>
      <c r="I52" s="9">
        <f>IF(I51-F52&gt;0.001,I51-F52-Table42111417[[#This Row],[Ile nadpłacamy przy tej racie?]],0)</f>
        <v>190402.11359959736</v>
      </c>
      <c r="K52" s="9">
        <f>IF(Table42111417[[#This Row],[Rok]]&lt;9,Table42111417[[#This Row],[Odsetki normalne]]*50%,Table42111417[[#This Row],[Odsetki normalne]])</f>
        <v>436.04053068423667</v>
      </c>
    </row>
    <row r="53" spans="2:11" x14ac:dyDescent="0.25">
      <c r="B53" s="1">
        <f t="shared" si="1"/>
        <v>4</v>
      </c>
      <c r="C53" s="4">
        <f t="shared" si="3"/>
        <v>37</v>
      </c>
      <c r="D53" s="5">
        <v>5.4800000000000001E-2</v>
      </c>
      <c r="E53" s="2">
        <f>IF(I52&gt;0.001,IPMT(Table42111417[[#This Row],[Oprocentowanie]]/12,1,$C$5-Table42111417[[#This Row],[Miesiąc]]+1,-I52),0)</f>
        <v>869.50298543816132</v>
      </c>
      <c r="F53" s="2">
        <f>IF(I52&gt;0.001,PPMT(Table42111417[[#This Row],[Oprocentowanie]]/12,1,$C$5-Table42111417[[#This Row],[Miesiąc]]+1,-I52),0)</f>
        <v>567.12025045120276</v>
      </c>
      <c r="G53" s="2">
        <f t="shared" si="2"/>
        <v>1436.623235889364</v>
      </c>
      <c r="H53" s="11"/>
      <c r="I53" s="11">
        <f>IF(I52-F53&gt;0.001,I52-F53-Table42111417[[#This Row],[Ile nadpłacamy przy tej racie?]],0)</f>
        <v>189834.99334914616</v>
      </c>
      <c r="K53" s="2">
        <f>IF(Table42111417[[#This Row],[Rok]]&lt;9,Table42111417[[#This Row],[Odsetki normalne]]*50%,Table42111417[[#This Row],[Odsetki normalne]])</f>
        <v>434.75149271908066</v>
      </c>
    </row>
    <row r="54" spans="2:11" x14ac:dyDescent="0.25">
      <c r="B54" s="1">
        <f t="shared" si="1"/>
        <v>4</v>
      </c>
      <c r="C54" s="4">
        <f t="shared" si="3"/>
        <v>38</v>
      </c>
      <c r="D54" s="5">
        <v>5.4800000000000001E-2</v>
      </c>
      <c r="E54" s="2">
        <f>IF(I53&gt;0.001,IPMT(Table42111417[[#This Row],[Oprocentowanie]]/12,1,$C$5-Table42111417[[#This Row],[Miesiąc]]+1,-I53),0)</f>
        <v>866.91313629443403</v>
      </c>
      <c r="F54" s="2">
        <f>IF(I53&gt;0.001,PPMT(Table42111417[[#This Row],[Oprocentowanie]]/12,1,$C$5-Table42111417[[#This Row],[Miesiąc]]+1,-I53),0)</f>
        <v>569.71009959492972</v>
      </c>
      <c r="G54" s="2">
        <f t="shared" si="2"/>
        <v>1436.6232358893637</v>
      </c>
      <c r="H54" s="11"/>
      <c r="I54" s="11">
        <f>IF(I53-F54&gt;0.001,I53-F54-Table42111417[[#This Row],[Ile nadpłacamy przy tej racie?]],0)</f>
        <v>189265.28324955123</v>
      </c>
      <c r="K54" s="2">
        <f>IF(Table42111417[[#This Row],[Rok]]&lt;9,Table42111417[[#This Row],[Odsetki normalne]]*50%,Table42111417[[#This Row],[Odsetki normalne]])</f>
        <v>433.45656814721701</v>
      </c>
    </row>
    <row r="55" spans="2:11" x14ac:dyDescent="0.25">
      <c r="B55" s="1">
        <f t="shared" si="1"/>
        <v>4</v>
      </c>
      <c r="C55" s="4">
        <f t="shared" si="3"/>
        <v>39</v>
      </c>
      <c r="D55" s="5">
        <v>5.4800000000000001E-2</v>
      </c>
      <c r="E55" s="2">
        <f>IF(I54&gt;0.001,IPMT(Table42111417[[#This Row],[Oprocentowanie]]/12,1,$C$5-Table42111417[[#This Row],[Miesiąc]]+1,-I54),0)</f>
        <v>864.31146017295066</v>
      </c>
      <c r="F55" s="2">
        <f>IF(I54&gt;0.001,PPMT(Table42111417[[#This Row],[Oprocentowanie]]/12,1,$C$5-Table42111417[[#This Row],[Miesiąc]]+1,-I54),0)</f>
        <v>572.31177571641354</v>
      </c>
      <c r="G55" s="2">
        <f t="shared" si="2"/>
        <v>1436.6232358893642</v>
      </c>
      <c r="H55" s="11"/>
      <c r="I55" s="11">
        <f>IF(I54-F55&gt;0.001,I54-F55-Table42111417[[#This Row],[Ile nadpłacamy przy tej racie?]],0)</f>
        <v>188692.97147383483</v>
      </c>
      <c r="K55" s="2">
        <f>IF(Table42111417[[#This Row],[Rok]]&lt;9,Table42111417[[#This Row],[Odsetki normalne]]*50%,Table42111417[[#This Row],[Odsetki normalne]])</f>
        <v>432.15573008647533</v>
      </c>
    </row>
    <row r="56" spans="2:11" x14ac:dyDescent="0.25">
      <c r="B56" s="1">
        <f t="shared" si="1"/>
        <v>4</v>
      </c>
      <c r="C56" s="4">
        <f t="shared" si="3"/>
        <v>40</v>
      </c>
      <c r="D56" s="5">
        <v>5.4800000000000001E-2</v>
      </c>
      <c r="E56" s="2">
        <f>IF(I55&gt;0.001,IPMT(Table42111417[[#This Row],[Oprocentowanie]]/12,1,$C$5-Table42111417[[#This Row],[Miesiąc]]+1,-I55),0)</f>
        <v>861.69790306384573</v>
      </c>
      <c r="F56" s="2">
        <f>IF(I55&gt;0.001,PPMT(Table42111417[[#This Row],[Oprocentowanie]]/12,1,$C$5-Table42111417[[#This Row],[Miesiąc]]+1,-I55),0)</f>
        <v>574.92533282551847</v>
      </c>
      <c r="G56" s="2">
        <f t="shared" si="2"/>
        <v>1436.6232358893642</v>
      </c>
      <c r="H56" s="11"/>
      <c r="I56" s="11">
        <f>IF(I55-F56&gt;0.001,I55-F56-Table42111417[[#This Row],[Ile nadpłacamy przy tej racie?]],0)</f>
        <v>188118.04614100931</v>
      </c>
      <c r="K56" s="2">
        <f>IF(Table42111417[[#This Row],[Rok]]&lt;9,Table42111417[[#This Row],[Odsetki normalne]]*50%,Table42111417[[#This Row],[Odsetki normalne]])</f>
        <v>430.84895153192286</v>
      </c>
    </row>
    <row r="57" spans="2:11" x14ac:dyDescent="0.25">
      <c r="B57" s="1">
        <f t="shared" si="1"/>
        <v>4</v>
      </c>
      <c r="C57" s="4">
        <f t="shared" si="3"/>
        <v>41</v>
      </c>
      <c r="D57" s="5">
        <v>5.4800000000000001E-2</v>
      </c>
      <c r="E57" s="2">
        <f>IF(I56&gt;0.001,IPMT(Table42111417[[#This Row],[Oprocentowanie]]/12,1,$C$5-Table42111417[[#This Row],[Miesiąc]]+1,-I56),0)</f>
        <v>859.07241071060923</v>
      </c>
      <c r="F57" s="2">
        <f>IF(I56&gt;0.001,PPMT(Table42111417[[#This Row],[Oprocentowanie]]/12,1,$C$5-Table42111417[[#This Row],[Miesiąc]]+1,-I56),0)</f>
        <v>577.55082517875485</v>
      </c>
      <c r="G57" s="2">
        <f t="shared" si="2"/>
        <v>1436.623235889364</v>
      </c>
      <c r="H57" s="11"/>
      <c r="I57" s="11">
        <f>IF(I56-F57&gt;0.001,I56-F57-Table42111417[[#This Row],[Ile nadpłacamy przy tej racie?]],0)</f>
        <v>187540.49531583054</v>
      </c>
      <c r="K57" s="2">
        <f>IF(Table42111417[[#This Row],[Rok]]&lt;9,Table42111417[[#This Row],[Odsetki normalne]]*50%,Table42111417[[#This Row],[Odsetki normalne]])</f>
        <v>429.53620535530462</v>
      </c>
    </row>
    <row r="58" spans="2:11" x14ac:dyDescent="0.25">
      <c r="B58" s="1">
        <f t="shared" si="1"/>
        <v>4</v>
      </c>
      <c r="C58" s="4">
        <f t="shared" si="3"/>
        <v>42</v>
      </c>
      <c r="D58" s="5">
        <v>5.4800000000000001E-2</v>
      </c>
      <c r="E58" s="2">
        <f>IF(I57&gt;0.001,IPMT(Table42111417[[#This Row],[Oprocentowanie]]/12,1,$C$5-Table42111417[[#This Row],[Miesiąc]]+1,-I57),0)</f>
        <v>856.43492860895935</v>
      </c>
      <c r="F58" s="2">
        <f>IF(I57&gt;0.001,PPMT(Table42111417[[#This Row],[Oprocentowanie]]/12,1,$C$5-Table42111417[[#This Row],[Miesiąc]]+1,-I57),0)</f>
        <v>580.18830728040473</v>
      </c>
      <c r="G58" s="2">
        <f t="shared" si="2"/>
        <v>1436.623235889364</v>
      </c>
      <c r="H58" s="11"/>
      <c r="I58" s="11">
        <f>IF(I57-F58&gt;0.001,I57-F58-Table42111417[[#This Row],[Ile nadpłacamy przy tej racie?]],0)</f>
        <v>186960.30700855015</v>
      </c>
      <c r="K58" s="2">
        <f>IF(Table42111417[[#This Row],[Rok]]&lt;9,Table42111417[[#This Row],[Odsetki normalne]]*50%,Table42111417[[#This Row],[Odsetki normalne]])</f>
        <v>428.21746430447968</v>
      </c>
    </row>
    <row r="59" spans="2:11" x14ac:dyDescent="0.25">
      <c r="B59" s="1">
        <f t="shared" si="1"/>
        <v>4</v>
      </c>
      <c r="C59" s="4">
        <f t="shared" si="3"/>
        <v>43</v>
      </c>
      <c r="D59" s="5">
        <v>5.4800000000000001E-2</v>
      </c>
      <c r="E59" s="2">
        <f>IF(I58&gt;0.001,IPMT(Table42111417[[#This Row],[Oprocentowanie]]/12,1,$C$5-Table42111417[[#This Row],[Miesiąc]]+1,-I58),0)</f>
        <v>853.7854020057124</v>
      </c>
      <c r="F59" s="2">
        <f>IF(I58&gt;0.001,PPMT(Table42111417[[#This Row],[Oprocentowanie]]/12,1,$C$5-Table42111417[[#This Row],[Miesiąc]]+1,-I58),0)</f>
        <v>582.83783388365191</v>
      </c>
      <c r="G59" s="2">
        <f t="shared" si="2"/>
        <v>1436.6232358893644</v>
      </c>
      <c r="H59" s="11"/>
      <c r="I59" s="11">
        <f>IF(I58-F59&gt;0.001,I58-F59-Table42111417[[#This Row],[Ile nadpłacamy przy tej racie?]],0)</f>
        <v>186377.4691746665</v>
      </c>
      <c r="K59" s="2">
        <f>IF(Table42111417[[#This Row],[Rok]]&lt;9,Table42111417[[#This Row],[Odsetki normalne]]*50%,Table42111417[[#This Row],[Odsetki normalne]])</f>
        <v>426.8927010028562</v>
      </c>
    </row>
    <row r="60" spans="2:11" x14ac:dyDescent="0.25">
      <c r="B60" s="1">
        <f t="shared" si="1"/>
        <v>4</v>
      </c>
      <c r="C60" s="4">
        <f t="shared" si="3"/>
        <v>44</v>
      </c>
      <c r="D60" s="5">
        <v>5.4800000000000001E-2</v>
      </c>
      <c r="E60" s="2">
        <f>IF(I59&gt;0.001,IPMT(Table42111417[[#This Row],[Oprocentowanie]]/12,1,$C$5-Table42111417[[#This Row],[Miesiąc]]+1,-I59),0)</f>
        <v>851.12377589764378</v>
      </c>
      <c r="F60" s="2">
        <f>IF(I59&gt;0.001,PPMT(Table42111417[[#This Row],[Oprocentowanie]]/12,1,$C$5-Table42111417[[#This Row],[Miesiąc]]+1,-I59),0)</f>
        <v>585.49945999172041</v>
      </c>
      <c r="G60" s="2">
        <f t="shared" si="2"/>
        <v>1436.6232358893642</v>
      </c>
      <c r="H60" s="11"/>
      <c r="I60" s="11">
        <f>IF(I59-F60&gt;0.001,I59-F60-Table42111417[[#This Row],[Ile nadpłacamy przy tej racie?]],0)</f>
        <v>185791.96971467478</v>
      </c>
      <c r="K60" s="2">
        <f>IF(Table42111417[[#This Row],[Rok]]&lt;9,Table42111417[[#This Row],[Odsetki normalne]]*50%,Table42111417[[#This Row],[Odsetki normalne]])</f>
        <v>425.56188794882189</v>
      </c>
    </row>
    <row r="61" spans="2:11" x14ac:dyDescent="0.25">
      <c r="B61" s="1">
        <f t="shared" si="1"/>
        <v>4</v>
      </c>
      <c r="C61" s="4">
        <f t="shared" si="3"/>
        <v>45</v>
      </c>
      <c r="D61" s="5">
        <v>5.4800000000000001E-2</v>
      </c>
      <c r="E61" s="2">
        <f>IF(I60&gt;0.001,IPMT(Table42111417[[#This Row],[Oprocentowanie]]/12,1,$C$5-Table42111417[[#This Row],[Miesiąc]]+1,-I60),0)</f>
        <v>848.4499950303483</v>
      </c>
      <c r="F61" s="2">
        <f>IF(I60&gt;0.001,PPMT(Table42111417[[#This Row],[Oprocentowanie]]/12,1,$C$5-Table42111417[[#This Row],[Miesiąc]]+1,-I60),0)</f>
        <v>588.173240859016</v>
      </c>
      <c r="G61" s="2">
        <f t="shared" si="2"/>
        <v>1436.6232358893644</v>
      </c>
      <c r="H61" s="11"/>
      <c r="I61" s="11">
        <f>IF(I60-F61&gt;0.001,I60-F61-Table42111417[[#This Row],[Ile nadpłacamy przy tej racie?]],0)</f>
        <v>185203.79647381578</v>
      </c>
      <c r="K61" s="2">
        <f>IF(Table42111417[[#This Row],[Rok]]&lt;9,Table42111417[[#This Row],[Odsetki normalne]]*50%,Table42111417[[#This Row],[Odsetki normalne]])</f>
        <v>424.22499751517415</v>
      </c>
    </row>
    <row r="62" spans="2:11" x14ac:dyDescent="0.25">
      <c r="B62" s="1">
        <f t="shared" si="1"/>
        <v>4</v>
      </c>
      <c r="C62" s="4">
        <f t="shared" si="3"/>
        <v>46</v>
      </c>
      <c r="D62" s="5">
        <v>5.4800000000000001E-2</v>
      </c>
      <c r="E62" s="2">
        <f>IF(I61&gt;0.001,IPMT(Table42111417[[#This Row],[Oprocentowanie]]/12,1,$C$5-Table42111417[[#This Row],[Miesiąc]]+1,-I61),0)</f>
        <v>845.76400389709204</v>
      </c>
      <c r="F62" s="2">
        <f>IF(I61&gt;0.001,PPMT(Table42111417[[#This Row],[Oprocentowanie]]/12,1,$C$5-Table42111417[[#This Row],[Miesiąc]]+1,-I61),0)</f>
        <v>590.85923199227227</v>
      </c>
      <c r="G62" s="2">
        <f t="shared" si="2"/>
        <v>1436.6232358893644</v>
      </c>
      <c r="H62" s="11"/>
      <c r="I62" s="11">
        <f>IF(I61-F62&gt;0.001,I61-F62-Table42111417[[#This Row],[Ile nadpłacamy przy tej racie?]],0)</f>
        <v>184612.9372418235</v>
      </c>
      <c r="K62" s="2">
        <f>IF(Table42111417[[#This Row],[Rok]]&lt;9,Table42111417[[#This Row],[Odsetki normalne]]*50%,Table42111417[[#This Row],[Odsetki normalne]])</f>
        <v>422.88200194854602</v>
      </c>
    </row>
    <row r="63" spans="2:11" x14ac:dyDescent="0.25">
      <c r="B63" s="1">
        <f t="shared" si="1"/>
        <v>4</v>
      </c>
      <c r="C63" s="4">
        <f t="shared" si="3"/>
        <v>47</v>
      </c>
      <c r="D63" s="5">
        <v>5.4800000000000001E-2</v>
      </c>
      <c r="E63" s="2">
        <f>IF(I62&gt;0.001,IPMT(Table42111417[[#This Row],[Oprocentowanie]]/12,1,$C$5-Table42111417[[#This Row],[Miesiąc]]+1,-I62),0)</f>
        <v>843.06574673766067</v>
      </c>
      <c r="F63" s="2">
        <f>IF(I62&gt;0.001,PPMT(Table42111417[[#This Row],[Oprocentowanie]]/12,1,$C$5-Table42111417[[#This Row],[Miesiąc]]+1,-I62),0)</f>
        <v>593.55748915170375</v>
      </c>
      <c r="G63" s="2">
        <f t="shared" si="2"/>
        <v>1436.6232358893644</v>
      </c>
      <c r="H63" s="11"/>
      <c r="I63" s="11">
        <f>IF(I62-F63&gt;0.001,I62-F63-Table42111417[[#This Row],[Ile nadpłacamy przy tej racie?]],0)</f>
        <v>184019.37975267178</v>
      </c>
      <c r="K63" s="2">
        <f>IF(Table42111417[[#This Row],[Rok]]&lt;9,Table42111417[[#This Row],[Odsetki normalne]]*50%,Table42111417[[#This Row],[Odsetki normalne]])</f>
        <v>421.53287336883034</v>
      </c>
    </row>
    <row r="64" spans="2:11" x14ac:dyDescent="0.25">
      <c r="B64" s="1">
        <f t="shared" si="1"/>
        <v>4</v>
      </c>
      <c r="C64" s="4">
        <f t="shared" si="3"/>
        <v>48</v>
      </c>
      <c r="D64" s="5">
        <v>5.4800000000000001E-2</v>
      </c>
      <c r="E64" s="2">
        <f>IF(I63&gt;0.001,IPMT(Table42111417[[#This Row],[Oprocentowanie]]/12,1,$C$5-Table42111417[[#This Row],[Miesiąc]]+1,-I63),0)</f>
        <v>840.35516753720117</v>
      </c>
      <c r="F64" s="2">
        <f>IF(I63&gt;0.001,PPMT(Table42111417[[#This Row],[Oprocentowanie]]/12,1,$C$5-Table42111417[[#This Row],[Miesiąc]]+1,-I63),0)</f>
        <v>596.26806835216303</v>
      </c>
      <c r="G64" s="2">
        <f t="shared" si="2"/>
        <v>1436.6232358893642</v>
      </c>
      <c r="H64" s="11"/>
      <c r="I64" s="11">
        <f>IF(I63-F64&gt;0.001,I63-F64-Table42111417[[#This Row],[Ile nadpłacamy przy tej racie?]],0)</f>
        <v>183423.11168431962</v>
      </c>
      <c r="K64" s="2">
        <f>IF(Table42111417[[#This Row],[Rok]]&lt;9,Table42111417[[#This Row],[Odsetki normalne]]*50%,Table42111417[[#This Row],[Odsetki normalne]])</f>
        <v>420.17758376860058</v>
      </c>
    </row>
    <row r="65" spans="2:11" x14ac:dyDescent="0.25">
      <c r="B65" s="6">
        <f t="shared" si="1"/>
        <v>5</v>
      </c>
      <c r="C65" s="7">
        <f t="shared" si="3"/>
        <v>49</v>
      </c>
      <c r="D65" s="8">
        <v>5.4800000000000001E-2</v>
      </c>
      <c r="E65" s="9">
        <f>IF(I64&gt;0.001,IPMT(Table42111417[[#This Row],[Oprocentowanie]]/12,1,$C$5-Table42111417[[#This Row],[Miesiąc]]+1,-I64),0)</f>
        <v>837.63221002505963</v>
      </c>
      <c r="F65" s="9">
        <f>IF(I64&gt;0.001,PPMT(Table42111417[[#This Row],[Oprocentowanie]]/12,1,$C$5-Table42111417[[#This Row],[Miesiąc]]+1,-I64),0)</f>
        <v>598.99102586430456</v>
      </c>
      <c r="G65" s="9">
        <f t="shared" si="2"/>
        <v>1436.6232358893642</v>
      </c>
      <c r="H65" s="9"/>
      <c r="I65" s="9">
        <f>IF(I64-F65&gt;0.001,I64-F65-Table42111417[[#This Row],[Ile nadpłacamy przy tej racie?]],0)</f>
        <v>182824.12065845533</v>
      </c>
      <c r="K65" s="9">
        <f>IF(Table42111417[[#This Row],[Rok]]&lt;9,Table42111417[[#This Row],[Odsetki normalne]]*50%,Table42111417[[#This Row],[Odsetki normalne]])</f>
        <v>418.81610501252982</v>
      </c>
    </row>
    <row r="66" spans="2:11" x14ac:dyDescent="0.25">
      <c r="B66" s="6">
        <f t="shared" si="1"/>
        <v>5</v>
      </c>
      <c r="C66" s="7">
        <f t="shared" si="3"/>
        <v>50</v>
      </c>
      <c r="D66" s="8">
        <v>5.4800000000000001E-2</v>
      </c>
      <c r="E66" s="9">
        <f>IF(I65&gt;0.001,IPMT(Table42111417[[#This Row],[Oprocentowanie]]/12,1,$C$5-Table42111417[[#This Row],[Miesiąc]]+1,-I65),0)</f>
        <v>834.89681767361265</v>
      </c>
      <c r="F66" s="9">
        <f>IF(I65&gt;0.001,PPMT(Table42111417[[#This Row],[Oprocentowanie]]/12,1,$C$5-Table42111417[[#This Row],[Miesiąc]]+1,-I65),0)</f>
        <v>601.72641821575189</v>
      </c>
      <c r="G66" s="9">
        <f t="shared" si="2"/>
        <v>1436.6232358893644</v>
      </c>
      <c r="H66" s="9"/>
      <c r="I66" s="9">
        <f>IF(I65-F66&gt;0.001,I65-F66-Table42111417[[#This Row],[Ile nadpłacamy przy tej racie?]],0)</f>
        <v>182222.39424023958</v>
      </c>
      <c r="K66" s="9">
        <f>IF(Table42111417[[#This Row],[Rok]]&lt;9,Table42111417[[#This Row],[Odsetki normalne]]*50%,Table42111417[[#This Row],[Odsetki normalne]])</f>
        <v>417.44840883680632</v>
      </c>
    </row>
    <row r="67" spans="2:11" x14ac:dyDescent="0.25">
      <c r="B67" s="6">
        <f t="shared" si="1"/>
        <v>5</v>
      </c>
      <c r="C67" s="7">
        <f t="shared" si="3"/>
        <v>51</v>
      </c>
      <c r="D67" s="8">
        <v>5.4800000000000001E-2</v>
      </c>
      <c r="E67" s="9">
        <f>IF(I66&gt;0.001,IPMT(Table42111417[[#This Row],[Oprocentowanie]]/12,1,$C$5-Table42111417[[#This Row],[Miesiąc]]+1,-I66),0)</f>
        <v>832.14893369709409</v>
      </c>
      <c r="F67" s="9">
        <f>IF(I66&gt;0.001,PPMT(Table42111417[[#This Row],[Oprocentowanie]]/12,1,$C$5-Table42111417[[#This Row],[Miesiąc]]+1,-I66),0)</f>
        <v>604.47430219227033</v>
      </c>
      <c r="G67" s="9">
        <f t="shared" si="2"/>
        <v>1436.6232358893644</v>
      </c>
      <c r="H67" s="9"/>
      <c r="I67" s="9">
        <f>IF(I66-F67&gt;0.001,I66-F67-Table42111417[[#This Row],[Ile nadpłacamy przy tej racie?]],0)</f>
        <v>181617.9199380473</v>
      </c>
      <c r="K67" s="9">
        <f>IF(Table42111417[[#This Row],[Rok]]&lt;9,Table42111417[[#This Row],[Odsetki normalne]]*50%,Table42111417[[#This Row],[Odsetki normalne]])</f>
        <v>416.07446684854705</v>
      </c>
    </row>
    <row r="68" spans="2:11" x14ac:dyDescent="0.25">
      <c r="B68" s="6">
        <f t="shared" si="1"/>
        <v>5</v>
      </c>
      <c r="C68" s="7">
        <f t="shared" si="3"/>
        <v>52</v>
      </c>
      <c r="D68" s="8">
        <v>5.4800000000000001E-2</v>
      </c>
      <c r="E68" s="9">
        <f>IF(I67&gt;0.001,IPMT(Table42111417[[#This Row],[Oprocentowanie]]/12,1,$C$5-Table42111417[[#This Row],[Miesiąc]]+1,-I67),0)</f>
        <v>829.38850105041604</v>
      </c>
      <c r="F68" s="9">
        <f>IF(I67&gt;0.001,PPMT(Table42111417[[#This Row],[Oprocentowanie]]/12,1,$C$5-Table42111417[[#This Row],[Miesiąc]]+1,-I67),0)</f>
        <v>607.23473483894827</v>
      </c>
      <c r="G68" s="9">
        <f t="shared" si="2"/>
        <v>1436.6232358893644</v>
      </c>
      <c r="H68" s="9"/>
      <c r="I68" s="9">
        <f>IF(I67-F68&gt;0.001,I67-F68-Table42111417[[#This Row],[Ile nadpłacamy przy tej racie?]],0)</f>
        <v>181010.68520320836</v>
      </c>
      <c r="K68" s="9">
        <f>IF(Table42111417[[#This Row],[Rok]]&lt;9,Table42111417[[#This Row],[Odsetki normalne]]*50%,Table42111417[[#This Row],[Odsetki normalne]])</f>
        <v>414.69425052520802</v>
      </c>
    </row>
    <row r="69" spans="2:11" x14ac:dyDescent="0.25">
      <c r="B69" s="6">
        <f t="shared" si="1"/>
        <v>5</v>
      </c>
      <c r="C69" s="7">
        <f t="shared" si="3"/>
        <v>53</v>
      </c>
      <c r="D69" s="8">
        <v>5.4800000000000001E-2</v>
      </c>
      <c r="E69" s="9">
        <f>IF(I68&gt;0.001,IPMT(Table42111417[[#This Row],[Oprocentowanie]]/12,1,$C$5-Table42111417[[#This Row],[Miesiąc]]+1,-I68),0)</f>
        <v>826.61546242798488</v>
      </c>
      <c r="F69" s="9">
        <f>IF(I68&gt;0.001,PPMT(Table42111417[[#This Row],[Oprocentowanie]]/12,1,$C$5-Table42111417[[#This Row],[Miesiąc]]+1,-I68),0)</f>
        <v>610.00777346137954</v>
      </c>
      <c r="G69" s="9">
        <f t="shared" si="2"/>
        <v>1436.6232358893644</v>
      </c>
      <c r="H69" s="9"/>
      <c r="I69" s="9">
        <f>IF(I68-F69&gt;0.001,I68-F69-Table42111417[[#This Row],[Ile nadpłacamy przy tej racie?]],0)</f>
        <v>180400.67742974698</v>
      </c>
      <c r="K69" s="9">
        <f>IF(Table42111417[[#This Row],[Rok]]&lt;9,Table42111417[[#This Row],[Odsetki normalne]]*50%,Table42111417[[#This Row],[Odsetki normalne]])</f>
        <v>413.30773121399244</v>
      </c>
    </row>
    <row r="70" spans="2:11" x14ac:dyDescent="0.25">
      <c r="B70" s="6">
        <f t="shared" si="1"/>
        <v>5</v>
      </c>
      <c r="C70" s="7">
        <f t="shared" si="3"/>
        <v>54</v>
      </c>
      <c r="D70" s="8">
        <v>5.4800000000000001E-2</v>
      </c>
      <c r="E70" s="9">
        <f>IF(I69&gt;0.001,IPMT(Table42111417[[#This Row],[Oprocentowanie]]/12,1,$C$5-Table42111417[[#This Row],[Miesiąc]]+1,-I69),0)</f>
        <v>823.82976026251129</v>
      </c>
      <c r="F70" s="9">
        <f>IF(I69&gt;0.001,PPMT(Table42111417[[#This Row],[Oprocentowanie]]/12,1,$C$5-Table42111417[[#This Row],[Miesiąc]]+1,-I69),0)</f>
        <v>612.79347562685314</v>
      </c>
      <c r="G70" s="9">
        <f t="shared" si="2"/>
        <v>1436.6232358893644</v>
      </c>
      <c r="H70" s="9"/>
      <c r="I70" s="9">
        <f>IF(I69-F70&gt;0.001,I69-F70-Table42111417[[#This Row],[Ile nadpłacamy przy tej racie?]],0)</f>
        <v>179787.88395412013</v>
      </c>
      <c r="K70" s="9">
        <f>IF(Table42111417[[#This Row],[Rok]]&lt;9,Table42111417[[#This Row],[Odsetki normalne]]*50%,Table42111417[[#This Row],[Odsetki normalne]])</f>
        <v>411.91488013125564</v>
      </c>
    </row>
    <row r="71" spans="2:11" x14ac:dyDescent="0.25">
      <c r="B71" s="6">
        <f t="shared" si="1"/>
        <v>5</v>
      </c>
      <c r="C71" s="7">
        <f t="shared" si="3"/>
        <v>55</v>
      </c>
      <c r="D71" s="8">
        <v>5.4800000000000001E-2</v>
      </c>
      <c r="E71" s="9">
        <f>IF(I70&gt;0.001,IPMT(Table42111417[[#This Row],[Oprocentowanie]]/12,1,$C$5-Table42111417[[#This Row],[Miesiąc]]+1,-I70),0)</f>
        <v>821.03133672381523</v>
      </c>
      <c r="F71" s="9">
        <f>IF(I70&gt;0.001,PPMT(Table42111417[[#This Row],[Oprocentowanie]]/12,1,$C$5-Table42111417[[#This Row],[Miesiąc]]+1,-I70),0)</f>
        <v>615.59189916554908</v>
      </c>
      <c r="G71" s="9">
        <f t="shared" si="2"/>
        <v>1436.6232358893644</v>
      </c>
      <c r="H71" s="9"/>
      <c r="I71" s="9">
        <f>IF(I70-F71&gt;0.001,I70-F71-Table42111417[[#This Row],[Ile nadpłacamy przy tej racie?]],0)</f>
        <v>179172.29205495457</v>
      </c>
      <c r="K71" s="9">
        <f>IF(Table42111417[[#This Row],[Rok]]&lt;9,Table42111417[[#This Row],[Odsetki normalne]]*50%,Table42111417[[#This Row],[Odsetki normalne]])</f>
        <v>410.51566836190761</v>
      </c>
    </row>
    <row r="72" spans="2:11" x14ac:dyDescent="0.25">
      <c r="B72" s="6">
        <f t="shared" si="1"/>
        <v>5</v>
      </c>
      <c r="C72" s="7">
        <f t="shared" si="3"/>
        <v>56</v>
      </c>
      <c r="D72" s="8">
        <v>5.4800000000000001E-2</v>
      </c>
      <c r="E72" s="9">
        <f>IF(I71&gt;0.001,IPMT(Table42111417[[#This Row],[Oprocentowanie]]/12,1,$C$5-Table42111417[[#This Row],[Miesiąc]]+1,-I71),0)</f>
        <v>818.22013371762591</v>
      </c>
      <c r="F72" s="9">
        <f>IF(I71&gt;0.001,PPMT(Table42111417[[#This Row],[Oprocentowanie]]/12,1,$C$5-Table42111417[[#This Row],[Miesiąc]]+1,-I71),0)</f>
        <v>618.40310217173828</v>
      </c>
      <c r="G72" s="9">
        <f t="shared" si="2"/>
        <v>1436.6232358893642</v>
      </c>
      <c r="H72" s="9"/>
      <c r="I72" s="9">
        <f>IF(I71-F72&gt;0.001,I71-F72-Table42111417[[#This Row],[Ile nadpłacamy przy tej racie?]],0)</f>
        <v>178553.88895278284</v>
      </c>
      <c r="K72" s="9">
        <f>IF(Table42111417[[#This Row],[Rok]]&lt;9,Table42111417[[#This Row],[Odsetki normalne]]*50%,Table42111417[[#This Row],[Odsetki normalne]])</f>
        <v>409.11006685881296</v>
      </c>
    </row>
    <row r="73" spans="2:11" x14ac:dyDescent="0.25">
      <c r="B73" s="6">
        <f t="shared" si="1"/>
        <v>5</v>
      </c>
      <c r="C73" s="7">
        <f t="shared" si="3"/>
        <v>57</v>
      </c>
      <c r="D73" s="8">
        <v>5.4800000000000001E-2</v>
      </c>
      <c r="E73" s="9">
        <f>IF(I72&gt;0.001,IPMT(Table42111417[[#This Row],[Oprocentowanie]]/12,1,$C$5-Table42111417[[#This Row],[Miesiąc]]+1,-I72),0)</f>
        <v>815.39609288437498</v>
      </c>
      <c r="F73" s="9">
        <f>IF(I72&gt;0.001,PPMT(Table42111417[[#This Row],[Oprocentowanie]]/12,1,$C$5-Table42111417[[#This Row],[Miesiąc]]+1,-I72),0)</f>
        <v>621.22714300498956</v>
      </c>
      <c r="G73" s="9">
        <f t="shared" si="2"/>
        <v>1436.6232358893644</v>
      </c>
      <c r="H73" s="9"/>
      <c r="I73" s="9">
        <f>IF(I72-F73&gt;0.001,I72-F73-Table42111417[[#This Row],[Ile nadpłacamy przy tej racie?]],0)</f>
        <v>177932.66180977784</v>
      </c>
      <c r="K73" s="9">
        <f>IF(Table42111417[[#This Row],[Rok]]&lt;9,Table42111417[[#This Row],[Odsetki normalne]]*50%,Table42111417[[#This Row],[Odsetki normalne]])</f>
        <v>407.69804644218749</v>
      </c>
    </row>
    <row r="74" spans="2:11" x14ac:dyDescent="0.25">
      <c r="B74" s="6">
        <f t="shared" si="1"/>
        <v>5</v>
      </c>
      <c r="C74" s="7">
        <f t="shared" si="3"/>
        <v>58</v>
      </c>
      <c r="D74" s="8">
        <v>5.4800000000000001E-2</v>
      </c>
      <c r="E74" s="9">
        <f>IF(I73&gt;0.001,IPMT(Table42111417[[#This Row],[Oprocentowanie]]/12,1,$C$5-Table42111417[[#This Row],[Miesiąc]]+1,-I73),0)</f>
        <v>812.55915559798552</v>
      </c>
      <c r="F74" s="9">
        <f>IF(I73&gt;0.001,PPMT(Table42111417[[#This Row],[Oprocentowanie]]/12,1,$C$5-Table42111417[[#This Row],[Miesiąc]]+1,-I73),0)</f>
        <v>624.06408029137879</v>
      </c>
      <c r="G74" s="9">
        <f t="shared" si="2"/>
        <v>1436.6232358893644</v>
      </c>
      <c r="H74" s="9"/>
      <c r="I74" s="9">
        <f>IF(I73-F74&gt;0.001,I73-F74-Table42111417[[#This Row],[Ile nadpłacamy przy tej racie?]],0)</f>
        <v>177308.59772948647</v>
      </c>
      <c r="K74" s="9">
        <f>IF(Table42111417[[#This Row],[Rok]]&lt;9,Table42111417[[#This Row],[Odsetki normalne]]*50%,Table42111417[[#This Row],[Odsetki normalne]])</f>
        <v>406.27957779899276</v>
      </c>
    </row>
    <row r="75" spans="2:11" x14ac:dyDescent="0.25">
      <c r="B75" s="6">
        <f t="shared" si="1"/>
        <v>5</v>
      </c>
      <c r="C75" s="7">
        <f t="shared" si="3"/>
        <v>59</v>
      </c>
      <c r="D75" s="8">
        <v>5.4800000000000001E-2</v>
      </c>
      <c r="E75" s="9">
        <f>IF(I74&gt;0.001,IPMT(Table42111417[[#This Row],[Oprocentowanie]]/12,1,$C$5-Table42111417[[#This Row],[Miesiąc]]+1,-I74),0)</f>
        <v>809.70926296465495</v>
      </c>
      <c r="F75" s="9">
        <f>IF(I74&gt;0.001,PPMT(Table42111417[[#This Row],[Oprocentowanie]]/12,1,$C$5-Table42111417[[#This Row],[Miesiąc]]+1,-I74),0)</f>
        <v>626.91397292470936</v>
      </c>
      <c r="G75" s="9">
        <f t="shared" si="2"/>
        <v>1436.6232358893644</v>
      </c>
      <c r="H75" s="9"/>
      <c r="I75" s="9">
        <f>IF(I74-F75&gt;0.001,I74-F75-Table42111417[[#This Row],[Ile nadpłacamy przy tej racie?]],0)</f>
        <v>176681.68375656178</v>
      </c>
      <c r="K75" s="9">
        <f>IF(Table42111417[[#This Row],[Rok]]&lt;9,Table42111417[[#This Row],[Odsetki normalne]]*50%,Table42111417[[#This Row],[Odsetki normalne]])</f>
        <v>404.85463148232748</v>
      </c>
    </row>
    <row r="76" spans="2:11" x14ac:dyDescent="0.25">
      <c r="B76" s="6">
        <f t="shared" si="1"/>
        <v>5</v>
      </c>
      <c r="C76" s="7">
        <f t="shared" si="3"/>
        <v>60</v>
      </c>
      <c r="D76" s="8">
        <v>5.4800000000000001E-2</v>
      </c>
      <c r="E76" s="9">
        <f>IF(I75&gt;0.001,IPMT(Table42111417[[#This Row],[Oprocentowanie]]/12,1,$C$5-Table42111417[[#This Row],[Miesiąc]]+1,-I75),0)</f>
        <v>806.84635582163207</v>
      </c>
      <c r="F76" s="9">
        <f>IF(I75&gt;0.001,PPMT(Table42111417[[#This Row],[Oprocentowanie]]/12,1,$C$5-Table42111417[[#This Row],[Miesiąc]]+1,-I75),0)</f>
        <v>629.77688006773224</v>
      </c>
      <c r="G76" s="9">
        <f t="shared" si="2"/>
        <v>1436.6232358893644</v>
      </c>
      <c r="H76" s="9"/>
      <c r="I76" s="9">
        <f>IF(I75-F76&gt;0.001,I75-F76-Table42111417[[#This Row],[Ile nadpłacamy przy tej racie?]],0)</f>
        <v>176051.90687649403</v>
      </c>
      <c r="K76" s="9">
        <f>IF(Table42111417[[#This Row],[Rok]]&lt;9,Table42111417[[#This Row],[Odsetki normalne]]*50%,Table42111417[[#This Row],[Odsetki normalne]])</f>
        <v>403.42317791081604</v>
      </c>
    </row>
    <row r="77" spans="2:11" x14ac:dyDescent="0.25">
      <c r="B77" s="1">
        <f t="shared" si="1"/>
        <v>6</v>
      </c>
      <c r="C77" s="4">
        <f t="shared" si="3"/>
        <v>61</v>
      </c>
      <c r="D77" s="5">
        <v>5.4800000000000001E-2</v>
      </c>
      <c r="E77" s="2">
        <f>IF(I76&gt;0.001,IPMT(Table42111417[[#This Row],[Oprocentowanie]]/12,1,$C$5-Table42111417[[#This Row],[Miesiąc]]+1,-I76),0)</f>
        <v>803.97037473598948</v>
      </c>
      <c r="F77" s="2">
        <f>IF(I76&gt;0.001,PPMT(Table42111417[[#This Row],[Oprocentowanie]]/12,1,$C$5-Table42111417[[#This Row],[Miesiąc]]+1,-I76),0)</f>
        <v>632.65286115337483</v>
      </c>
      <c r="G77" s="2">
        <f t="shared" si="2"/>
        <v>1436.6232358893644</v>
      </c>
      <c r="H77" s="11"/>
      <c r="I77" s="11">
        <f>IF(I76-F77&gt;0.001,I76-F77-Table42111417[[#This Row],[Ile nadpłacamy przy tej racie?]],0)</f>
        <v>175419.25401534064</v>
      </c>
      <c r="K77" s="2">
        <f>IF(Table42111417[[#This Row],[Rok]]&lt;9,Table42111417[[#This Row],[Odsetki normalne]]*50%,Table42111417[[#This Row],[Odsetki normalne]])</f>
        <v>401.98518736799474</v>
      </c>
    </row>
    <row r="78" spans="2:11" x14ac:dyDescent="0.25">
      <c r="B78" s="1">
        <f t="shared" si="1"/>
        <v>6</v>
      </c>
      <c r="C78" s="4">
        <f t="shared" si="3"/>
        <v>62</v>
      </c>
      <c r="D78" s="5">
        <v>5.4800000000000001E-2</v>
      </c>
      <c r="E78" s="2">
        <f>IF(I77&gt;0.001,IPMT(Table42111417[[#This Row],[Oprocentowanie]]/12,1,$C$5-Table42111417[[#This Row],[Miesiąc]]+1,-I77),0)</f>
        <v>801.08126000338893</v>
      </c>
      <c r="F78" s="2">
        <f>IF(I77&gt;0.001,PPMT(Table42111417[[#This Row],[Oprocentowanie]]/12,1,$C$5-Table42111417[[#This Row],[Miesiąc]]+1,-I77),0)</f>
        <v>635.54197588597538</v>
      </c>
      <c r="G78" s="2">
        <f t="shared" si="2"/>
        <v>1436.6232358893644</v>
      </c>
      <c r="H78" s="11"/>
      <c r="I78" s="11">
        <f>IF(I77-F78&gt;0.001,I77-F78-Table42111417[[#This Row],[Ile nadpłacamy przy tej racie?]],0)</f>
        <v>174783.71203945467</v>
      </c>
      <c r="K78" s="2">
        <f>IF(Table42111417[[#This Row],[Rok]]&lt;9,Table42111417[[#This Row],[Odsetki normalne]]*50%,Table42111417[[#This Row],[Odsetki normalne]])</f>
        <v>400.54063000169447</v>
      </c>
    </row>
    <row r="79" spans="2:11" x14ac:dyDescent="0.25">
      <c r="B79" s="1">
        <f t="shared" si="1"/>
        <v>6</v>
      </c>
      <c r="C79" s="4">
        <f t="shared" si="3"/>
        <v>63</v>
      </c>
      <c r="D79" s="5">
        <v>5.4800000000000001E-2</v>
      </c>
      <c r="E79" s="2">
        <f>IF(I78&gt;0.001,IPMT(Table42111417[[#This Row],[Oprocentowanie]]/12,1,$C$5-Table42111417[[#This Row],[Miesiąc]]+1,-I78),0)</f>
        <v>798.17895164684296</v>
      </c>
      <c r="F79" s="2">
        <f>IF(I78&gt;0.001,PPMT(Table42111417[[#This Row],[Oprocentowanie]]/12,1,$C$5-Table42111417[[#This Row],[Miesiąc]]+1,-I78),0)</f>
        <v>638.44428424252135</v>
      </c>
      <c r="G79" s="2">
        <f t="shared" si="2"/>
        <v>1436.6232358893644</v>
      </c>
      <c r="H79" s="11"/>
      <c r="I79" s="11">
        <f>IF(I78-F79&gt;0.001,I78-F79-Table42111417[[#This Row],[Ile nadpłacamy przy tej racie?]],0)</f>
        <v>174145.26775521215</v>
      </c>
      <c r="K79" s="2">
        <f>IF(Table42111417[[#This Row],[Rok]]&lt;9,Table42111417[[#This Row],[Odsetki normalne]]*50%,Table42111417[[#This Row],[Odsetki normalne]])</f>
        <v>399.08947582342148</v>
      </c>
    </row>
    <row r="80" spans="2:11" x14ac:dyDescent="0.25">
      <c r="B80" s="1">
        <f t="shared" si="1"/>
        <v>6</v>
      </c>
      <c r="C80" s="4">
        <f t="shared" si="3"/>
        <v>64</v>
      </c>
      <c r="D80" s="5">
        <v>5.4800000000000001E-2</v>
      </c>
      <c r="E80" s="2">
        <f>IF(I79&gt;0.001,IPMT(Table42111417[[#This Row],[Oprocentowanie]]/12,1,$C$5-Table42111417[[#This Row],[Miesiąc]]+1,-I79),0)</f>
        <v>795.26338941546885</v>
      </c>
      <c r="F80" s="2">
        <f>IF(I79&gt;0.001,PPMT(Table42111417[[#This Row],[Oprocentowanie]]/12,1,$C$5-Table42111417[[#This Row],[Miesiąc]]+1,-I79),0)</f>
        <v>641.35984647389546</v>
      </c>
      <c r="G80" s="2">
        <f t="shared" si="2"/>
        <v>1436.6232358893644</v>
      </c>
      <c r="H80" s="11"/>
      <c r="I80" s="11">
        <f>IF(I79-F80&gt;0.001,I79-F80-Table42111417[[#This Row],[Ile nadpłacamy przy tej racie?]],0)</f>
        <v>173503.90790873824</v>
      </c>
      <c r="K80" s="2">
        <f>IF(Table42111417[[#This Row],[Rok]]&lt;9,Table42111417[[#This Row],[Odsetki normalne]]*50%,Table42111417[[#This Row],[Odsetki normalne]])</f>
        <v>397.63169470773443</v>
      </c>
    </row>
    <row r="81" spans="2:11" x14ac:dyDescent="0.25">
      <c r="B81" s="1">
        <f t="shared" si="1"/>
        <v>6</v>
      </c>
      <c r="C81" s="4">
        <f t="shared" si="3"/>
        <v>65</v>
      </c>
      <c r="D81" s="5">
        <v>5.4800000000000001E-2</v>
      </c>
      <c r="E81" s="2">
        <f>IF(I80&gt;0.001,IPMT(Table42111417[[#This Row],[Oprocentowanie]]/12,1,$C$5-Table42111417[[#This Row],[Miesiąc]]+1,-I80),0)</f>
        <v>792.33451278323798</v>
      </c>
      <c r="F81" s="2">
        <f>IF(I80&gt;0.001,PPMT(Table42111417[[#This Row],[Oprocentowanie]]/12,1,$C$5-Table42111417[[#This Row],[Miesiąc]]+1,-I80),0)</f>
        <v>644.28872310612621</v>
      </c>
      <c r="G81" s="2">
        <f t="shared" si="2"/>
        <v>1436.6232358893642</v>
      </c>
      <c r="H81" s="11"/>
      <c r="I81" s="11">
        <f>IF(I80-F81&gt;0.001,I80-F81-Table42111417[[#This Row],[Ile nadpłacamy przy tej racie?]],0)</f>
        <v>172859.61918563212</v>
      </c>
      <c r="K81" s="2">
        <f>IF(Table42111417[[#This Row],[Rok]]&lt;9,Table42111417[[#This Row],[Odsetki normalne]]*50%,Table42111417[[#This Row],[Odsetki normalne]])</f>
        <v>396.16725639161899</v>
      </c>
    </row>
    <row r="82" spans="2:11" x14ac:dyDescent="0.25">
      <c r="B82" s="1">
        <f t="shared" ref="B82:B145" si="4">ROUNDUP(C82/12,0)</f>
        <v>6</v>
      </c>
      <c r="C82" s="4">
        <f t="shared" si="3"/>
        <v>66</v>
      </c>
      <c r="D82" s="5">
        <v>5.4800000000000001E-2</v>
      </c>
      <c r="E82" s="2">
        <f>IF(I81&gt;0.001,IPMT(Table42111417[[#This Row],[Oprocentowanie]]/12,1,$C$5-Table42111417[[#This Row],[Miesiąc]]+1,-I81),0)</f>
        <v>789.39226094772016</v>
      </c>
      <c r="F82" s="2">
        <f>IF(I81&gt;0.001,PPMT(Table42111417[[#This Row],[Oprocentowanie]]/12,1,$C$5-Table42111417[[#This Row],[Miesiąc]]+1,-I81),0)</f>
        <v>647.23097494164438</v>
      </c>
      <c r="G82" s="2">
        <f t="shared" ref="G82:G145" si="5">IF(I81&gt;0,E82+F82,0)</f>
        <v>1436.6232358893644</v>
      </c>
      <c r="H82" s="11"/>
      <c r="I82" s="11">
        <f>IF(I81-F82&gt;0.001,I81-F82-Table42111417[[#This Row],[Ile nadpłacamy przy tej racie?]],0)</f>
        <v>172212.38821069049</v>
      </c>
      <c r="K82" s="2">
        <f>IF(Table42111417[[#This Row],[Rok]]&lt;9,Table42111417[[#This Row],[Odsetki normalne]]*50%,Table42111417[[#This Row],[Odsetki normalne]])</f>
        <v>394.69613047386008</v>
      </c>
    </row>
    <row r="83" spans="2:11" x14ac:dyDescent="0.25">
      <c r="B83" s="1">
        <f t="shared" si="4"/>
        <v>6</v>
      </c>
      <c r="C83" s="4">
        <f t="shared" ref="C83:C146" si="6">C82+1</f>
        <v>67</v>
      </c>
      <c r="D83" s="5">
        <v>5.4800000000000001E-2</v>
      </c>
      <c r="E83" s="2">
        <f>IF(I82&gt;0.001,IPMT(Table42111417[[#This Row],[Oprocentowanie]]/12,1,$C$5-Table42111417[[#This Row],[Miesiąc]]+1,-I82),0)</f>
        <v>786.43657282881998</v>
      </c>
      <c r="F83" s="2">
        <f>IF(I82&gt;0.001,PPMT(Table42111417[[#This Row],[Oprocentowanie]]/12,1,$C$5-Table42111417[[#This Row],[Miesiąc]]+1,-I82),0)</f>
        <v>650.18666306054433</v>
      </c>
      <c r="G83" s="2">
        <f t="shared" si="5"/>
        <v>1436.6232358893644</v>
      </c>
      <c r="H83" s="11"/>
      <c r="I83" s="11">
        <f>IF(I82-F83&gt;0.001,I82-F83-Table42111417[[#This Row],[Ile nadpłacamy przy tej racie?]],0)</f>
        <v>171562.20154762996</v>
      </c>
      <c r="K83" s="2">
        <f>IF(Table42111417[[#This Row],[Rok]]&lt;9,Table42111417[[#This Row],[Odsetki normalne]]*50%,Table42111417[[#This Row],[Odsetki normalne]])</f>
        <v>393.21828641440999</v>
      </c>
    </row>
    <row r="84" spans="2:11" x14ac:dyDescent="0.25">
      <c r="B84" s="1">
        <f t="shared" si="4"/>
        <v>6</v>
      </c>
      <c r="C84" s="4">
        <f t="shared" si="6"/>
        <v>68</v>
      </c>
      <c r="D84" s="5">
        <v>5.4800000000000001E-2</v>
      </c>
      <c r="E84" s="2">
        <f>IF(I83&gt;0.001,IPMT(Table42111417[[#This Row],[Oprocentowanie]]/12,1,$C$5-Table42111417[[#This Row],[Miesiąc]]+1,-I83),0)</f>
        <v>783.46738706751012</v>
      </c>
      <c r="F84" s="2">
        <f>IF(I83&gt;0.001,PPMT(Table42111417[[#This Row],[Oprocentowanie]]/12,1,$C$5-Table42111417[[#This Row],[Miesiąc]]+1,-I83),0)</f>
        <v>653.15584882185408</v>
      </c>
      <c r="G84" s="2">
        <f t="shared" si="5"/>
        <v>1436.6232358893642</v>
      </c>
      <c r="H84" s="11"/>
      <c r="I84" s="11">
        <f>IF(I83-F84&gt;0.001,I83-F84-Table42111417[[#This Row],[Ile nadpłacamy przy tej racie?]],0)</f>
        <v>170909.0456988081</v>
      </c>
      <c r="K84" s="2">
        <f>IF(Table42111417[[#This Row],[Rok]]&lt;9,Table42111417[[#This Row],[Odsetki normalne]]*50%,Table42111417[[#This Row],[Odsetki normalne]])</f>
        <v>391.73369353375506</v>
      </c>
    </row>
    <row r="85" spans="2:11" x14ac:dyDescent="0.25">
      <c r="B85" s="1">
        <f t="shared" si="4"/>
        <v>6</v>
      </c>
      <c r="C85" s="4">
        <f t="shared" si="6"/>
        <v>69</v>
      </c>
      <c r="D85" s="5">
        <v>5.4800000000000001E-2</v>
      </c>
      <c r="E85" s="2">
        <f>IF(I84&gt;0.001,IPMT(Table42111417[[#This Row],[Oprocentowanie]]/12,1,$C$5-Table42111417[[#This Row],[Miesiąc]]+1,-I84),0)</f>
        <v>780.48464202455716</v>
      </c>
      <c r="F85" s="2">
        <f>IF(I84&gt;0.001,PPMT(Table42111417[[#This Row],[Oprocentowanie]]/12,1,$C$5-Table42111417[[#This Row],[Miesiąc]]+1,-I84),0)</f>
        <v>656.13859386480738</v>
      </c>
      <c r="G85" s="2">
        <f t="shared" si="5"/>
        <v>1436.6232358893644</v>
      </c>
      <c r="H85" s="11"/>
      <c r="I85" s="11">
        <f>IF(I84-F85&gt;0.001,I84-F85-Table42111417[[#This Row],[Ile nadpłacamy przy tej racie?]],0)</f>
        <v>170252.9071049433</v>
      </c>
      <c r="K85" s="2">
        <f>IF(Table42111417[[#This Row],[Rok]]&lt;9,Table42111417[[#This Row],[Odsetki normalne]]*50%,Table42111417[[#This Row],[Odsetki normalne]])</f>
        <v>390.24232101227858</v>
      </c>
    </row>
    <row r="86" spans="2:11" x14ac:dyDescent="0.25">
      <c r="B86" s="1">
        <f t="shared" si="4"/>
        <v>6</v>
      </c>
      <c r="C86" s="4">
        <f t="shared" si="6"/>
        <v>70</v>
      </c>
      <c r="D86" s="5">
        <v>5.4800000000000001E-2</v>
      </c>
      <c r="E86" s="2">
        <f>IF(I85&gt;0.001,IPMT(Table42111417[[#This Row],[Oprocentowanie]]/12,1,$C$5-Table42111417[[#This Row],[Miesiąc]]+1,-I85),0)</f>
        <v>777.48827577924112</v>
      </c>
      <c r="F86" s="2">
        <f>IF(I85&gt;0.001,PPMT(Table42111417[[#This Row],[Oprocentowanie]]/12,1,$C$5-Table42111417[[#This Row],[Miesiąc]]+1,-I85),0)</f>
        <v>659.1349601101233</v>
      </c>
      <c r="G86" s="2">
        <f t="shared" si="5"/>
        <v>1436.6232358893644</v>
      </c>
      <c r="H86" s="11"/>
      <c r="I86" s="11">
        <f>IF(I85-F86&gt;0.001,I85-F86-Table42111417[[#This Row],[Ile nadpłacamy przy tej racie?]],0)</f>
        <v>169593.77214483317</v>
      </c>
      <c r="K86" s="2">
        <f>IF(Table42111417[[#This Row],[Rok]]&lt;9,Table42111417[[#This Row],[Odsetki normalne]]*50%,Table42111417[[#This Row],[Odsetki normalne]])</f>
        <v>388.74413788962056</v>
      </c>
    </row>
    <row r="87" spans="2:11" x14ac:dyDescent="0.25">
      <c r="B87" s="1">
        <f t="shared" si="4"/>
        <v>6</v>
      </c>
      <c r="C87" s="4">
        <f t="shared" si="6"/>
        <v>71</v>
      </c>
      <c r="D87" s="5">
        <v>5.4800000000000001E-2</v>
      </c>
      <c r="E87" s="2">
        <f>IF(I86&gt;0.001,IPMT(Table42111417[[#This Row],[Oprocentowanie]]/12,1,$C$5-Table42111417[[#This Row],[Miesiąc]]+1,-I86),0)</f>
        <v>774.47822612807147</v>
      </c>
      <c r="F87" s="2">
        <f>IF(I86&gt;0.001,PPMT(Table42111417[[#This Row],[Oprocentowanie]]/12,1,$C$5-Table42111417[[#This Row],[Miesiąc]]+1,-I86),0)</f>
        <v>662.14500976129307</v>
      </c>
      <c r="G87" s="2">
        <f t="shared" si="5"/>
        <v>1436.6232358893644</v>
      </c>
      <c r="H87" s="11"/>
      <c r="I87" s="11">
        <f>IF(I86-F87&gt;0.001,I86-F87-Table42111417[[#This Row],[Ile nadpłacamy przy tej racie?]],0)</f>
        <v>168931.62713507187</v>
      </c>
      <c r="K87" s="2">
        <f>IF(Table42111417[[#This Row],[Rok]]&lt;9,Table42111417[[#This Row],[Odsetki normalne]]*50%,Table42111417[[#This Row],[Odsetki normalne]])</f>
        <v>387.23911306403573</v>
      </c>
    </row>
    <row r="88" spans="2:11" x14ac:dyDescent="0.25">
      <c r="B88" s="1">
        <f t="shared" si="4"/>
        <v>6</v>
      </c>
      <c r="C88" s="4">
        <f t="shared" si="6"/>
        <v>72</v>
      </c>
      <c r="D88" s="5">
        <v>5.4800000000000001E-2</v>
      </c>
      <c r="E88" s="2">
        <f>IF(I87&gt;0.001,IPMT(Table42111417[[#This Row],[Oprocentowanie]]/12,1,$C$5-Table42111417[[#This Row],[Miesiąc]]+1,-I87),0)</f>
        <v>771.45443058349508</v>
      </c>
      <c r="F88" s="2">
        <f>IF(I87&gt;0.001,PPMT(Table42111417[[#This Row],[Oprocentowanie]]/12,1,$C$5-Table42111417[[#This Row],[Miesiąc]]+1,-I87),0)</f>
        <v>665.16880530586945</v>
      </c>
      <c r="G88" s="2">
        <f t="shared" si="5"/>
        <v>1436.6232358893644</v>
      </c>
      <c r="H88" s="11"/>
      <c r="I88" s="11">
        <f>IF(I87-F88&gt;0.001,I87-F88-Table42111417[[#This Row],[Ile nadpłacamy przy tej racie?]],0)</f>
        <v>168266.458329766</v>
      </c>
      <c r="K88" s="2">
        <f>IF(Table42111417[[#This Row],[Rok]]&lt;9,Table42111417[[#This Row],[Odsetki normalne]]*50%,Table42111417[[#This Row],[Odsetki normalne]])</f>
        <v>385.72721529174754</v>
      </c>
    </row>
    <row r="89" spans="2:11" x14ac:dyDescent="0.25">
      <c r="B89" s="6">
        <f t="shared" si="4"/>
        <v>7</v>
      </c>
      <c r="C89" s="7">
        <f t="shared" si="6"/>
        <v>73</v>
      </c>
      <c r="D89" s="8">
        <v>5.4800000000000001E-2</v>
      </c>
      <c r="E89" s="9">
        <f>IF(I88&gt;0.001,IPMT(Table42111417[[#This Row],[Oprocentowanie]]/12,1,$C$5-Table42111417[[#This Row],[Miesiąc]]+1,-I88),0)</f>
        <v>768.41682637259805</v>
      </c>
      <c r="F89" s="9">
        <f>IF(I88&gt;0.001,PPMT(Table42111417[[#This Row],[Oprocentowanie]]/12,1,$C$5-Table42111417[[#This Row],[Miesiąc]]+1,-I88),0)</f>
        <v>668.20640951676626</v>
      </c>
      <c r="G89" s="9">
        <f t="shared" si="5"/>
        <v>1436.6232358893644</v>
      </c>
      <c r="H89" s="9"/>
      <c r="I89" s="9">
        <f>IF(I88-F89&gt;0.001,I88-F89-Table42111417[[#This Row],[Ile nadpłacamy przy tej racie?]],0)</f>
        <v>167598.25192024923</v>
      </c>
      <c r="K89" s="9">
        <f>IF(Table42111417[[#This Row],[Rok]]&lt;9,Table42111417[[#This Row],[Odsetki normalne]]*50%,Table42111417[[#This Row],[Odsetki normalne]])</f>
        <v>384.20841318629903</v>
      </c>
    </row>
    <row r="90" spans="2:11" x14ac:dyDescent="0.25">
      <c r="B90" s="6">
        <f t="shared" si="4"/>
        <v>7</v>
      </c>
      <c r="C90" s="7">
        <f t="shared" si="6"/>
        <v>74</v>
      </c>
      <c r="D90" s="8">
        <v>5.4800000000000001E-2</v>
      </c>
      <c r="E90" s="9">
        <f>IF(I89&gt;0.001,IPMT(Table42111417[[#This Row],[Oprocentowanie]]/12,1,$C$5-Table42111417[[#This Row],[Miesiąc]]+1,-I89),0)</f>
        <v>765.36535043580477</v>
      </c>
      <c r="F90" s="9">
        <f>IF(I89&gt;0.001,PPMT(Table42111417[[#This Row],[Oprocentowanie]]/12,1,$C$5-Table42111417[[#This Row],[Miesiąc]]+1,-I89),0)</f>
        <v>671.25788545355942</v>
      </c>
      <c r="G90" s="9">
        <f t="shared" si="5"/>
        <v>1436.6232358893642</v>
      </c>
      <c r="H90" s="9"/>
      <c r="I90" s="9">
        <f>IF(I89-F90&gt;0.001,I89-F90-Table42111417[[#This Row],[Ile nadpłacamy przy tej racie?]],0)</f>
        <v>166926.99403479567</v>
      </c>
      <c r="K90" s="9">
        <f>IF(Table42111417[[#This Row],[Rok]]&lt;9,Table42111417[[#This Row],[Odsetki normalne]]*50%,Table42111417[[#This Row],[Odsetki normalne]])</f>
        <v>382.68267521790239</v>
      </c>
    </row>
    <row r="91" spans="2:11" x14ac:dyDescent="0.25">
      <c r="B91" s="6">
        <f t="shared" si="4"/>
        <v>7</v>
      </c>
      <c r="C91" s="7">
        <f t="shared" si="6"/>
        <v>75</v>
      </c>
      <c r="D91" s="8">
        <v>5.4800000000000001E-2</v>
      </c>
      <c r="E91" s="9">
        <f>IF(I90&gt;0.001,IPMT(Table42111417[[#This Row],[Oprocentowanie]]/12,1,$C$5-Table42111417[[#This Row],[Miesiąc]]+1,-I90),0)</f>
        <v>762.29993942556689</v>
      </c>
      <c r="F91" s="9">
        <f>IF(I90&gt;0.001,PPMT(Table42111417[[#This Row],[Oprocentowanie]]/12,1,$C$5-Table42111417[[#This Row],[Miesiąc]]+1,-I90),0)</f>
        <v>674.32329646379765</v>
      </c>
      <c r="G91" s="9">
        <f t="shared" si="5"/>
        <v>1436.6232358893644</v>
      </c>
      <c r="H91" s="9"/>
      <c r="I91" s="9">
        <f>IF(I90-F91&gt;0.001,I90-F91-Table42111417[[#This Row],[Ile nadpłacamy przy tej racie?]],0)</f>
        <v>166252.67073833189</v>
      </c>
      <c r="K91" s="9">
        <f>IF(Table42111417[[#This Row],[Rok]]&lt;9,Table42111417[[#This Row],[Odsetki normalne]]*50%,Table42111417[[#This Row],[Odsetki normalne]])</f>
        <v>381.14996971278345</v>
      </c>
    </row>
    <row r="92" spans="2:11" x14ac:dyDescent="0.25">
      <c r="B92" s="6">
        <f t="shared" si="4"/>
        <v>7</v>
      </c>
      <c r="C92" s="7">
        <f t="shared" si="6"/>
        <v>76</v>
      </c>
      <c r="D92" s="8">
        <v>5.4800000000000001E-2</v>
      </c>
      <c r="E92" s="9">
        <f>IF(I91&gt;0.001,IPMT(Table42111417[[#This Row],[Oprocentowanie]]/12,1,$C$5-Table42111417[[#This Row],[Miesiąc]]+1,-I91),0)</f>
        <v>759.22052970504899</v>
      </c>
      <c r="F92" s="9">
        <f>IF(I91&gt;0.001,PPMT(Table42111417[[#This Row],[Oprocentowanie]]/12,1,$C$5-Table42111417[[#This Row],[Miesiąc]]+1,-I91),0)</f>
        <v>677.40270618431555</v>
      </c>
      <c r="G92" s="9">
        <f t="shared" si="5"/>
        <v>1436.6232358893644</v>
      </c>
      <c r="H92" s="9"/>
      <c r="I92" s="9">
        <f>IF(I91-F92&gt;0.001,I91-F92-Table42111417[[#This Row],[Ile nadpłacamy przy tej racie?]],0)</f>
        <v>165575.26803214758</v>
      </c>
      <c r="K92" s="9">
        <f>IF(Table42111417[[#This Row],[Rok]]&lt;9,Table42111417[[#This Row],[Odsetki normalne]]*50%,Table42111417[[#This Row],[Odsetki normalne]])</f>
        <v>379.61026485252449</v>
      </c>
    </row>
    <row r="93" spans="2:11" x14ac:dyDescent="0.25">
      <c r="B93" s="6">
        <f t="shared" si="4"/>
        <v>7</v>
      </c>
      <c r="C93" s="7">
        <f t="shared" si="6"/>
        <v>77</v>
      </c>
      <c r="D93" s="8">
        <v>5.4800000000000001E-2</v>
      </c>
      <c r="E93" s="9">
        <f>IF(I92&gt;0.001,IPMT(Table42111417[[#This Row],[Oprocentowanie]]/12,1,$C$5-Table42111417[[#This Row],[Miesiąc]]+1,-I92),0)</f>
        <v>756.12705734680731</v>
      </c>
      <c r="F93" s="9">
        <f>IF(I92&gt;0.001,PPMT(Table42111417[[#This Row],[Oprocentowanie]]/12,1,$C$5-Table42111417[[#This Row],[Miesiąc]]+1,-I92),0)</f>
        <v>680.49617854255712</v>
      </c>
      <c r="G93" s="9">
        <f t="shared" si="5"/>
        <v>1436.6232358893644</v>
      </c>
      <c r="H93" s="9"/>
      <c r="I93" s="9">
        <f>IF(I92-F93&gt;0.001,I92-F93-Table42111417[[#This Row],[Ile nadpłacamy przy tej racie?]],0)</f>
        <v>164894.77185360502</v>
      </c>
      <c r="K93" s="9">
        <f>IF(Table42111417[[#This Row],[Rok]]&lt;9,Table42111417[[#This Row],[Odsetki normalne]]*50%,Table42111417[[#This Row],[Odsetki normalne]])</f>
        <v>378.06352867340365</v>
      </c>
    </row>
    <row r="94" spans="2:11" x14ac:dyDescent="0.25">
      <c r="B94" s="6">
        <f t="shared" si="4"/>
        <v>7</v>
      </c>
      <c r="C94" s="7">
        <f t="shared" si="6"/>
        <v>78</v>
      </c>
      <c r="D94" s="8">
        <v>5.4800000000000001E-2</v>
      </c>
      <c r="E94" s="9">
        <f>IF(I93&gt;0.001,IPMT(Table42111417[[#This Row],[Oprocentowanie]]/12,1,$C$5-Table42111417[[#This Row],[Miesiąc]]+1,-I93),0)</f>
        <v>753.01945813146301</v>
      </c>
      <c r="F94" s="9">
        <f>IF(I93&gt;0.001,PPMT(Table42111417[[#This Row],[Oprocentowanie]]/12,1,$C$5-Table42111417[[#This Row],[Miesiąc]]+1,-I93),0)</f>
        <v>683.60377775790164</v>
      </c>
      <c r="G94" s="9">
        <f t="shared" si="5"/>
        <v>1436.6232358893647</v>
      </c>
      <c r="H94" s="9"/>
      <c r="I94" s="9">
        <f>IF(I93-F94&gt;0.001,I93-F94-Table42111417[[#This Row],[Ile nadpłacamy przy tej racie?]],0)</f>
        <v>164211.16807584712</v>
      </c>
      <c r="K94" s="9">
        <f>IF(Table42111417[[#This Row],[Rok]]&lt;9,Table42111417[[#This Row],[Odsetki normalne]]*50%,Table42111417[[#This Row],[Odsetki normalne]])</f>
        <v>376.50972906573151</v>
      </c>
    </row>
    <row r="95" spans="2:11" x14ac:dyDescent="0.25">
      <c r="B95" s="6">
        <f t="shared" si="4"/>
        <v>7</v>
      </c>
      <c r="C95" s="7">
        <f t="shared" si="6"/>
        <v>79</v>
      </c>
      <c r="D95" s="8">
        <v>5.4800000000000001E-2</v>
      </c>
      <c r="E95" s="9">
        <f>IF(I94&gt;0.001,IPMT(Table42111417[[#This Row],[Oprocentowanie]]/12,1,$C$5-Table42111417[[#This Row],[Miesiąc]]+1,-I94),0)</f>
        <v>749.89766754636855</v>
      </c>
      <c r="F95" s="9">
        <f>IF(I94&gt;0.001,PPMT(Table42111417[[#This Row],[Oprocentowanie]]/12,1,$C$5-Table42111417[[#This Row],[Miesiąc]]+1,-I94),0)</f>
        <v>686.72556834299598</v>
      </c>
      <c r="G95" s="9">
        <f t="shared" si="5"/>
        <v>1436.6232358893644</v>
      </c>
      <c r="H95" s="9"/>
      <c r="I95" s="9">
        <f>IF(I94-F95&gt;0.001,I94-F95-Table42111417[[#This Row],[Ile nadpłacamy przy tej racie?]],0)</f>
        <v>163524.44250750414</v>
      </c>
      <c r="K95" s="9">
        <f>IF(Table42111417[[#This Row],[Rok]]&lt;9,Table42111417[[#This Row],[Odsetki normalne]]*50%,Table42111417[[#This Row],[Odsetki normalne]])</f>
        <v>374.94883377318428</v>
      </c>
    </row>
    <row r="96" spans="2:11" x14ac:dyDescent="0.25">
      <c r="B96" s="6">
        <f t="shared" si="4"/>
        <v>7</v>
      </c>
      <c r="C96" s="7">
        <f t="shared" si="6"/>
        <v>80</v>
      </c>
      <c r="D96" s="8">
        <v>5.4800000000000001E-2</v>
      </c>
      <c r="E96" s="9">
        <f>IF(I95&gt;0.001,IPMT(Table42111417[[#This Row],[Oprocentowanie]]/12,1,$C$5-Table42111417[[#This Row],[Miesiąc]]+1,-I95),0)</f>
        <v>746.76162078426887</v>
      </c>
      <c r="F96" s="9">
        <f>IF(I95&gt;0.001,PPMT(Table42111417[[#This Row],[Oprocentowanie]]/12,1,$C$5-Table42111417[[#This Row],[Miesiąc]]+1,-I95),0)</f>
        <v>689.86161510509578</v>
      </c>
      <c r="G96" s="9">
        <f t="shared" si="5"/>
        <v>1436.6232358893647</v>
      </c>
      <c r="H96" s="9"/>
      <c r="I96" s="9">
        <f>IF(I95-F96&gt;0.001,I95-F96-Table42111417[[#This Row],[Ile nadpłacamy przy tej racie?]],0)</f>
        <v>162834.58089239904</v>
      </c>
      <c r="K96" s="9">
        <f>IF(Table42111417[[#This Row],[Rok]]&lt;9,Table42111417[[#This Row],[Odsetki normalne]]*50%,Table42111417[[#This Row],[Odsetki normalne]])</f>
        <v>373.38081039213444</v>
      </c>
    </row>
    <row r="97" spans="2:11" x14ac:dyDescent="0.25">
      <c r="B97" s="6">
        <f t="shared" si="4"/>
        <v>7</v>
      </c>
      <c r="C97" s="7">
        <f t="shared" si="6"/>
        <v>81</v>
      </c>
      <c r="D97" s="8">
        <v>5.4800000000000001E-2</v>
      </c>
      <c r="E97" s="9">
        <f>IF(I96&gt;0.001,IPMT(Table42111417[[#This Row],[Oprocentowanie]]/12,1,$C$5-Table42111417[[#This Row],[Miesiąc]]+1,-I96),0)</f>
        <v>743.6112527419557</v>
      </c>
      <c r="F97" s="9">
        <f>IF(I96&gt;0.001,PPMT(Table42111417[[#This Row],[Oprocentowanie]]/12,1,$C$5-Table42111417[[#This Row],[Miesiąc]]+1,-I96),0)</f>
        <v>693.01198314740907</v>
      </c>
      <c r="G97" s="9">
        <f t="shared" si="5"/>
        <v>1436.6232358893649</v>
      </c>
      <c r="H97" s="9"/>
      <c r="I97" s="9">
        <f>IF(I96-F97&gt;0.001,I96-F97-Table42111417[[#This Row],[Ile nadpłacamy przy tej racie?]],0)</f>
        <v>162141.56890925163</v>
      </c>
      <c r="K97" s="9">
        <f>IF(Table42111417[[#This Row],[Rok]]&lt;9,Table42111417[[#This Row],[Odsetki normalne]]*50%,Table42111417[[#This Row],[Odsetki normalne]])</f>
        <v>371.80562637097785</v>
      </c>
    </row>
    <row r="98" spans="2:11" x14ac:dyDescent="0.25">
      <c r="B98" s="6">
        <f t="shared" si="4"/>
        <v>7</v>
      </c>
      <c r="C98" s="7">
        <f t="shared" si="6"/>
        <v>82</v>
      </c>
      <c r="D98" s="8">
        <v>5.4800000000000001E-2</v>
      </c>
      <c r="E98" s="9">
        <f>IF(I97&gt;0.001,IPMT(Table42111417[[#This Row],[Oprocentowanie]]/12,1,$C$5-Table42111417[[#This Row],[Miesiąc]]+1,-I97),0)</f>
        <v>740.4464980189158</v>
      </c>
      <c r="F98" s="9">
        <f>IF(I97&gt;0.001,PPMT(Table42111417[[#This Row],[Oprocentowanie]]/12,1,$C$5-Table42111417[[#This Row],[Miesiąc]]+1,-I97),0)</f>
        <v>696.17673787044873</v>
      </c>
      <c r="G98" s="9">
        <f t="shared" si="5"/>
        <v>1436.6232358893644</v>
      </c>
      <c r="H98" s="9"/>
      <c r="I98" s="9">
        <f>IF(I97-F98&gt;0.001,I97-F98-Table42111417[[#This Row],[Ile nadpłacamy przy tej racie?]],0)</f>
        <v>161445.39217138119</v>
      </c>
      <c r="K98" s="9">
        <f>IF(Table42111417[[#This Row],[Rok]]&lt;9,Table42111417[[#This Row],[Odsetki normalne]]*50%,Table42111417[[#This Row],[Odsetki normalne]])</f>
        <v>370.2232490094579</v>
      </c>
    </row>
    <row r="99" spans="2:11" x14ac:dyDescent="0.25">
      <c r="B99" s="6">
        <f t="shared" si="4"/>
        <v>7</v>
      </c>
      <c r="C99" s="7">
        <f t="shared" si="6"/>
        <v>83</v>
      </c>
      <c r="D99" s="8">
        <v>5.4800000000000001E-2</v>
      </c>
      <c r="E99" s="9">
        <f>IF(I98&gt;0.001,IPMT(Table42111417[[#This Row],[Oprocentowanie]]/12,1,$C$5-Table42111417[[#This Row],[Miesiąc]]+1,-I98),0)</f>
        <v>737.26729091597406</v>
      </c>
      <c r="F99" s="9">
        <f>IF(I98&gt;0.001,PPMT(Table42111417[[#This Row],[Oprocentowanie]]/12,1,$C$5-Table42111417[[#This Row],[Miesiąc]]+1,-I98),0)</f>
        <v>699.35594497339059</v>
      </c>
      <c r="G99" s="9">
        <f t="shared" si="5"/>
        <v>1436.6232358893647</v>
      </c>
      <c r="H99" s="9"/>
      <c r="I99" s="9">
        <f>IF(I98-F99&gt;0.001,I98-F99-Table42111417[[#This Row],[Ile nadpłacamy przy tej racie?]],0)</f>
        <v>160746.0362264078</v>
      </c>
      <c r="K99" s="9">
        <f>IF(Table42111417[[#This Row],[Rok]]&lt;9,Table42111417[[#This Row],[Odsetki normalne]]*50%,Table42111417[[#This Row],[Odsetki normalne]])</f>
        <v>368.63364545798703</v>
      </c>
    </row>
    <row r="100" spans="2:11" x14ac:dyDescent="0.25">
      <c r="B100" s="6">
        <f t="shared" si="4"/>
        <v>7</v>
      </c>
      <c r="C100" s="7">
        <f t="shared" si="6"/>
        <v>84</v>
      </c>
      <c r="D100" s="8">
        <v>5.4800000000000001E-2</v>
      </c>
      <c r="E100" s="9">
        <f>IF(I99&gt;0.001,IPMT(Table42111417[[#This Row],[Oprocentowanie]]/12,1,$C$5-Table42111417[[#This Row],[Miesiąc]]+1,-I99),0)</f>
        <v>734.07356543392893</v>
      </c>
      <c r="F100" s="9">
        <f>IF(I99&gt;0.001,PPMT(Table42111417[[#This Row],[Oprocentowanie]]/12,1,$C$5-Table42111417[[#This Row],[Miesiąc]]+1,-I99),0)</f>
        <v>702.5496704554356</v>
      </c>
      <c r="G100" s="9">
        <f t="shared" si="5"/>
        <v>1436.6232358893644</v>
      </c>
      <c r="H100" s="9"/>
      <c r="I100" s="9">
        <f>IF(I99-F100&gt;0.001,I99-F100-Table42111417[[#This Row],[Ile nadpłacamy przy tej racie?]],0)</f>
        <v>160043.48655595238</v>
      </c>
      <c r="K100" s="9">
        <f>IF(Table42111417[[#This Row],[Rok]]&lt;9,Table42111417[[#This Row],[Odsetki normalne]]*50%,Table42111417[[#This Row],[Odsetki normalne]])</f>
        <v>367.03678271696447</v>
      </c>
    </row>
    <row r="101" spans="2:11" x14ac:dyDescent="0.25">
      <c r="B101" s="1">
        <f t="shared" si="4"/>
        <v>8</v>
      </c>
      <c r="C101" s="4">
        <f t="shared" si="6"/>
        <v>85</v>
      </c>
      <c r="D101" s="5">
        <v>5.4800000000000001E-2</v>
      </c>
      <c r="E101" s="2">
        <f>IF(I100&gt;0.001,IPMT(Table42111417[[#This Row],[Oprocentowanie]]/12,1,$C$5-Table42111417[[#This Row],[Miesiąc]]+1,-I100),0)</f>
        <v>730.86525527218248</v>
      </c>
      <c r="F101" s="2">
        <f>IF(I100&gt;0.001,PPMT(Table42111417[[#This Row],[Oprocentowanie]]/12,1,$C$5-Table42111417[[#This Row],[Miesiąc]]+1,-I100),0)</f>
        <v>705.75798061718217</v>
      </c>
      <c r="G101" s="2">
        <f t="shared" si="5"/>
        <v>1436.6232358893647</v>
      </c>
      <c r="H101" s="2"/>
      <c r="I101" s="11">
        <f>IF(I100-F101&gt;0.001,I100-F101-Table42111417[[#This Row],[Ile nadpłacamy przy tej racie?]],0)</f>
        <v>159337.7285753352</v>
      </c>
      <c r="K101" s="2">
        <f>IF(Table42111417[[#This Row],[Rok]]&lt;9,Table42111417[[#This Row],[Odsetki normalne]]*50%,Table42111417[[#This Row],[Odsetki normalne]])</f>
        <v>365.43262763609124</v>
      </c>
    </row>
    <row r="102" spans="2:11" x14ac:dyDescent="0.25">
      <c r="B102" s="1">
        <f t="shared" si="4"/>
        <v>8</v>
      </c>
      <c r="C102" s="4">
        <f t="shared" si="6"/>
        <v>86</v>
      </c>
      <c r="D102" s="5">
        <v>5.4800000000000001E-2</v>
      </c>
      <c r="E102" s="2">
        <f>IF(I101&gt;0.001,IPMT(Table42111417[[#This Row],[Oprocentowanie]]/12,1,$C$5-Table42111417[[#This Row],[Miesiąc]]+1,-I101),0)</f>
        <v>727.64229382736414</v>
      </c>
      <c r="F102" s="2">
        <f>IF(I101&gt;0.001,PPMT(Table42111417[[#This Row],[Oprocentowanie]]/12,1,$C$5-Table42111417[[#This Row],[Miesiąc]]+1,-I101),0)</f>
        <v>708.98094206200074</v>
      </c>
      <c r="G102" s="2">
        <f t="shared" si="5"/>
        <v>1436.6232358893649</v>
      </c>
      <c r="H102" s="2"/>
      <c r="I102" s="11">
        <f>IF(I101-F102&gt;0.001,I101-F102-Table42111417[[#This Row],[Ile nadpłacamy przy tej racie?]],0)</f>
        <v>158628.74763327319</v>
      </c>
      <c r="K102" s="2">
        <f>IF(Table42111417[[#This Row],[Rok]]&lt;9,Table42111417[[#This Row],[Odsetki normalne]]*50%,Table42111417[[#This Row],[Odsetki normalne]])</f>
        <v>363.82114691368207</v>
      </c>
    </row>
    <row r="103" spans="2:11" x14ac:dyDescent="0.25">
      <c r="B103" s="1">
        <f t="shared" si="4"/>
        <v>8</v>
      </c>
      <c r="C103" s="4">
        <f t="shared" si="6"/>
        <v>87</v>
      </c>
      <c r="D103" s="5">
        <v>5.4800000000000001E-2</v>
      </c>
      <c r="E103" s="2">
        <f>IF(I102&gt;0.001,IPMT(Table42111417[[#This Row],[Oprocentowanie]]/12,1,$C$5-Table42111417[[#This Row],[Miesiąc]]+1,-I102),0)</f>
        <v>724.40461419194753</v>
      </c>
      <c r="F103" s="2">
        <f>IF(I102&gt;0.001,PPMT(Table42111417[[#This Row],[Oprocentowanie]]/12,1,$C$5-Table42111417[[#This Row],[Miesiąc]]+1,-I102),0)</f>
        <v>712.21862169741723</v>
      </c>
      <c r="G103" s="2">
        <f t="shared" si="5"/>
        <v>1436.6232358893649</v>
      </c>
      <c r="H103" s="2"/>
      <c r="I103" s="11">
        <f>IF(I102-F103&gt;0.001,I102-F103-Table42111417[[#This Row],[Ile nadpłacamy przy tej racie?]],0)</f>
        <v>157916.52901157577</v>
      </c>
      <c r="K103" s="2">
        <f>IF(Table42111417[[#This Row],[Rok]]&lt;9,Table42111417[[#This Row],[Odsetki normalne]]*50%,Table42111417[[#This Row],[Odsetki normalne]])</f>
        <v>362.20230709597377</v>
      </c>
    </row>
    <row r="104" spans="2:11" x14ac:dyDescent="0.25">
      <c r="B104" s="1">
        <f t="shared" si="4"/>
        <v>8</v>
      </c>
      <c r="C104" s="4">
        <f t="shared" si="6"/>
        <v>88</v>
      </c>
      <c r="D104" s="5">
        <v>5.4800000000000001E-2</v>
      </c>
      <c r="E104" s="2">
        <f>IF(I103&gt;0.001,IPMT(Table42111417[[#This Row],[Oprocentowanie]]/12,1,$C$5-Table42111417[[#This Row],[Miesiąc]]+1,-I103),0)</f>
        <v>721.15214915286265</v>
      </c>
      <c r="F104" s="2">
        <f>IF(I103&gt;0.001,PPMT(Table42111417[[#This Row],[Oprocentowanie]]/12,1,$C$5-Table42111417[[#This Row],[Miesiąc]]+1,-I103),0)</f>
        <v>715.47108673650212</v>
      </c>
      <c r="G104" s="2">
        <f t="shared" si="5"/>
        <v>1436.6232358893649</v>
      </c>
      <c r="H104" s="2"/>
      <c r="I104" s="11">
        <f>IF(I103-F104&gt;0.001,I103-F104-Table42111417[[#This Row],[Ile nadpłacamy przy tej racie?]],0)</f>
        <v>157201.05792483926</v>
      </c>
      <c r="K104" s="2">
        <f>IF(Table42111417[[#This Row],[Rok]]&lt;9,Table42111417[[#This Row],[Odsetki normalne]]*50%,Table42111417[[#This Row],[Odsetki normalne]])</f>
        <v>360.57607457643132</v>
      </c>
    </row>
    <row r="105" spans="2:11" x14ac:dyDescent="0.25">
      <c r="B105" s="1">
        <f t="shared" si="4"/>
        <v>8</v>
      </c>
      <c r="C105" s="4">
        <f t="shared" si="6"/>
        <v>89</v>
      </c>
      <c r="D105" s="5">
        <v>5.4800000000000001E-2</v>
      </c>
      <c r="E105" s="2">
        <f>IF(I104&gt;0.001,IPMT(Table42111417[[#This Row],[Oprocentowanie]]/12,1,$C$5-Table42111417[[#This Row],[Miesiąc]]+1,-I104),0)</f>
        <v>717.88483119009936</v>
      </c>
      <c r="F105" s="2">
        <f>IF(I104&gt;0.001,PPMT(Table42111417[[#This Row],[Oprocentowanie]]/12,1,$C$5-Table42111417[[#This Row],[Miesiąc]]+1,-I104),0)</f>
        <v>718.7384046992654</v>
      </c>
      <c r="G105" s="2">
        <f t="shared" si="5"/>
        <v>1436.6232358893649</v>
      </c>
      <c r="H105" s="2"/>
      <c r="I105" s="11">
        <f>IF(I104-F105&gt;0.001,I104-F105-Table42111417[[#This Row],[Ile nadpłacamy przy tej racie?]],0)</f>
        <v>156482.31952014001</v>
      </c>
      <c r="K105" s="2">
        <f>IF(Table42111417[[#This Row],[Rok]]&lt;9,Table42111417[[#This Row],[Odsetki normalne]]*50%,Table42111417[[#This Row],[Odsetki normalne]])</f>
        <v>358.94241559504968</v>
      </c>
    </row>
    <row r="106" spans="2:11" x14ac:dyDescent="0.25">
      <c r="B106" s="1">
        <f t="shared" si="4"/>
        <v>8</v>
      </c>
      <c r="C106" s="4">
        <f t="shared" si="6"/>
        <v>90</v>
      </c>
      <c r="D106" s="5">
        <v>5.4800000000000001E-2</v>
      </c>
      <c r="E106" s="2">
        <f>IF(I105&gt;0.001,IPMT(Table42111417[[#This Row],[Oprocentowanie]]/12,1,$C$5-Table42111417[[#This Row],[Miesiąc]]+1,-I105),0)</f>
        <v>714.6025924753061</v>
      </c>
      <c r="F106" s="2">
        <f>IF(I105&gt;0.001,PPMT(Table42111417[[#This Row],[Oprocentowanie]]/12,1,$C$5-Table42111417[[#This Row],[Miesiąc]]+1,-I105),0)</f>
        <v>722.02064341405867</v>
      </c>
      <c r="G106" s="2">
        <f t="shared" si="5"/>
        <v>1436.6232358893649</v>
      </c>
      <c r="H106" s="2"/>
      <c r="I106" s="11">
        <f>IF(I105-F106&gt;0.001,I105-F106-Table42111417[[#This Row],[Ile nadpłacamy przy tej racie?]],0)</f>
        <v>155760.29887672595</v>
      </c>
      <c r="K106" s="2">
        <f>IF(Table42111417[[#This Row],[Rok]]&lt;9,Table42111417[[#This Row],[Odsetki normalne]]*50%,Table42111417[[#This Row],[Odsetki normalne]])</f>
        <v>357.30129623765305</v>
      </c>
    </row>
    <row r="107" spans="2:11" x14ac:dyDescent="0.25">
      <c r="B107" s="1">
        <f t="shared" si="4"/>
        <v>8</v>
      </c>
      <c r="C107" s="4">
        <f t="shared" si="6"/>
        <v>91</v>
      </c>
      <c r="D107" s="5">
        <v>5.4800000000000001E-2</v>
      </c>
      <c r="E107" s="2">
        <f>IF(I106&gt;0.001,IPMT(Table42111417[[#This Row],[Oprocentowanie]]/12,1,$C$5-Table42111417[[#This Row],[Miesiąc]]+1,-I106),0)</f>
        <v>711.30536487038182</v>
      </c>
      <c r="F107" s="2">
        <f>IF(I106&gt;0.001,PPMT(Table42111417[[#This Row],[Oprocentowanie]]/12,1,$C$5-Table42111417[[#This Row],[Miesiąc]]+1,-I106),0)</f>
        <v>725.31787101898283</v>
      </c>
      <c r="G107" s="2">
        <f t="shared" si="5"/>
        <v>1436.6232358893647</v>
      </c>
      <c r="H107" s="2"/>
      <c r="I107" s="11">
        <f>IF(I106-F107&gt;0.001,I106-F107-Table42111417[[#This Row],[Ile nadpłacamy przy tej racie?]],0)</f>
        <v>155034.98100570697</v>
      </c>
      <c r="K107" s="2">
        <f>IF(Table42111417[[#This Row],[Rok]]&lt;9,Table42111417[[#This Row],[Odsetki normalne]]*50%,Table42111417[[#This Row],[Odsetki normalne]])</f>
        <v>355.65268243519091</v>
      </c>
    </row>
    <row r="108" spans="2:11" x14ac:dyDescent="0.25">
      <c r="B108" s="1">
        <f t="shared" si="4"/>
        <v>8</v>
      </c>
      <c r="C108" s="4">
        <f t="shared" si="6"/>
        <v>92</v>
      </c>
      <c r="D108" s="5">
        <v>5.4800000000000001E-2</v>
      </c>
      <c r="E108" s="2">
        <f>IF(I107&gt;0.001,IPMT(Table42111417[[#This Row],[Oprocentowanie]]/12,1,$C$5-Table42111417[[#This Row],[Miesiąc]]+1,-I107),0)</f>
        <v>707.9930799260618</v>
      </c>
      <c r="F108" s="2">
        <f>IF(I107&gt;0.001,PPMT(Table42111417[[#This Row],[Oprocentowanie]]/12,1,$C$5-Table42111417[[#This Row],[Miesiąc]]+1,-I107),0)</f>
        <v>728.63015596330285</v>
      </c>
      <c r="G108" s="2">
        <f t="shared" si="5"/>
        <v>1436.6232358893647</v>
      </c>
      <c r="H108" s="2"/>
      <c r="I108" s="11">
        <f>IF(I107-F108&gt;0.001,I107-F108-Table42111417[[#This Row],[Ile nadpłacamy przy tej racie?]],0)</f>
        <v>154306.35084974367</v>
      </c>
      <c r="K108" s="2">
        <f>IF(Table42111417[[#This Row],[Rok]]&lt;9,Table42111417[[#This Row],[Odsetki normalne]]*50%,Table42111417[[#This Row],[Odsetki normalne]])</f>
        <v>353.9965399630309</v>
      </c>
    </row>
    <row r="109" spans="2:11" x14ac:dyDescent="0.25">
      <c r="B109" s="1">
        <f t="shared" si="4"/>
        <v>8</v>
      </c>
      <c r="C109" s="4">
        <f t="shared" si="6"/>
        <v>93</v>
      </c>
      <c r="D109" s="5">
        <v>5.4800000000000001E-2</v>
      </c>
      <c r="E109" s="2">
        <f>IF(I108&gt;0.001,IPMT(Table42111417[[#This Row],[Oprocentowanie]]/12,1,$C$5-Table42111417[[#This Row],[Miesiąc]]+1,-I108),0)</f>
        <v>704.66566888049613</v>
      </c>
      <c r="F109" s="2">
        <f>IF(I108&gt;0.001,PPMT(Table42111417[[#This Row],[Oprocentowanie]]/12,1,$C$5-Table42111417[[#This Row],[Miesiąc]]+1,-I108),0)</f>
        <v>731.95756700886875</v>
      </c>
      <c r="G109" s="2">
        <f t="shared" si="5"/>
        <v>1436.6232358893649</v>
      </c>
      <c r="H109" s="2"/>
      <c r="I109" s="11">
        <f>IF(I108-F109&gt;0.001,I108-F109-Table42111417[[#This Row],[Ile nadpłacamy przy tej racie?]],0)</f>
        <v>153574.39328273479</v>
      </c>
      <c r="K109" s="2">
        <f>IF(Table42111417[[#This Row],[Rok]]&lt;9,Table42111417[[#This Row],[Odsetki normalne]]*50%,Table42111417[[#This Row],[Odsetki normalne]])</f>
        <v>352.33283444024806</v>
      </c>
    </row>
    <row r="110" spans="2:11" x14ac:dyDescent="0.25">
      <c r="B110" s="1">
        <f t="shared" si="4"/>
        <v>8</v>
      </c>
      <c r="C110" s="4">
        <f t="shared" si="6"/>
        <v>94</v>
      </c>
      <c r="D110" s="5">
        <v>5.4800000000000001E-2</v>
      </c>
      <c r="E110" s="2">
        <f>IF(I109&gt;0.001,IPMT(Table42111417[[#This Row],[Oprocentowanie]]/12,1,$C$5-Table42111417[[#This Row],[Miesiąc]]+1,-I109),0)</f>
        <v>701.32306265782222</v>
      </c>
      <c r="F110" s="2">
        <f>IF(I109&gt;0.001,PPMT(Table42111417[[#This Row],[Oprocentowanie]]/12,1,$C$5-Table42111417[[#This Row],[Miesiąc]]+1,-I109),0)</f>
        <v>735.30017323154254</v>
      </c>
      <c r="G110" s="2">
        <f t="shared" si="5"/>
        <v>1436.6232358893649</v>
      </c>
      <c r="H110" s="2"/>
      <c r="I110" s="11">
        <f>IF(I109-F110&gt;0.001,I109-F110-Table42111417[[#This Row],[Ile nadpłacamy przy tej racie?]],0)</f>
        <v>152839.09310950324</v>
      </c>
      <c r="K110" s="2">
        <f>IF(Table42111417[[#This Row],[Rok]]&lt;9,Table42111417[[#This Row],[Odsetki normalne]]*50%,Table42111417[[#This Row],[Odsetki normalne]])</f>
        <v>350.66153132891111</v>
      </c>
    </row>
    <row r="111" spans="2:11" x14ac:dyDescent="0.25">
      <c r="B111" s="1">
        <f t="shared" si="4"/>
        <v>8</v>
      </c>
      <c r="C111" s="4">
        <f t="shared" si="6"/>
        <v>95</v>
      </c>
      <c r="D111" s="5">
        <v>5.4800000000000001E-2</v>
      </c>
      <c r="E111" s="2">
        <f>IF(I110&gt;0.001,IPMT(Table42111417[[#This Row],[Oprocentowanie]]/12,1,$C$5-Table42111417[[#This Row],[Miesiąc]]+1,-I110),0)</f>
        <v>697.96519186673152</v>
      </c>
      <c r="F111" s="2">
        <f>IF(I110&gt;0.001,PPMT(Table42111417[[#This Row],[Oprocentowanie]]/12,1,$C$5-Table42111417[[#This Row],[Miesiąc]]+1,-I110),0)</f>
        <v>738.65804402263325</v>
      </c>
      <c r="G111" s="2">
        <f t="shared" si="5"/>
        <v>1436.6232358893649</v>
      </c>
      <c r="H111" s="2"/>
      <c r="I111" s="11">
        <f>IF(I110-F111&gt;0.001,I110-F111-Table42111417[[#This Row],[Ile nadpłacamy przy tej racie?]],0)</f>
        <v>152100.43506548062</v>
      </c>
      <c r="K111" s="2">
        <f>IF(Table42111417[[#This Row],[Rok]]&lt;9,Table42111417[[#This Row],[Odsetki normalne]]*50%,Table42111417[[#This Row],[Odsetki normalne]])</f>
        <v>348.98259593336576</v>
      </c>
    </row>
    <row r="112" spans="2:11" x14ac:dyDescent="0.25">
      <c r="B112" s="1">
        <f t="shared" si="4"/>
        <v>8</v>
      </c>
      <c r="C112" s="4">
        <f t="shared" si="6"/>
        <v>96</v>
      </c>
      <c r="D112" s="5">
        <v>5.4800000000000001E-2</v>
      </c>
      <c r="E112" s="2">
        <f>IF(I111&gt;0.001,IPMT(Table42111417[[#This Row],[Oprocentowanie]]/12,1,$C$5-Table42111417[[#This Row],[Miesiąc]]+1,-I111),0)</f>
        <v>694.59198679902818</v>
      </c>
      <c r="F112" s="2">
        <f>IF(I111&gt;0.001,PPMT(Table42111417[[#This Row],[Oprocentowanie]]/12,1,$C$5-Table42111417[[#This Row],[Miesiąc]]+1,-I111),0)</f>
        <v>742.03124909033647</v>
      </c>
      <c r="G112" s="2">
        <f t="shared" si="5"/>
        <v>1436.6232358893647</v>
      </c>
      <c r="H112" s="2">
        <v>72000</v>
      </c>
      <c r="I112" s="11">
        <f>IF(I111-F112&gt;0.001,I111-F112-Table42111417[[#This Row],[Ile nadpłacamy przy tej racie?]],0)</f>
        <v>79358.403816390288</v>
      </c>
      <c r="K112" s="2">
        <f>IF(Table42111417[[#This Row],[Rok]]&lt;9,Table42111417[[#This Row],[Odsetki normalne]]*50%,Table42111417[[#This Row],[Odsetki normalne]])</f>
        <v>347.29599339951409</v>
      </c>
    </row>
    <row r="113" spans="2:11" x14ac:dyDescent="0.25">
      <c r="B113" s="6">
        <f t="shared" si="4"/>
        <v>9</v>
      </c>
      <c r="C113" s="7">
        <f t="shared" si="6"/>
        <v>97</v>
      </c>
      <c r="D113" s="8">
        <v>5.4800000000000001E-2</v>
      </c>
      <c r="E113" s="9">
        <f>IF(I112&gt;0.001,IPMT(Table42111417[[#This Row],[Oprocentowanie]]/12,1,$C$5-Table42111417[[#This Row],[Miesiąc]]+1,-I112),0)</f>
        <v>362.40337742818235</v>
      </c>
      <c r="F113" s="9">
        <f>IF(I112&gt;0.001,PPMT(Table42111417[[#This Row],[Oprocentowanie]]/12,1,$C$5-Table42111417[[#This Row],[Miesiąc]]+1,-I112),0)</f>
        <v>390.82950565651521</v>
      </c>
      <c r="G113" s="9">
        <f t="shared" si="5"/>
        <v>753.23288308469751</v>
      </c>
      <c r="H113" s="9"/>
      <c r="I113" s="9">
        <f>IF(I112-F113&gt;0.001,I112-F113-Table42111417[[#This Row],[Ile nadpłacamy przy tej racie?]],0)</f>
        <v>78967.574310733777</v>
      </c>
      <c r="K113" s="9">
        <f>IF(Table42111417[[#This Row],[Rok]]&lt;9,Table42111417[[#This Row],[Odsetki normalne]]*50%,Table42111417[[#This Row],[Odsetki normalne]])</f>
        <v>362.40337742818235</v>
      </c>
    </row>
    <row r="114" spans="2:11" x14ac:dyDescent="0.25">
      <c r="B114" s="6">
        <f t="shared" si="4"/>
        <v>9</v>
      </c>
      <c r="C114" s="7">
        <f t="shared" si="6"/>
        <v>98</v>
      </c>
      <c r="D114" s="8">
        <v>5.4800000000000001E-2</v>
      </c>
      <c r="E114" s="9">
        <f>IF(I113&gt;0.001,IPMT(Table42111417[[#This Row],[Oprocentowanie]]/12,1,$C$5-Table42111417[[#This Row],[Miesiąc]]+1,-I113),0)</f>
        <v>360.61858935235091</v>
      </c>
      <c r="F114" s="9">
        <f>IF(I113&gt;0.001,PPMT(Table42111417[[#This Row],[Oprocentowanie]]/12,1,$C$5-Table42111417[[#This Row],[Miesiąc]]+1,-I113),0)</f>
        <v>392.61429373234665</v>
      </c>
      <c r="G114" s="9">
        <f t="shared" si="5"/>
        <v>753.23288308469751</v>
      </c>
      <c r="H114" s="9"/>
      <c r="I114" s="9">
        <f>IF(I113-F114&gt;0.001,I113-F114-Table42111417[[#This Row],[Ile nadpłacamy przy tej racie?]],0)</f>
        <v>78574.960017001431</v>
      </c>
      <c r="K114" s="9">
        <f>IF(Table42111417[[#This Row],[Rok]]&lt;9,Table42111417[[#This Row],[Odsetki normalne]]*50%,Table42111417[[#This Row],[Odsetki normalne]])</f>
        <v>360.61858935235091</v>
      </c>
    </row>
    <row r="115" spans="2:11" x14ac:dyDescent="0.25">
      <c r="B115" s="6">
        <f t="shared" si="4"/>
        <v>9</v>
      </c>
      <c r="C115" s="7">
        <f t="shared" si="6"/>
        <v>99</v>
      </c>
      <c r="D115" s="8">
        <v>5.4800000000000001E-2</v>
      </c>
      <c r="E115" s="9">
        <f>IF(I114&gt;0.001,IPMT(Table42111417[[#This Row],[Oprocentowanie]]/12,1,$C$5-Table42111417[[#This Row],[Miesiąc]]+1,-I114),0)</f>
        <v>358.82565074430653</v>
      </c>
      <c r="F115" s="9">
        <f>IF(I114&gt;0.001,PPMT(Table42111417[[#This Row],[Oprocentowanie]]/12,1,$C$5-Table42111417[[#This Row],[Miesiąc]]+1,-I114),0)</f>
        <v>394.40723234039098</v>
      </c>
      <c r="G115" s="9">
        <f t="shared" si="5"/>
        <v>753.23288308469751</v>
      </c>
      <c r="H115" s="9"/>
      <c r="I115" s="9">
        <f>IF(I114-F115&gt;0.001,I114-F115-Table42111417[[#This Row],[Ile nadpłacamy przy tej racie?]],0)</f>
        <v>78180.552784661035</v>
      </c>
      <c r="K115" s="9">
        <f>IF(Table42111417[[#This Row],[Rok]]&lt;9,Table42111417[[#This Row],[Odsetki normalne]]*50%,Table42111417[[#This Row],[Odsetki normalne]])</f>
        <v>358.82565074430653</v>
      </c>
    </row>
    <row r="116" spans="2:11" x14ac:dyDescent="0.25">
      <c r="B116" s="6">
        <f t="shared" si="4"/>
        <v>9</v>
      </c>
      <c r="C116" s="7">
        <f t="shared" si="6"/>
        <v>100</v>
      </c>
      <c r="D116" s="8">
        <v>5.4800000000000001E-2</v>
      </c>
      <c r="E116" s="9">
        <f>IF(I115&gt;0.001,IPMT(Table42111417[[#This Row],[Oprocentowanie]]/12,1,$C$5-Table42111417[[#This Row],[Miesiąc]]+1,-I115),0)</f>
        <v>357.02452438328538</v>
      </c>
      <c r="F116" s="9">
        <f>IF(I115&gt;0.001,PPMT(Table42111417[[#This Row],[Oprocentowanie]]/12,1,$C$5-Table42111417[[#This Row],[Miesiąc]]+1,-I115),0)</f>
        <v>396.20835870141201</v>
      </c>
      <c r="G116" s="9">
        <f t="shared" si="5"/>
        <v>753.23288308469739</v>
      </c>
      <c r="H116" s="9"/>
      <c r="I116" s="9">
        <f>IF(I115-F116&gt;0.001,I115-F116-Table42111417[[#This Row],[Ile nadpłacamy przy tej racie?]],0)</f>
        <v>77784.344425959629</v>
      </c>
      <c r="K116" s="9">
        <f>IF(Table42111417[[#This Row],[Rok]]&lt;9,Table42111417[[#This Row],[Odsetki normalne]]*50%,Table42111417[[#This Row],[Odsetki normalne]])</f>
        <v>357.02452438328538</v>
      </c>
    </row>
    <row r="117" spans="2:11" x14ac:dyDescent="0.25">
      <c r="B117" s="6">
        <f t="shared" si="4"/>
        <v>9</v>
      </c>
      <c r="C117" s="7">
        <f t="shared" si="6"/>
        <v>101</v>
      </c>
      <c r="D117" s="8">
        <v>5.4800000000000001E-2</v>
      </c>
      <c r="E117" s="9">
        <f>IF(I116&gt;0.001,IPMT(Table42111417[[#This Row],[Oprocentowanie]]/12,1,$C$5-Table42111417[[#This Row],[Miesiąc]]+1,-I116),0)</f>
        <v>355.21517287854897</v>
      </c>
      <c r="F117" s="9">
        <f>IF(I116&gt;0.001,PPMT(Table42111417[[#This Row],[Oprocentowanie]]/12,1,$C$5-Table42111417[[#This Row],[Miesiąc]]+1,-I116),0)</f>
        <v>398.01771020614859</v>
      </c>
      <c r="G117" s="9">
        <f t="shared" si="5"/>
        <v>753.23288308469751</v>
      </c>
      <c r="H117" s="9"/>
      <c r="I117" s="9">
        <f>IF(I116-F117&gt;0.001,I116-F117-Table42111417[[#This Row],[Ile nadpłacamy przy tej racie?]],0)</f>
        <v>77386.326715753486</v>
      </c>
      <c r="K117" s="9">
        <f>IF(Table42111417[[#This Row],[Rok]]&lt;9,Table42111417[[#This Row],[Odsetki normalne]]*50%,Table42111417[[#This Row],[Odsetki normalne]])</f>
        <v>355.21517287854897</v>
      </c>
    </row>
    <row r="118" spans="2:11" x14ac:dyDescent="0.25">
      <c r="B118" s="6">
        <f t="shared" si="4"/>
        <v>9</v>
      </c>
      <c r="C118" s="7">
        <f t="shared" si="6"/>
        <v>102</v>
      </c>
      <c r="D118" s="8">
        <v>5.4800000000000001E-2</v>
      </c>
      <c r="E118" s="9">
        <f>IF(I117&gt;0.001,IPMT(Table42111417[[#This Row],[Oprocentowanie]]/12,1,$C$5-Table42111417[[#This Row],[Miesiąc]]+1,-I117),0)</f>
        <v>353.39755866860759</v>
      </c>
      <c r="F118" s="9">
        <f>IF(I117&gt;0.001,PPMT(Table42111417[[#This Row],[Oprocentowanie]]/12,1,$C$5-Table42111417[[#This Row],[Miesiąc]]+1,-I117),0)</f>
        <v>399.83532441608997</v>
      </c>
      <c r="G118" s="9">
        <f t="shared" si="5"/>
        <v>753.23288308469751</v>
      </c>
      <c r="H118" s="9"/>
      <c r="I118" s="9">
        <f>IF(I117-F118&gt;0.001,I117-F118-Table42111417[[#This Row],[Ile nadpłacamy przy tej racie?]],0)</f>
        <v>76986.491391337389</v>
      </c>
      <c r="K118" s="9">
        <f>IF(Table42111417[[#This Row],[Rok]]&lt;9,Table42111417[[#This Row],[Odsetki normalne]]*50%,Table42111417[[#This Row],[Odsetki normalne]])</f>
        <v>353.39755866860759</v>
      </c>
    </row>
    <row r="119" spans="2:11" x14ac:dyDescent="0.25">
      <c r="B119" s="6">
        <f t="shared" si="4"/>
        <v>9</v>
      </c>
      <c r="C119" s="7">
        <f t="shared" si="6"/>
        <v>103</v>
      </c>
      <c r="D119" s="8">
        <v>5.4800000000000001E-2</v>
      </c>
      <c r="E119" s="9">
        <f>IF(I118&gt;0.001,IPMT(Table42111417[[#This Row],[Oprocentowanie]]/12,1,$C$5-Table42111417[[#This Row],[Miesiąc]]+1,-I118),0)</f>
        <v>351.57164402044077</v>
      </c>
      <c r="F119" s="9">
        <f>IF(I118&gt;0.001,PPMT(Table42111417[[#This Row],[Oprocentowanie]]/12,1,$C$5-Table42111417[[#This Row],[Miesiąc]]+1,-I118),0)</f>
        <v>401.66123906425673</v>
      </c>
      <c r="G119" s="9">
        <f t="shared" si="5"/>
        <v>753.23288308469751</v>
      </c>
      <c r="H119" s="9"/>
      <c r="I119" s="9">
        <f>IF(I118-F119&gt;0.001,I118-F119-Table42111417[[#This Row],[Ile nadpłacamy przy tej racie?]],0)</f>
        <v>76584.830152273134</v>
      </c>
      <c r="K119" s="9">
        <f>IF(Table42111417[[#This Row],[Rok]]&lt;9,Table42111417[[#This Row],[Odsetki normalne]]*50%,Table42111417[[#This Row],[Odsetki normalne]])</f>
        <v>351.57164402044077</v>
      </c>
    </row>
    <row r="120" spans="2:11" x14ac:dyDescent="0.25">
      <c r="B120" s="6">
        <f t="shared" si="4"/>
        <v>9</v>
      </c>
      <c r="C120" s="7">
        <f t="shared" si="6"/>
        <v>104</v>
      </c>
      <c r="D120" s="8">
        <v>5.4800000000000001E-2</v>
      </c>
      <c r="E120" s="9">
        <f>IF(I119&gt;0.001,IPMT(Table42111417[[#This Row],[Oprocentowanie]]/12,1,$C$5-Table42111417[[#This Row],[Miesiąc]]+1,-I119),0)</f>
        <v>349.737391028714</v>
      </c>
      <c r="F120" s="9">
        <f>IF(I119&gt;0.001,PPMT(Table42111417[[#This Row],[Oprocentowanie]]/12,1,$C$5-Table42111417[[#This Row],[Miesiąc]]+1,-I119),0)</f>
        <v>403.49549205598362</v>
      </c>
      <c r="G120" s="9">
        <f t="shared" si="5"/>
        <v>753.23288308469762</v>
      </c>
      <c r="H120" s="9"/>
      <c r="I120" s="9">
        <f>IF(I119-F120&gt;0.001,I119-F120-Table42111417[[#This Row],[Ile nadpłacamy przy tej racie?]],0)</f>
        <v>76181.334660217151</v>
      </c>
      <c r="K120" s="9">
        <f>IF(Table42111417[[#This Row],[Rok]]&lt;9,Table42111417[[#This Row],[Odsetki normalne]]*50%,Table42111417[[#This Row],[Odsetki normalne]])</f>
        <v>349.737391028714</v>
      </c>
    </row>
    <row r="121" spans="2:11" x14ac:dyDescent="0.25">
      <c r="B121" s="6">
        <f t="shared" si="4"/>
        <v>9</v>
      </c>
      <c r="C121" s="7">
        <f t="shared" si="6"/>
        <v>105</v>
      </c>
      <c r="D121" s="8">
        <v>5.4800000000000001E-2</v>
      </c>
      <c r="E121" s="9">
        <f>IF(I120&gt;0.001,IPMT(Table42111417[[#This Row],[Oprocentowanie]]/12,1,$C$5-Table42111417[[#This Row],[Miesiąc]]+1,-I120),0)</f>
        <v>347.89476161499169</v>
      </c>
      <c r="F121" s="9">
        <f>IF(I120&gt;0.001,PPMT(Table42111417[[#This Row],[Oprocentowanie]]/12,1,$C$5-Table42111417[[#This Row],[Miesiąc]]+1,-I120),0)</f>
        <v>405.33812146970592</v>
      </c>
      <c r="G121" s="9">
        <f t="shared" si="5"/>
        <v>753.23288308469762</v>
      </c>
      <c r="H121" s="9"/>
      <c r="I121" s="9">
        <f>IF(I120-F121&gt;0.001,I120-F121-Table42111417[[#This Row],[Ile nadpłacamy przy tej racie?]],0)</f>
        <v>75775.996538747451</v>
      </c>
      <c r="K121" s="9">
        <f>IF(Table42111417[[#This Row],[Rok]]&lt;9,Table42111417[[#This Row],[Odsetki normalne]]*50%,Table42111417[[#This Row],[Odsetki normalne]])</f>
        <v>347.89476161499169</v>
      </c>
    </row>
    <row r="122" spans="2:11" x14ac:dyDescent="0.25">
      <c r="B122" s="6">
        <f t="shared" si="4"/>
        <v>9</v>
      </c>
      <c r="C122" s="7">
        <f t="shared" si="6"/>
        <v>106</v>
      </c>
      <c r="D122" s="8">
        <v>5.4800000000000001E-2</v>
      </c>
      <c r="E122" s="9">
        <f>IF(I121&gt;0.001,IPMT(Table42111417[[#This Row],[Oprocentowanie]]/12,1,$C$5-Table42111417[[#This Row],[Miesiąc]]+1,-I121),0)</f>
        <v>346.04371752694669</v>
      </c>
      <c r="F122" s="9">
        <f>IF(I121&gt;0.001,PPMT(Table42111417[[#This Row],[Oprocentowanie]]/12,1,$C$5-Table42111417[[#This Row],[Miesiąc]]+1,-I121),0)</f>
        <v>407.18916555775098</v>
      </c>
      <c r="G122" s="9">
        <f t="shared" si="5"/>
        <v>753.23288308469773</v>
      </c>
      <c r="H122" s="9"/>
      <c r="I122" s="9">
        <f>IF(I121-F122&gt;0.001,I121-F122-Table42111417[[#This Row],[Ile nadpłacamy przy tej racie?]],0)</f>
        <v>75368.807373189702</v>
      </c>
      <c r="K122" s="9">
        <f>IF(Table42111417[[#This Row],[Rok]]&lt;9,Table42111417[[#This Row],[Odsetki normalne]]*50%,Table42111417[[#This Row],[Odsetki normalne]])</f>
        <v>346.04371752694669</v>
      </c>
    </row>
    <row r="123" spans="2:11" x14ac:dyDescent="0.25">
      <c r="B123" s="6">
        <f t="shared" si="4"/>
        <v>9</v>
      </c>
      <c r="C123" s="7">
        <f t="shared" si="6"/>
        <v>107</v>
      </c>
      <c r="D123" s="8">
        <v>5.4800000000000001E-2</v>
      </c>
      <c r="E123" s="9">
        <f>IF(I122&gt;0.001,IPMT(Table42111417[[#This Row],[Oprocentowanie]]/12,1,$C$5-Table42111417[[#This Row],[Miesiąc]]+1,-I122),0)</f>
        <v>344.18422033756633</v>
      </c>
      <c r="F123" s="9">
        <f>IF(I122&gt;0.001,PPMT(Table42111417[[#This Row],[Oprocentowanie]]/12,1,$C$5-Table42111417[[#This Row],[Miesiąc]]+1,-I122),0)</f>
        <v>409.04866274713129</v>
      </c>
      <c r="G123" s="9">
        <f t="shared" si="5"/>
        <v>753.23288308469762</v>
      </c>
      <c r="H123" s="9"/>
      <c r="I123" s="9">
        <f>IF(I122-F123&gt;0.001,I122-F123-Table42111417[[#This Row],[Ile nadpłacamy przy tej racie?]],0)</f>
        <v>74959.758710442577</v>
      </c>
      <c r="K123" s="9">
        <f>IF(Table42111417[[#This Row],[Rok]]&lt;9,Table42111417[[#This Row],[Odsetki normalne]]*50%,Table42111417[[#This Row],[Odsetki normalne]])</f>
        <v>344.18422033756633</v>
      </c>
    </row>
    <row r="124" spans="2:11" x14ac:dyDescent="0.25">
      <c r="B124" s="6">
        <f t="shared" si="4"/>
        <v>9</v>
      </c>
      <c r="C124" s="7">
        <f t="shared" si="6"/>
        <v>108</v>
      </c>
      <c r="D124" s="8">
        <v>5.4800000000000001E-2</v>
      </c>
      <c r="E124" s="9">
        <f>IF(I123&gt;0.001,IPMT(Table42111417[[#This Row],[Oprocentowanie]]/12,1,$C$5-Table42111417[[#This Row],[Miesiąc]]+1,-I123),0)</f>
        <v>342.31623144435446</v>
      </c>
      <c r="F124" s="9">
        <f>IF(I123&gt;0.001,PPMT(Table42111417[[#This Row],[Oprocentowanie]]/12,1,$C$5-Table42111417[[#This Row],[Miesiąc]]+1,-I123),0)</f>
        <v>410.91665164034328</v>
      </c>
      <c r="G124" s="9">
        <f t="shared" si="5"/>
        <v>753.23288308469773</v>
      </c>
      <c r="H124" s="9"/>
      <c r="I124" s="9">
        <f>IF(I123-F124&gt;0.001,I123-F124-Table42111417[[#This Row],[Ile nadpłacamy przy tej racie?]],0)</f>
        <v>74548.842058802227</v>
      </c>
      <c r="K124" s="9">
        <f>IF(Table42111417[[#This Row],[Rok]]&lt;9,Table42111417[[#This Row],[Odsetki normalne]]*50%,Table42111417[[#This Row],[Odsetki normalne]])</f>
        <v>342.31623144435446</v>
      </c>
    </row>
    <row r="125" spans="2:11" x14ac:dyDescent="0.25">
      <c r="B125" s="1">
        <f t="shared" si="4"/>
        <v>10</v>
      </c>
      <c r="C125" s="4">
        <f t="shared" si="6"/>
        <v>109</v>
      </c>
      <c r="D125" s="5">
        <v>5.4800000000000001E-2</v>
      </c>
      <c r="E125" s="2">
        <f>IF(I124&gt;0.001,IPMT(Table42111417[[#This Row],[Oprocentowanie]]/12,1,$C$5-Table42111417[[#This Row],[Miesiąc]]+1,-I124),0)</f>
        <v>340.43971206853018</v>
      </c>
      <c r="F125" s="2">
        <f>IF(I124&gt;0.001,PPMT(Table42111417[[#This Row],[Oprocentowanie]]/12,1,$C$5-Table42111417[[#This Row],[Miesiąc]]+1,-I124),0)</f>
        <v>412.79317101616749</v>
      </c>
      <c r="G125" s="2">
        <f t="shared" si="5"/>
        <v>753.23288308469773</v>
      </c>
      <c r="H125" s="2"/>
      <c r="I125" s="11">
        <f>IF(I124-F125&gt;0.001,I124-F125-Table42111417[[#This Row],[Ile nadpłacamy przy tej racie?]],0)</f>
        <v>74136.048887786063</v>
      </c>
      <c r="K125" s="2">
        <f>IF(Table42111417[[#This Row],[Rok]]&lt;9,Table42111417[[#This Row],[Odsetki normalne]]*50%,Table42111417[[#This Row],[Odsetki normalne]])</f>
        <v>340.43971206853018</v>
      </c>
    </row>
    <row r="126" spans="2:11" x14ac:dyDescent="0.25">
      <c r="B126" s="1">
        <f t="shared" si="4"/>
        <v>10</v>
      </c>
      <c r="C126" s="4">
        <f t="shared" si="6"/>
        <v>110</v>
      </c>
      <c r="D126" s="5">
        <v>5.4800000000000001E-2</v>
      </c>
      <c r="E126" s="2">
        <f>IF(I125&gt;0.001,IPMT(Table42111417[[#This Row],[Oprocentowanie]]/12,1,$C$5-Table42111417[[#This Row],[Miesiąc]]+1,-I125),0)</f>
        <v>338.55462325422303</v>
      </c>
      <c r="F126" s="2">
        <f>IF(I125&gt;0.001,PPMT(Table42111417[[#This Row],[Oprocentowanie]]/12,1,$C$5-Table42111417[[#This Row],[Miesiąc]]+1,-I125),0)</f>
        <v>414.67825983047459</v>
      </c>
      <c r="G126" s="2">
        <f t="shared" si="5"/>
        <v>753.23288308469762</v>
      </c>
      <c r="H126" s="2"/>
      <c r="I126" s="11">
        <f>IF(I125-F126&gt;0.001,I125-F126-Table42111417[[#This Row],[Ile nadpłacamy przy tej racie?]],0)</f>
        <v>73721.370627955592</v>
      </c>
      <c r="K126" s="2">
        <f>IF(Table42111417[[#This Row],[Rok]]&lt;9,Table42111417[[#This Row],[Odsetki normalne]]*50%,Table42111417[[#This Row],[Odsetki normalne]])</f>
        <v>338.55462325422303</v>
      </c>
    </row>
    <row r="127" spans="2:11" x14ac:dyDescent="0.25">
      <c r="B127" s="1">
        <f t="shared" si="4"/>
        <v>10</v>
      </c>
      <c r="C127" s="4">
        <f t="shared" si="6"/>
        <v>111</v>
      </c>
      <c r="D127" s="5">
        <v>5.4800000000000001E-2</v>
      </c>
      <c r="E127" s="2">
        <f>IF(I126&gt;0.001,IPMT(Table42111417[[#This Row],[Oprocentowanie]]/12,1,$C$5-Table42111417[[#This Row],[Miesiąc]]+1,-I126),0)</f>
        <v>336.66092586766388</v>
      </c>
      <c r="F127" s="2">
        <f>IF(I126&gt;0.001,PPMT(Table42111417[[#This Row],[Oprocentowanie]]/12,1,$C$5-Table42111417[[#This Row],[Miesiąc]]+1,-I126),0)</f>
        <v>416.57195721703374</v>
      </c>
      <c r="G127" s="2">
        <f t="shared" si="5"/>
        <v>753.23288308469762</v>
      </c>
      <c r="H127" s="2"/>
      <c r="I127" s="11">
        <f>IF(I126-F127&gt;0.001,I126-F127-Table42111417[[#This Row],[Ile nadpłacamy przy tej racie?]],0)</f>
        <v>73304.798670738557</v>
      </c>
      <c r="K127" s="2">
        <f>IF(Table42111417[[#This Row],[Rok]]&lt;9,Table42111417[[#This Row],[Odsetki normalne]]*50%,Table42111417[[#This Row],[Odsetki normalne]])</f>
        <v>336.66092586766388</v>
      </c>
    </row>
    <row r="128" spans="2:11" x14ac:dyDescent="0.25">
      <c r="B128" s="1">
        <f t="shared" si="4"/>
        <v>10</v>
      </c>
      <c r="C128" s="4">
        <f t="shared" si="6"/>
        <v>112</v>
      </c>
      <c r="D128" s="5">
        <v>5.4800000000000001E-2</v>
      </c>
      <c r="E128" s="2">
        <f>IF(I127&gt;0.001,IPMT(Table42111417[[#This Row],[Oprocentowanie]]/12,1,$C$5-Table42111417[[#This Row],[Miesiąc]]+1,-I127),0)</f>
        <v>334.75858059637278</v>
      </c>
      <c r="F128" s="2">
        <f>IF(I127&gt;0.001,PPMT(Table42111417[[#This Row],[Oprocentowanie]]/12,1,$C$5-Table42111417[[#This Row],[Miesiąc]]+1,-I127),0)</f>
        <v>418.47430248832495</v>
      </c>
      <c r="G128" s="2">
        <f t="shared" si="5"/>
        <v>753.23288308469773</v>
      </c>
      <c r="H128" s="2"/>
      <c r="I128" s="11">
        <f>IF(I127-F128&gt;0.001,I127-F128-Table42111417[[#This Row],[Ile nadpłacamy przy tej racie?]],0)</f>
        <v>72886.324368250236</v>
      </c>
      <c r="K128" s="2">
        <f>IF(Table42111417[[#This Row],[Rok]]&lt;9,Table42111417[[#This Row],[Odsetki normalne]]*50%,Table42111417[[#This Row],[Odsetki normalne]])</f>
        <v>334.75858059637278</v>
      </c>
    </row>
    <row r="129" spans="2:11" x14ac:dyDescent="0.25">
      <c r="B129" s="1">
        <f t="shared" si="4"/>
        <v>10</v>
      </c>
      <c r="C129" s="4">
        <f t="shared" si="6"/>
        <v>113</v>
      </c>
      <c r="D129" s="5">
        <v>5.4800000000000001E-2</v>
      </c>
      <c r="E129" s="2">
        <f>IF(I128&gt;0.001,IPMT(Table42111417[[#This Row],[Oprocentowanie]]/12,1,$C$5-Table42111417[[#This Row],[Miesiąc]]+1,-I128),0)</f>
        <v>332.84754794834276</v>
      </c>
      <c r="F129" s="2">
        <f>IF(I128&gt;0.001,PPMT(Table42111417[[#This Row],[Oprocentowanie]]/12,1,$C$5-Table42111417[[#This Row],[Miesiąc]]+1,-I128),0)</f>
        <v>420.38533513635497</v>
      </c>
      <c r="G129" s="2">
        <f t="shared" si="5"/>
        <v>753.23288308469773</v>
      </c>
      <c r="H129" s="2"/>
      <c r="I129" s="11">
        <f>IF(I128-F129&gt;0.001,I128-F129-Table42111417[[#This Row],[Ile nadpłacamy przy tej racie?]],0)</f>
        <v>72465.939033113886</v>
      </c>
      <c r="K129" s="2">
        <f>IF(Table42111417[[#This Row],[Rok]]&lt;9,Table42111417[[#This Row],[Odsetki normalne]]*50%,Table42111417[[#This Row],[Odsetki normalne]])</f>
        <v>332.84754794834276</v>
      </c>
    </row>
    <row r="130" spans="2:11" x14ac:dyDescent="0.25">
      <c r="B130" s="1">
        <f t="shared" si="4"/>
        <v>10</v>
      </c>
      <c r="C130" s="4">
        <f t="shared" si="6"/>
        <v>114</v>
      </c>
      <c r="D130" s="5">
        <v>5.4800000000000001E-2</v>
      </c>
      <c r="E130" s="2">
        <f>IF(I129&gt;0.001,IPMT(Table42111417[[#This Row],[Oprocentowanie]]/12,1,$C$5-Table42111417[[#This Row],[Miesiąc]]+1,-I129),0)</f>
        <v>330.92778825122008</v>
      </c>
      <c r="F130" s="2">
        <f>IF(I129&gt;0.001,PPMT(Table42111417[[#This Row],[Oprocentowanie]]/12,1,$C$5-Table42111417[[#This Row],[Miesiąc]]+1,-I129),0)</f>
        <v>422.30509483347765</v>
      </c>
      <c r="G130" s="2">
        <f t="shared" si="5"/>
        <v>753.23288308469773</v>
      </c>
      <c r="H130" s="2"/>
      <c r="I130" s="11">
        <f>IF(I129-F130&gt;0.001,I129-F130-Table42111417[[#This Row],[Ile nadpłacamy przy tej racie?]],0)</f>
        <v>72043.633938280414</v>
      </c>
      <c r="K130" s="2">
        <f>IF(Table42111417[[#This Row],[Rok]]&lt;9,Table42111417[[#This Row],[Odsetki normalne]]*50%,Table42111417[[#This Row],[Odsetki normalne]])</f>
        <v>330.92778825122008</v>
      </c>
    </row>
    <row r="131" spans="2:11" x14ac:dyDescent="0.25">
      <c r="B131" s="1">
        <f t="shared" si="4"/>
        <v>10</v>
      </c>
      <c r="C131" s="4">
        <f t="shared" si="6"/>
        <v>115</v>
      </c>
      <c r="D131" s="5">
        <v>5.4800000000000001E-2</v>
      </c>
      <c r="E131" s="2">
        <f>IF(I130&gt;0.001,IPMT(Table42111417[[#This Row],[Oprocentowanie]]/12,1,$C$5-Table42111417[[#This Row],[Miesiąc]]+1,-I130),0)</f>
        <v>328.99926165148059</v>
      </c>
      <c r="F131" s="2">
        <f>IF(I130&gt;0.001,PPMT(Table42111417[[#This Row],[Oprocentowanie]]/12,1,$C$5-Table42111417[[#This Row],[Miesiąc]]+1,-I130),0)</f>
        <v>424.23362143321731</v>
      </c>
      <c r="G131" s="2">
        <f t="shared" si="5"/>
        <v>753.23288308469796</v>
      </c>
      <c r="H131" s="2"/>
      <c r="I131" s="11">
        <f>IF(I130-F131&gt;0.001,I130-F131-Table42111417[[#This Row],[Ile nadpłacamy przy tej racie?]],0)</f>
        <v>71619.400316847197</v>
      </c>
      <c r="K131" s="2">
        <f>IF(Table42111417[[#This Row],[Rok]]&lt;9,Table42111417[[#This Row],[Odsetki normalne]]*50%,Table42111417[[#This Row],[Odsetki normalne]])</f>
        <v>328.99926165148059</v>
      </c>
    </row>
    <row r="132" spans="2:11" x14ac:dyDescent="0.25">
      <c r="B132" s="1">
        <f t="shared" si="4"/>
        <v>10</v>
      </c>
      <c r="C132" s="4">
        <f t="shared" si="6"/>
        <v>116</v>
      </c>
      <c r="D132" s="5">
        <v>5.4800000000000001E-2</v>
      </c>
      <c r="E132" s="2">
        <f>IF(I131&gt;0.001,IPMT(Table42111417[[#This Row],[Oprocentowanie]]/12,1,$C$5-Table42111417[[#This Row],[Miesiąc]]+1,-I131),0)</f>
        <v>327.06192811360222</v>
      </c>
      <c r="F132" s="2">
        <f>IF(I131&gt;0.001,PPMT(Table42111417[[#This Row],[Oprocentowanie]]/12,1,$C$5-Table42111417[[#This Row],[Miesiąc]]+1,-I131),0)</f>
        <v>426.17095497109563</v>
      </c>
      <c r="G132" s="2">
        <f t="shared" si="5"/>
        <v>753.23288308469785</v>
      </c>
      <c r="H132" s="2"/>
      <c r="I132" s="11">
        <f>IF(I131-F132&gt;0.001,I131-F132-Table42111417[[#This Row],[Ile nadpłacamy przy tej racie?]],0)</f>
        <v>71193.229361876103</v>
      </c>
      <c r="K132" s="2">
        <f>IF(Table42111417[[#This Row],[Rok]]&lt;9,Table42111417[[#This Row],[Odsetki normalne]]*50%,Table42111417[[#This Row],[Odsetki normalne]])</f>
        <v>327.06192811360222</v>
      </c>
    </row>
    <row r="133" spans="2:11" x14ac:dyDescent="0.25">
      <c r="B133" s="1">
        <f t="shared" si="4"/>
        <v>10</v>
      </c>
      <c r="C133" s="4">
        <f t="shared" si="6"/>
        <v>117</v>
      </c>
      <c r="D133" s="5">
        <v>5.4800000000000001E-2</v>
      </c>
      <c r="E133" s="2">
        <f>IF(I132&gt;0.001,IPMT(Table42111417[[#This Row],[Oprocentowanie]]/12,1,$C$5-Table42111417[[#This Row],[Miesiąc]]+1,-I132),0)</f>
        <v>325.1157474192342</v>
      </c>
      <c r="F133" s="2">
        <f>IF(I132&gt;0.001,PPMT(Table42111417[[#This Row],[Oprocentowanie]]/12,1,$C$5-Table42111417[[#This Row],[Miesiąc]]+1,-I132),0)</f>
        <v>428.11713566546365</v>
      </c>
      <c r="G133" s="2">
        <f t="shared" si="5"/>
        <v>753.23288308469785</v>
      </c>
      <c r="H133" s="2"/>
      <c r="I133" s="11">
        <f>IF(I132-F133&gt;0.001,I132-F133-Table42111417[[#This Row],[Ile nadpłacamy przy tej racie?]],0)</f>
        <v>70765.112226210636</v>
      </c>
      <c r="K133" s="2">
        <f>IF(Table42111417[[#This Row],[Rok]]&lt;9,Table42111417[[#This Row],[Odsetki normalne]]*50%,Table42111417[[#This Row],[Odsetki normalne]])</f>
        <v>325.1157474192342</v>
      </c>
    </row>
    <row r="134" spans="2:11" x14ac:dyDescent="0.25">
      <c r="B134" s="1">
        <f t="shared" si="4"/>
        <v>10</v>
      </c>
      <c r="C134" s="4">
        <f t="shared" si="6"/>
        <v>118</v>
      </c>
      <c r="D134" s="5">
        <v>5.4800000000000001E-2</v>
      </c>
      <c r="E134" s="2">
        <f>IF(I133&gt;0.001,IPMT(Table42111417[[#This Row],[Oprocentowanie]]/12,1,$C$5-Table42111417[[#This Row],[Miesiąc]]+1,-I133),0)</f>
        <v>323.16067916636189</v>
      </c>
      <c r="F134" s="2">
        <f>IF(I133&gt;0.001,PPMT(Table42111417[[#This Row],[Oprocentowanie]]/12,1,$C$5-Table42111417[[#This Row],[Miesiąc]]+1,-I133),0)</f>
        <v>430.07220391833579</v>
      </c>
      <c r="G134" s="2">
        <f t="shared" si="5"/>
        <v>753.23288308469773</v>
      </c>
      <c r="H134" s="2"/>
      <c r="I134" s="11">
        <f>IF(I133-F134&gt;0.001,I133-F134-Table42111417[[#This Row],[Ile nadpłacamy przy tej racie?]],0)</f>
        <v>70335.040022292305</v>
      </c>
      <c r="K134" s="2">
        <f>IF(Table42111417[[#This Row],[Rok]]&lt;9,Table42111417[[#This Row],[Odsetki normalne]]*50%,Table42111417[[#This Row],[Odsetki normalne]])</f>
        <v>323.16067916636189</v>
      </c>
    </row>
    <row r="135" spans="2:11" x14ac:dyDescent="0.25">
      <c r="B135" s="1">
        <f t="shared" si="4"/>
        <v>10</v>
      </c>
      <c r="C135" s="4">
        <f t="shared" si="6"/>
        <v>119</v>
      </c>
      <c r="D135" s="5">
        <v>5.4800000000000001E-2</v>
      </c>
      <c r="E135" s="2">
        <f>IF(I134&gt;0.001,IPMT(Table42111417[[#This Row],[Oprocentowanie]]/12,1,$C$5-Table42111417[[#This Row],[Miesiąc]]+1,-I134),0)</f>
        <v>321.19668276846818</v>
      </c>
      <c r="F135" s="2">
        <f>IF(I134&gt;0.001,PPMT(Table42111417[[#This Row],[Oprocentowanie]]/12,1,$C$5-Table42111417[[#This Row],[Miesiąc]]+1,-I134),0)</f>
        <v>432.03620031622972</v>
      </c>
      <c r="G135" s="2">
        <f t="shared" si="5"/>
        <v>753.23288308469796</v>
      </c>
      <c r="H135" s="2"/>
      <c r="I135" s="11">
        <f>IF(I134-F135&gt;0.001,I134-F135-Table42111417[[#This Row],[Ile nadpłacamy przy tej racie?]],0)</f>
        <v>69903.003821976075</v>
      </c>
      <c r="K135" s="2">
        <f>IF(Table42111417[[#This Row],[Rok]]&lt;9,Table42111417[[#This Row],[Odsetki normalne]]*50%,Table42111417[[#This Row],[Odsetki normalne]])</f>
        <v>321.19668276846818</v>
      </c>
    </row>
    <row r="136" spans="2:11" x14ac:dyDescent="0.25">
      <c r="B136" s="1">
        <f t="shared" si="4"/>
        <v>10</v>
      </c>
      <c r="C136" s="4">
        <f t="shared" si="6"/>
        <v>120</v>
      </c>
      <c r="D136" s="5">
        <v>5.4800000000000001E-2</v>
      </c>
      <c r="E136" s="2">
        <f>IF(I135&gt;0.001,IPMT(Table42111417[[#This Row],[Oprocentowanie]]/12,1,$C$5-Table42111417[[#This Row],[Miesiąc]]+1,-I135),0)</f>
        <v>319.22371745369077</v>
      </c>
      <c r="F136" s="2">
        <f>IF(I135&gt;0.001,PPMT(Table42111417[[#This Row],[Oprocentowanie]]/12,1,$C$5-Table42111417[[#This Row],[Miesiąc]]+1,-I135),0)</f>
        <v>434.00916563100725</v>
      </c>
      <c r="G136" s="2">
        <f t="shared" si="5"/>
        <v>753.23288308469796</v>
      </c>
      <c r="H136" s="2"/>
      <c r="I136" s="11">
        <f>IF(I135-F136&gt;0.001,I135-F136-Table42111417[[#This Row],[Ile nadpłacamy przy tej racie?]],0)</f>
        <v>69468.994656345065</v>
      </c>
      <c r="K136" s="2">
        <f>IF(Table42111417[[#This Row],[Rok]]&lt;9,Table42111417[[#This Row],[Odsetki normalne]]*50%,Table42111417[[#This Row],[Odsetki normalne]])</f>
        <v>319.22371745369077</v>
      </c>
    </row>
    <row r="137" spans="2:11" x14ac:dyDescent="0.25">
      <c r="B137" s="6">
        <f t="shared" si="4"/>
        <v>11</v>
      </c>
      <c r="C137" s="7">
        <f t="shared" si="6"/>
        <v>121</v>
      </c>
      <c r="D137" s="8">
        <v>5.4800000000000001E-2</v>
      </c>
      <c r="E137" s="9">
        <f>IF(I136&gt;0.001,IPMT(Table42111417[[#This Row],[Oprocentowanie]]/12,1,$C$5-Table42111417[[#This Row],[Miesiąc]]+1,-I136),0)</f>
        <v>317.24174226397582</v>
      </c>
      <c r="F137" s="9">
        <f>IF(I136&gt;0.001,PPMT(Table42111417[[#This Row],[Oprocentowanie]]/12,1,$C$5-Table42111417[[#This Row],[Miesiąc]]+1,-I136),0)</f>
        <v>435.99114082072208</v>
      </c>
      <c r="G137" s="9">
        <f t="shared" si="5"/>
        <v>753.23288308469796</v>
      </c>
      <c r="H137" s="9"/>
      <c r="I137" s="9">
        <f>IF(I136-F137&gt;0.001,I136-F137-Table42111417[[#This Row],[Ile nadpłacamy przy tej racie?]],0)</f>
        <v>69033.003515524339</v>
      </c>
      <c r="K137" s="9">
        <f>IF(Table42111417[[#This Row],[Rok]]&lt;9,Table42111417[[#This Row],[Odsetki normalne]]*50%,Table42111417[[#This Row],[Odsetki normalne]])</f>
        <v>317.24174226397582</v>
      </c>
    </row>
    <row r="138" spans="2:11" x14ac:dyDescent="0.25">
      <c r="B138" s="6">
        <f t="shared" si="4"/>
        <v>11</v>
      </c>
      <c r="C138" s="7">
        <f t="shared" si="6"/>
        <v>122</v>
      </c>
      <c r="D138" s="8">
        <v>5.4800000000000001E-2</v>
      </c>
      <c r="E138" s="9">
        <f>IF(I137&gt;0.001,IPMT(Table42111417[[#This Row],[Oprocentowanie]]/12,1,$C$5-Table42111417[[#This Row],[Miesiąc]]+1,-I137),0)</f>
        <v>315.25071605422784</v>
      </c>
      <c r="F138" s="9">
        <f>IF(I137&gt;0.001,PPMT(Table42111417[[#This Row],[Oprocentowanie]]/12,1,$C$5-Table42111417[[#This Row],[Miesiąc]]+1,-I137),0)</f>
        <v>437.9821670304699</v>
      </c>
      <c r="G138" s="9">
        <f t="shared" si="5"/>
        <v>753.23288308469773</v>
      </c>
      <c r="H138" s="9"/>
      <c r="I138" s="9">
        <f>IF(I137-F138&gt;0.001,I137-F138-Table42111417[[#This Row],[Ile nadpłacamy przy tej racie?]],0)</f>
        <v>68595.021348493872</v>
      </c>
      <c r="K138" s="9">
        <f>IF(Table42111417[[#This Row],[Rok]]&lt;9,Table42111417[[#This Row],[Odsetki normalne]]*50%,Table42111417[[#This Row],[Odsetki normalne]])</f>
        <v>315.25071605422784</v>
      </c>
    </row>
    <row r="139" spans="2:11" x14ac:dyDescent="0.25">
      <c r="B139" s="6">
        <f t="shared" si="4"/>
        <v>11</v>
      </c>
      <c r="C139" s="7">
        <f t="shared" si="6"/>
        <v>123</v>
      </c>
      <c r="D139" s="8">
        <v>5.4800000000000001E-2</v>
      </c>
      <c r="E139" s="9">
        <f>IF(I138&gt;0.001,IPMT(Table42111417[[#This Row],[Oprocentowanie]]/12,1,$C$5-Table42111417[[#This Row],[Miesiąc]]+1,-I138),0)</f>
        <v>313.25059749145538</v>
      </c>
      <c r="F139" s="9">
        <f>IF(I138&gt;0.001,PPMT(Table42111417[[#This Row],[Oprocentowanie]]/12,1,$C$5-Table42111417[[#This Row],[Miesiąc]]+1,-I138),0)</f>
        <v>439.98228559324252</v>
      </c>
      <c r="G139" s="9">
        <f t="shared" si="5"/>
        <v>753.23288308469796</v>
      </c>
      <c r="H139" s="9"/>
      <c r="I139" s="9">
        <f>IF(I138-F139&gt;0.001,I138-F139-Table42111417[[#This Row],[Ile nadpłacamy przy tej racie?]],0)</f>
        <v>68155.039062900629</v>
      </c>
      <c r="K139" s="9">
        <f>IF(Table42111417[[#This Row],[Rok]]&lt;9,Table42111417[[#This Row],[Odsetki normalne]]*50%,Table42111417[[#This Row],[Odsetki normalne]])</f>
        <v>313.25059749145538</v>
      </c>
    </row>
    <row r="140" spans="2:11" x14ac:dyDescent="0.25">
      <c r="B140" s="6">
        <f t="shared" si="4"/>
        <v>11</v>
      </c>
      <c r="C140" s="7">
        <f t="shared" si="6"/>
        <v>124</v>
      </c>
      <c r="D140" s="8">
        <v>5.4800000000000001E-2</v>
      </c>
      <c r="E140" s="9">
        <f>IF(I139&gt;0.001,IPMT(Table42111417[[#This Row],[Oprocentowanie]]/12,1,$C$5-Table42111417[[#This Row],[Miesiąc]]+1,-I139),0)</f>
        <v>311.24134505391288</v>
      </c>
      <c r="F140" s="9">
        <f>IF(I139&gt;0.001,PPMT(Table42111417[[#This Row],[Oprocentowanie]]/12,1,$C$5-Table42111417[[#This Row],[Miesiąc]]+1,-I139),0)</f>
        <v>441.99153803078502</v>
      </c>
      <c r="G140" s="9">
        <f t="shared" si="5"/>
        <v>753.23288308469796</v>
      </c>
      <c r="H140" s="9"/>
      <c r="I140" s="9">
        <f>IF(I139-F140&gt;0.001,I139-F140-Table42111417[[#This Row],[Ile nadpłacamy przy tej racie?]],0)</f>
        <v>67713.047524869849</v>
      </c>
      <c r="K140" s="9">
        <f>IF(Table42111417[[#This Row],[Rok]]&lt;9,Table42111417[[#This Row],[Odsetki normalne]]*50%,Table42111417[[#This Row],[Odsetki normalne]])</f>
        <v>311.24134505391288</v>
      </c>
    </row>
    <row r="141" spans="2:11" x14ac:dyDescent="0.25">
      <c r="B141" s="6">
        <f t="shared" si="4"/>
        <v>11</v>
      </c>
      <c r="C141" s="7">
        <f t="shared" si="6"/>
        <v>125</v>
      </c>
      <c r="D141" s="8">
        <v>5.4800000000000001E-2</v>
      </c>
      <c r="E141" s="9">
        <f>IF(I140&gt;0.001,IPMT(Table42111417[[#This Row],[Oprocentowanie]]/12,1,$C$5-Table42111417[[#This Row],[Miesiąc]]+1,-I140),0)</f>
        <v>309.22291703023899</v>
      </c>
      <c r="F141" s="9">
        <f>IF(I140&gt;0.001,PPMT(Table42111417[[#This Row],[Oprocentowanie]]/12,1,$C$5-Table42111417[[#This Row],[Miesiąc]]+1,-I140),0)</f>
        <v>444.00996605445886</v>
      </c>
      <c r="G141" s="9">
        <f t="shared" si="5"/>
        <v>753.23288308469785</v>
      </c>
      <c r="H141" s="9"/>
      <c r="I141" s="9">
        <f>IF(I140-F141&gt;0.001,I140-F141-Table42111417[[#This Row],[Ile nadpłacamy przy tej racie?]],0)</f>
        <v>67269.037558815384</v>
      </c>
      <c r="K141" s="9">
        <f>IF(Table42111417[[#This Row],[Rok]]&lt;9,Table42111417[[#This Row],[Odsetki normalne]]*50%,Table42111417[[#This Row],[Odsetki normalne]])</f>
        <v>309.22291703023899</v>
      </c>
    </row>
    <row r="142" spans="2:11" x14ac:dyDescent="0.25">
      <c r="B142" s="6">
        <f t="shared" si="4"/>
        <v>11</v>
      </c>
      <c r="C142" s="7">
        <f t="shared" si="6"/>
        <v>126</v>
      </c>
      <c r="D142" s="8">
        <v>5.4800000000000001E-2</v>
      </c>
      <c r="E142" s="9">
        <f>IF(I141&gt;0.001,IPMT(Table42111417[[#This Row],[Oprocentowanie]]/12,1,$C$5-Table42111417[[#This Row],[Miesiąc]]+1,-I141),0)</f>
        <v>307.19527151859029</v>
      </c>
      <c r="F142" s="9">
        <f>IF(I141&gt;0.001,PPMT(Table42111417[[#This Row],[Oprocentowanie]]/12,1,$C$5-Table42111417[[#This Row],[Miesiąc]]+1,-I141),0)</f>
        <v>446.03761156610767</v>
      </c>
      <c r="G142" s="9">
        <f t="shared" si="5"/>
        <v>753.23288308469796</v>
      </c>
      <c r="H142" s="9"/>
      <c r="I142" s="9">
        <f>IF(I141-F142&gt;0.001,I141-F142-Table42111417[[#This Row],[Ile nadpłacamy przy tej racie?]],0)</f>
        <v>66822.999947249278</v>
      </c>
      <c r="K142" s="9">
        <f>IF(Table42111417[[#This Row],[Rok]]&lt;9,Table42111417[[#This Row],[Odsetki normalne]]*50%,Table42111417[[#This Row],[Odsetki normalne]])</f>
        <v>307.19527151859029</v>
      </c>
    </row>
    <row r="143" spans="2:11" x14ac:dyDescent="0.25">
      <c r="B143" s="6">
        <f t="shared" si="4"/>
        <v>11</v>
      </c>
      <c r="C143" s="7">
        <f t="shared" si="6"/>
        <v>127</v>
      </c>
      <c r="D143" s="8">
        <v>5.4800000000000001E-2</v>
      </c>
      <c r="E143" s="9">
        <f>IF(I142&gt;0.001,IPMT(Table42111417[[#This Row],[Oprocentowanie]]/12,1,$C$5-Table42111417[[#This Row],[Miesiąc]]+1,-I142),0)</f>
        <v>305.1583664257717</v>
      </c>
      <c r="F143" s="9">
        <f>IF(I142&gt;0.001,PPMT(Table42111417[[#This Row],[Oprocentowanie]]/12,1,$C$5-Table42111417[[#This Row],[Miesiąc]]+1,-I142),0)</f>
        <v>448.07451665892614</v>
      </c>
      <c r="G143" s="9">
        <f t="shared" si="5"/>
        <v>753.23288308469785</v>
      </c>
      <c r="H143" s="9"/>
      <c r="I143" s="9">
        <f>IF(I142-F143&gt;0.001,I142-F143-Table42111417[[#This Row],[Ile nadpłacamy przy tej racie?]],0)</f>
        <v>66374.925430590345</v>
      </c>
      <c r="K143" s="9">
        <f>IF(Table42111417[[#This Row],[Rok]]&lt;9,Table42111417[[#This Row],[Odsetki normalne]]*50%,Table42111417[[#This Row],[Odsetki normalne]])</f>
        <v>305.1583664257717</v>
      </c>
    </row>
    <row r="144" spans="2:11" x14ac:dyDescent="0.25">
      <c r="B144" s="6">
        <f t="shared" si="4"/>
        <v>11</v>
      </c>
      <c r="C144" s="7">
        <f t="shared" si="6"/>
        <v>128</v>
      </c>
      <c r="D144" s="8">
        <v>5.4800000000000001E-2</v>
      </c>
      <c r="E144" s="9">
        <f>IF(I143&gt;0.001,IPMT(Table42111417[[#This Row],[Oprocentowanie]]/12,1,$C$5-Table42111417[[#This Row],[Miesiąc]]+1,-I143),0)</f>
        <v>303.11215946636258</v>
      </c>
      <c r="F144" s="9">
        <f>IF(I143&gt;0.001,PPMT(Table42111417[[#This Row],[Oprocentowanie]]/12,1,$C$5-Table42111417[[#This Row],[Miesiąc]]+1,-I143),0)</f>
        <v>450.12072361833515</v>
      </c>
      <c r="G144" s="9">
        <f t="shared" si="5"/>
        <v>753.23288308469773</v>
      </c>
      <c r="H144" s="9"/>
      <c r="I144" s="9">
        <f>IF(I143-F144&gt;0.001,I143-F144-Table42111417[[#This Row],[Ile nadpłacamy przy tej racie?]],0)</f>
        <v>65924.804706972005</v>
      </c>
      <c r="K144" s="9">
        <f>IF(Table42111417[[#This Row],[Rok]]&lt;9,Table42111417[[#This Row],[Odsetki normalne]]*50%,Table42111417[[#This Row],[Odsetki normalne]])</f>
        <v>303.11215946636258</v>
      </c>
    </row>
    <row r="145" spans="2:11" x14ac:dyDescent="0.25">
      <c r="B145" s="6">
        <f t="shared" si="4"/>
        <v>11</v>
      </c>
      <c r="C145" s="7">
        <f t="shared" si="6"/>
        <v>129</v>
      </c>
      <c r="D145" s="8">
        <v>5.4800000000000001E-2</v>
      </c>
      <c r="E145" s="9">
        <f>IF(I144&gt;0.001,IPMT(Table42111417[[#This Row],[Oprocentowanie]]/12,1,$C$5-Table42111417[[#This Row],[Miesiąc]]+1,-I144),0)</f>
        <v>301.05660816183882</v>
      </c>
      <c r="F145" s="9">
        <f>IF(I144&gt;0.001,PPMT(Table42111417[[#This Row],[Oprocentowanie]]/12,1,$C$5-Table42111417[[#This Row],[Miesiąc]]+1,-I144),0)</f>
        <v>452.17627492285874</v>
      </c>
      <c r="G145" s="9">
        <f t="shared" si="5"/>
        <v>753.23288308469751</v>
      </c>
      <c r="H145" s="9"/>
      <c r="I145" s="9">
        <f>IF(I144-F145&gt;0.001,I144-F145-Table42111417[[#This Row],[Ile nadpłacamy przy tej racie?]],0)</f>
        <v>65472.628432049147</v>
      </c>
      <c r="K145" s="9">
        <f>IF(Table42111417[[#This Row],[Rok]]&lt;9,Table42111417[[#This Row],[Odsetki normalne]]*50%,Table42111417[[#This Row],[Odsetki normalne]])</f>
        <v>301.05660816183882</v>
      </c>
    </row>
    <row r="146" spans="2:11" x14ac:dyDescent="0.25">
      <c r="B146" s="6">
        <f t="shared" ref="B146:B209" si="7">ROUNDUP(C146/12,0)</f>
        <v>11</v>
      </c>
      <c r="C146" s="7">
        <f t="shared" si="6"/>
        <v>130</v>
      </c>
      <c r="D146" s="8">
        <v>5.4800000000000001E-2</v>
      </c>
      <c r="E146" s="9">
        <f>IF(I145&gt;0.001,IPMT(Table42111417[[#This Row],[Oprocentowanie]]/12,1,$C$5-Table42111417[[#This Row],[Miesiąc]]+1,-I145),0)</f>
        <v>298.9916698396911</v>
      </c>
      <c r="F146" s="9">
        <f>IF(I145&gt;0.001,PPMT(Table42111417[[#This Row],[Oprocentowanie]]/12,1,$C$5-Table42111417[[#This Row],[Miesiąc]]+1,-I145),0)</f>
        <v>454.24121324500658</v>
      </c>
      <c r="G146" s="9">
        <f t="shared" ref="G146:G209" si="8">IF(I145&gt;0,E146+F146,0)</f>
        <v>753.23288308469773</v>
      </c>
      <c r="H146" s="9"/>
      <c r="I146" s="9">
        <f>IF(I145-F146&gt;0.001,I145-F146-Table42111417[[#This Row],[Ile nadpłacamy przy tej racie?]],0)</f>
        <v>65018.387218804142</v>
      </c>
      <c r="K146" s="9">
        <f>IF(Table42111417[[#This Row],[Rok]]&lt;9,Table42111417[[#This Row],[Odsetki normalne]]*50%,Table42111417[[#This Row],[Odsetki normalne]])</f>
        <v>298.9916698396911</v>
      </c>
    </row>
    <row r="147" spans="2:11" x14ac:dyDescent="0.25">
      <c r="B147" s="6">
        <f t="shared" si="7"/>
        <v>11</v>
      </c>
      <c r="C147" s="7">
        <f t="shared" ref="C147:C210" si="9">C146+1</f>
        <v>131</v>
      </c>
      <c r="D147" s="8">
        <v>5.4800000000000001E-2</v>
      </c>
      <c r="E147" s="9">
        <f>IF(I146&gt;0.001,IPMT(Table42111417[[#This Row],[Oprocentowanie]]/12,1,$C$5-Table42111417[[#This Row],[Miesiąc]]+1,-I146),0)</f>
        <v>296.91730163253891</v>
      </c>
      <c r="F147" s="9">
        <f>IF(I146&gt;0.001,PPMT(Table42111417[[#This Row],[Oprocentowanie]]/12,1,$C$5-Table42111417[[#This Row],[Miesiąc]]+1,-I146),0)</f>
        <v>456.31558145215882</v>
      </c>
      <c r="G147" s="9">
        <f t="shared" si="8"/>
        <v>753.23288308469773</v>
      </c>
      <c r="H147" s="9"/>
      <c r="I147" s="9">
        <f>IF(I146-F147&gt;0.001,I146-F147-Table42111417[[#This Row],[Ile nadpłacamy przy tej racie?]],0)</f>
        <v>64562.071637351983</v>
      </c>
      <c r="K147" s="9">
        <f>IF(Table42111417[[#This Row],[Rok]]&lt;9,Table42111417[[#This Row],[Odsetki normalne]]*50%,Table42111417[[#This Row],[Odsetki normalne]])</f>
        <v>296.91730163253891</v>
      </c>
    </row>
    <row r="148" spans="2:11" x14ac:dyDescent="0.25">
      <c r="B148" s="6">
        <f t="shared" si="7"/>
        <v>11</v>
      </c>
      <c r="C148" s="7">
        <f t="shared" si="9"/>
        <v>132</v>
      </c>
      <c r="D148" s="8">
        <v>5.4800000000000001E-2</v>
      </c>
      <c r="E148" s="9">
        <f>IF(I147&gt;0.001,IPMT(Table42111417[[#This Row],[Oprocentowanie]]/12,1,$C$5-Table42111417[[#This Row],[Miesiąc]]+1,-I147),0)</f>
        <v>294.83346047724075</v>
      </c>
      <c r="F148" s="9">
        <f>IF(I147&gt;0.001,PPMT(Table42111417[[#This Row],[Oprocentowanie]]/12,1,$C$5-Table42111417[[#This Row],[Miesiąc]]+1,-I147),0)</f>
        <v>458.39942260745698</v>
      </c>
      <c r="G148" s="9">
        <f t="shared" si="8"/>
        <v>753.23288308469773</v>
      </c>
      <c r="H148" s="9"/>
      <c r="I148" s="9">
        <f>IF(I147-F148&gt;0.001,I147-F148-Table42111417[[#This Row],[Ile nadpłacamy przy tej racie?]],0)</f>
        <v>64103.672214744525</v>
      </c>
      <c r="K148" s="9">
        <f>IF(Table42111417[[#This Row],[Rok]]&lt;9,Table42111417[[#This Row],[Odsetki normalne]]*50%,Table42111417[[#This Row],[Odsetki normalne]])</f>
        <v>294.83346047724075</v>
      </c>
    </row>
    <row r="149" spans="2:11" x14ac:dyDescent="0.25">
      <c r="B149" s="1">
        <f t="shared" si="7"/>
        <v>12</v>
      </c>
      <c r="C149" s="4">
        <f t="shared" si="9"/>
        <v>133</v>
      </c>
      <c r="D149" s="5">
        <v>5.4800000000000001E-2</v>
      </c>
      <c r="E149" s="2">
        <f>IF(I148&gt;0.001,IPMT(Table42111417[[#This Row],[Oprocentowanie]]/12,1,$C$5-Table42111417[[#This Row],[Miesiąc]]+1,-I148),0)</f>
        <v>292.74010311400002</v>
      </c>
      <c r="F149" s="2">
        <f>IF(I148&gt;0.001,PPMT(Table42111417[[#This Row],[Oprocentowanie]]/12,1,$C$5-Table42111417[[#This Row],[Miesiąc]]+1,-I148),0)</f>
        <v>460.49277997069765</v>
      </c>
      <c r="G149" s="2">
        <f t="shared" si="8"/>
        <v>753.23288308469773</v>
      </c>
      <c r="H149" s="2"/>
      <c r="I149" s="11">
        <f>IF(I148-F149&gt;0.001,I148-F149-Table42111417[[#This Row],[Ile nadpłacamy przy tej racie?]],0)</f>
        <v>63643.179434773825</v>
      </c>
      <c r="K149" s="2">
        <f>IF(Table42111417[[#This Row],[Rok]]&lt;9,Table42111417[[#This Row],[Odsetki normalne]]*50%,Table42111417[[#This Row],[Odsetki normalne]])</f>
        <v>292.74010311400002</v>
      </c>
    </row>
    <row r="150" spans="2:11" x14ac:dyDescent="0.25">
      <c r="B150" s="1">
        <f t="shared" si="7"/>
        <v>12</v>
      </c>
      <c r="C150" s="4">
        <f t="shared" si="9"/>
        <v>134</v>
      </c>
      <c r="D150" s="5">
        <v>5.4800000000000001E-2</v>
      </c>
      <c r="E150" s="2">
        <f>IF(I149&gt;0.001,IPMT(Table42111417[[#This Row],[Oprocentowanie]]/12,1,$C$5-Table42111417[[#This Row],[Miesiąc]]+1,-I149),0)</f>
        <v>290.63718608546714</v>
      </c>
      <c r="F150" s="2">
        <f>IF(I149&gt;0.001,PPMT(Table42111417[[#This Row],[Oprocentowanie]]/12,1,$C$5-Table42111417[[#This Row],[Miesiąc]]+1,-I149),0)</f>
        <v>462.59569699923048</v>
      </c>
      <c r="G150" s="2">
        <f t="shared" si="8"/>
        <v>753.23288308469762</v>
      </c>
      <c r="H150" s="2"/>
      <c r="I150" s="11">
        <f>IF(I149-F150&gt;0.001,I149-F150-Table42111417[[#This Row],[Ile nadpłacamy przy tej racie?]],0)</f>
        <v>63180.583737774592</v>
      </c>
      <c r="K150" s="2">
        <f>IF(Table42111417[[#This Row],[Rok]]&lt;9,Table42111417[[#This Row],[Odsetki normalne]]*50%,Table42111417[[#This Row],[Odsetki normalne]])</f>
        <v>290.63718608546714</v>
      </c>
    </row>
    <row r="151" spans="2:11" x14ac:dyDescent="0.25">
      <c r="B151" s="1">
        <f t="shared" si="7"/>
        <v>12</v>
      </c>
      <c r="C151" s="4">
        <f t="shared" si="9"/>
        <v>135</v>
      </c>
      <c r="D151" s="5">
        <v>5.4800000000000001E-2</v>
      </c>
      <c r="E151" s="2">
        <f>IF(I150&gt;0.001,IPMT(Table42111417[[#This Row],[Oprocentowanie]]/12,1,$C$5-Table42111417[[#This Row],[Miesiąc]]+1,-I150),0)</f>
        <v>288.52466573583729</v>
      </c>
      <c r="F151" s="2">
        <f>IF(I150&gt;0.001,PPMT(Table42111417[[#This Row],[Oprocentowanie]]/12,1,$C$5-Table42111417[[#This Row],[Miesiąc]]+1,-I150),0)</f>
        <v>464.70821734886033</v>
      </c>
      <c r="G151" s="2">
        <f t="shared" si="8"/>
        <v>753.23288308469762</v>
      </c>
      <c r="H151" s="2"/>
      <c r="I151" s="11">
        <f>IF(I150-F151&gt;0.001,I150-F151-Table42111417[[#This Row],[Ile nadpłacamy przy tej racie?]],0)</f>
        <v>62715.875520425732</v>
      </c>
      <c r="K151" s="2">
        <f>IF(Table42111417[[#This Row],[Rok]]&lt;9,Table42111417[[#This Row],[Odsetki normalne]]*50%,Table42111417[[#This Row],[Odsetki normalne]])</f>
        <v>288.52466573583729</v>
      </c>
    </row>
    <row r="152" spans="2:11" x14ac:dyDescent="0.25">
      <c r="B152" s="1">
        <f t="shared" si="7"/>
        <v>12</v>
      </c>
      <c r="C152" s="4">
        <f t="shared" si="9"/>
        <v>136</v>
      </c>
      <c r="D152" s="5">
        <v>5.4800000000000001E-2</v>
      </c>
      <c r="E152" s="2">
        <f>IF(I151&gt;0.001,IPMT(Table42111417[[#This Row],[Oprocentowanie]]/12,1,$C$5-Table42111417[[#This Row],[Miesiąc]]+1,-I151),0)</f>
        <v>286.40249820994421</v>
      </c>
      <c r="F152" s="2">
        <f>IF(I151&gt;0.001,PPMT(Table42111417[[#This Row],[Oprocentowanie]]/12,1,$C$5-Table42111417[[#This Row],[Miesiąc]]+1,-I151),0)</f>
        <v>466.83038487475352</v>
      </c>
      <c r="G152" s="2">
        <f t="shared" si="8"/>
        <v>753.23288308469773</v>
      </c>
      <c r="H152" s="2"/>
      <c r="I152" s="11">
        <f>IF(I151-F152&gt;0.001,I151-F152-Table42111417[[#This Row],[Ile nadpłacamy przy tej racie?]],0)</f>
        <v>62249.045135550979</v>
      </c>
      <c r="K152" s="2">
        <f>IF(Table42111417[[#This Row],[Rok]]&lt;9,Table42111417[[#This Row],[Odsetki normalne]]*50%,Table42111417[[#This Row],[Odsetki normalne]])</f>
        <v>286.40249820994421</v>
      </c>
    </row>
    <row r="153" spans="2:11" x14ac:dyDescent="0.25">
      <c r="B153" s="1">
        <f t="shared" si="7"/>
        <v>12</v>
      </c>
      <c r="C153" s="4">
        <f t="shared" si="9"/>
        <v>137</v>
      </c>
      <c r="D153" s="5">
        <v>5.4800000000000001E-2</v>
      </c>
      <c r="E153" s="2">
        <f>IF(I152&gt;0.001,IPMT(Table42111417[[#This Row],[Oprocentowanie]]/12,1,$C$5-Table42111417[[#This Row],[Miesiąc]]+1,-I152),0)</f>
        <v>284.27063945234943</v>
      </c>
      <c r="F153" s="2">
        <f>IF(I152&gt;0.001,PPMT(Table42111417[[#This Row],[Oprocentowanie]]/12,1,$C$5-Table42111417[[#This Row],[Miesiąc]]+1,-I152),0)</f>
        <v>468.96224363234813</v>
      </c>
      <c r="G153" s="2">
        <f t="shared" si="8"/>
        <v>753.23288308469751</v>
      </c>
      <c r="H153" s="2"/>
      <c r="I153" s="11">
        <f>IF(I152-F153&gt;0.001,I152-F153-Table42111417[[#This Row],[Ile nadpłacamy przy tej racie?]],0)</f>
        <v>61780.082891918632</v>
      </c>
      <c r="K153" s="2">
        <f>IF(Table42111417[[#This Row],[Rok]]&lt;9,Table42111417[[#This Row],[Odsetki normalne]]*50%,Table42111417[[#This Row],[Odsetki normalne]])</f>
        <v>284.27063945234943</v>
      </c>
    </row>
    <row r="154" spans="2:11" x14ac:dyDescent="0.25">
      <c r="B154" s="1">
        <f t="shared" si="7"/>
        <v>12</v>
      </c>
      <c r="C154" s="4">
        <f t="shared" si="9"/>
        <v>138</v>
      </c>
      <c r="D154" s="5">
        <v>5.4800000000000001E-2</v>
      </c>
      <c r="E154" s="2">
        <f>IF(I153&gt;0.001,IPMT(Table42111417[[#This Row],[Oprocentowanie]]/12,1,$C$5-Table42111417[[#This Row],[Miesiąc]]+1,-I153),0)</f>
        <v>282.12904520642843</v>
      </c>
      <c r="F154" s="2">
        <f>IF(I153&gt;0.001,PPMT(Table42111417[[#This Row],[Oprocentowanie]]/12,1,$C$5-Table42111417[[#This Row],[Miesiąc]]+1,-I153),0)</f>
        <v>471.1038378782693</v>
      </c>
      <c r="G154" s="2">
        <f t="shared" si="8"/>
        <v>753.23288308469773</v>
      </c>
      <c r="H154" s="2"/>
      <c r="I154" s="11">
        <f>IF(I153-F154&gt;0.001,I153-F154-Table42111417[[#This Row],[Ile nadpłacamy przy tej racie?]],0)</f>
        <v>61308.979054040363</v>
      </c>
      <c r="K154" s="2">
        <f>IF(Table42111417[[#This Row],[Rok]]&lt;9,Table42111417[[#This Row],[Odsetki normalne]]*50%,Table42111417[[#This Row],[Odsetki normalne]])</f>
        <v>282.12904520642843</v>
      </c>
    </row>
    <row r="155" spans="2:11" x14ac:dyDescent="0.25">
      <c r="B155" s="1">
        <f t="shared" si="7"/>
        <v>12</v>
      </c>
      <c r="C155" s="4">
        <f t="shared" si="9"/>
        <v>139</v>
      </c>
      <c r="D155" s="5">
        <v>5.4800000000000001E-2</v>
      </c>
      <c r="E155" s="2">
        <f>IF(I154&gt;0.001,IPMT(Table42111417[[#This Row],[Oprocentowanie]]/12,1,$C$5-Table42111417[[#This Row],[Miesiąc]]+1,-I154),0)</f>
        <v>279.97767101345102</v>
      </c>
      <c r="F155" s="2">
        <f>IF(I154&gt;0.001,PPMT(Table42111417[[#This Row],[Oprocentowanie]]/12,1,$C$5-Table42111417[[#This Row],[Miesiąc]]+1,-I154),0)</f>
        <v>473.25521207124672</v>
      </c>
      <c r="G155" s="2">
        <f t="shared" si="8"/>
        <v>753.23288308469773</v>
      </c>
      <c r="H155" s="2"/>
      <c r="I155" s="11">
        <f>IF(I154-F155&gt;0.001,I154-F155-Table42111417[[#This Row],[Ile nadpłacamy przy tej racie?]],0)</f>
        <v>60835.723841969113</v>
      </c>
      <c r="K155" s="2">
        <f>IF(Table42111417[[#This Row],[Rok]]&lt;9,Table42111417[[#This Row],[Odsetki normalne]]*50%,Table42111417[[#This Row],[Odsetki normalne]])</f>
        <v>279.97767101345102</v>
      </c>
    </row>
    <row r="156" spans="2:11" x14ac:dyDescent="0.25">
      <c r="B156" s="1">
        <f t="shared" si="7"/>
        <v>12</v>
      </c>
      <c r="C156" s="4">
        <f t="shared" si="9"/>
        <v>140</v>
      </c>
      <c r="D156" s="5">
        <v>5.4800000000000001E-2</v>
      </c>
      <c r="E156" s="2">
        <f>IF(I155&gt;0.001,IPMT(Table42111417[[#This Row],[Oprocentowanie]]/12,1,$C$5-Table42111417[[#This Row],[Miesiąc]]+1,-I155),0)</f>
        <v>277.81647221165895</v>
      </c>
      <c r="F156" s="2">
        <f>IF(I155&gt;0.001,PPMT(Table42111417[[#This Row],[Oprocentowanie]]/12,1,$C$5-Table42111417[[#This Row],[Miesiąc]]+1,-I155),0)</f>
        <v>475.41641087303861</v>
      </c>
      <c r="G156" s="2">
        <f t="shared" si="8"/>
        <v>753.23288308469751</v>
      </c>
      <c r="H156" s="2"/>
      <c r="I156" s="11">
        <f>IF(I155-F156&gt;0.001,I155-F156-Table42111417[[#This Row],[Ile nadpłacamy przy tej racie?]],0)</f>
        <v>60360.307431096073</v>
      </c>
      <c r="K156" s="2">
        <f>IF(Table42111417[[#This Row],[Rok]]&lt;9,Table42111417[[#This Row],[Odsetki normalne]]*50%,Table42111417[[#This Row],[Odsetki normalne]])</f>
        <v>277.81647221165895</v>
      </c>
    </row>
    <row r="157" spans="2:11" x14ac:dyDescent="0.25">
      <c r="B157" s="1">
        <f t="shared" si="7"/>
        <v>12</v>
      </c>
      <c r="C157" s="4">
        <f t="shared" si="9"/>
        <v>141</v>
      </c>
      <c r="D157" s="5">
        <v>5.4800000000000001E-2</v>
      </c>
      <c r="E157" s="2">
        <f>IF(I156&gt;0.001,IPMT(Table42111417[[#This Row],[Oprocentowanie]]/12,1,$C$5-Table42111417[[#This Row],[Miesiąc]]+1,-I156),0)</f>
        <v>275.64540393533878</v>
      </c>
      <c r="F157" s="2">
        <f>IF(I156&gt;0.001,PPMT(Table42111417[[#This Row],[Oprocentowanie]]/12,1,$C$5-Table42111417[[#This Row],[Miesiąc]]+1,-I156),0)</f>
        <v>477.5874791493589</v>
      </c>
      <c r="G157" s="2">
        <f t="shared" si="8"/>
        <v>753.23288308469773</v>
      </c>
      <c r="H157" s="2"/>
      <c r="I157" s="11">
        <f>IF(I156-F157&gt;0.001,I156-F157-Table42111417[[#This Row],[Ile nadpłacamy przy tej racie?]],0)</f>
        <v>59882.71995194671</v>
      </c>
      <c r="K157" s="2">
        <f>IF(Table42111417[[#This Row],[Rok]]&lt;9,Table42111417[[#This Row],[Odsetki normalne]]*50%,Table42111417[[#This Row],[Odsetki normalne]])</f>
        <v>275.64540393533878</v>
      </c>
    </row>
    <row r="158" spans="2:11" x14ac:dyDescent="0.25">
      <c r="B158" s="1">
        <f t="shared" si="7"/>
        <v>12</v>
      </c>
      <c r="C158" s="4">
        <f t="shared" si="9"/>
        <v>142</v>
      </c>
      <c r="D158" s="5">
        <v>5.4800000000000001E-2</v>
      </c>
      <c r="E158" s="2">
        <f>IF(I157&gt;0.001,IPMT(Table42111417[[#This Row],[Oprocentowanie]]/12,1,$C$5-Table42111417[[#This Row],[Miesiąc]]+1,-I157),0)</f>
        <v>273.46442111388995</v>
      </c>
      <c r="F158" s="2">
        <f>IF(I157&gt;0.001,PPMT(Table42111417[[#This Row],[Oprocentowanie]]/12,1,$C$5-Table42111417[[#This Row],[Miesiąc]]+1,-I157),0)</f>
        <v>479.76846197080755</v>
      </c>
      <c r="G158" s="2">
        <f t="shared" si="8"/>
        <v>753.23288308469751</v>
      </c>
      <c r="H158" s="2"/>
      <c r="I158" s="11">
        <f>IF(I157-F158&gt;0.001,I157-F158-Table42111417[[#This Row],[Ile nadpłacamy przy tej racie?]],0)</f>
        <v>59402.951489975901</v>
      </c>
      <c r="K158" s="2">
        <f>IF(Table42111417[[#This Row],[Rok]]&lt;9,Table42111417[[#This Row],[Odsetki normalne]]*50%,Table42111417[[#This Row],[Odsetki normalne]])</f>
        <v>273.46442111388995</v>
      </c>
    </row>
    <row r="159" spans="2:11" x14ac:dyDescent="0.25">
      <c r="B159" s="1">
        <f t="shared" si="7"/>
        <v>12</v>
      </c>
      <c r="C159" s="4">
        <f t="shared" si="9"/>
        <v>143</v>
      </c>
      <c r="D159" s="5">
        <v>5.4800000000000001E-2</v>
      </c>
      <c r="E159" s="2">
        <f>IF(I158&gt;0.001,IPMT(Table42111417[[#This Row],[Oprocentowanie]]/12,1,$C$5-Table42111417[[#This Row],[Miesiąc]]+1,-I158),0)</f>
        <v>271.27347847088998</v>
      </c>
      <c r="F159" s="2">
        <f>IF(I158&gt;0.001,PPMT(Table42111417[[#This Row],[Oprocentowanie]]/12,1,$C$5-Table42111417[[#This Row],[Miesiąc]]+1,-I158),0)</f>
        <v>481.95940461380752</v>
      </c>
      <c r="G159" s="2">
        <f t="shared" si="8"/>
        <v>753.23288308469751</v>
      </c>
      <c r="H159" s="2"/>
      <c r="I159" s="11">
        <f>IF(I158-F159&gt;0.001,I158-F159-Table42111417[[#This Row],[Ile nadpłacamy przy tej racie?]],0)</f>
        <v>58920.992085362093</v>
      </c>
      <c r="K159" s="2">
        <f>IF(Table42111417[[#This Row],[Rok]]&lt;9,Table42111417[[#This Row],[Odsetki normalne]]*50%,Table42111417[[#This Row],[Odsetki normalne]])</f>
        <v>271.27347847088998</v>
      </c>
    </row>
    <row r="160" spans="2:11" x14ac:dyDescent="0.25">
      <c r="B160" s="1">
        <f t="shared" si="7"/>
        <v>12</v>
      </c>
      <c r="C160" s="4">
        <f t="shared" si="9"/>
        <v>144</v>
      </c>
      <c r="D160" s="5">
        <v>5.4800000000000001E-2</v>
      </c>
      <c r="E160" s="2">
        <f>IF(I159&gt;0.001,IPMT(Table42111417[[#This Row],[Oprocentowanie]]/12,1,$C$5-Table42111417[[#This Row],[Miesiąc]]+1,-I159),0)</f>
        <v>269.0725305231536</v>
      </c>
      <c r="F160" s="2">
        <f>IF(I159&gt;0.001,PPMT(Table42111417[[#This Row],[Oprocentowanie]]/12,1,$C$5-Table42111417[[#This Row],[Miesiąc]]+1,-I159),0)</f>
        <v>484.16035256154402</v>
      </c>
      <c r="G160" s="2">
        <f t="shared" si="8"/>
        <v>753.23288308469762</v>
      </c>
      <c r="H160" s="2"/>
      <c r="I160" s="11">
        <f>IF(I159-F160&gt;0.001,I159-F160-Table42111417[[#This Row],[Ile nadpłacamy przy tej racie?]],0)</f>
        <v>58436.831732800551</v>
      </c>
      <c r="K160" s="2">
        <f>IF(Table42111417[[#This Row],[Rok]]&lt;9,Table42111417[[#This Row],[Odsetki normalne]]*50%,Table42111417[[#This Row],[Odsetki normalne]])</f>
        <v>269.0725305231536</v>
      </c>
    </row>
    <row r="161" spans="2:11" x14ac:dyDescent="0.25">
      <c r="B161" s="6">
        <f t="shared" si="7"/>
        <v>13</v>
      </c>
      <c r="C161" s="7">
        <f t="shared" si="9"/>
        <v>145</v>
      </c>
      <c r="D161" s="8">
        <v>5.4800000000000001E-2</v>
      </c>
      <c r="E161" s="9">
        <f>IF(I160&gt;0.001,IPMT(Table42111417[[#This Row],[Oprocentowanie]]/12,1,$C$5-Table42111417[[#This Row],[Miesiąc]]+1,-I160),0)</f>
        <v>266.86153157978919</v>
      </c>
      <c r="F161" s="9">
        <f>IF(I160&gt;0.001,PPMT(Table42111417[[#This Row],[Oprocentowanie]]/12,1,$C$5-Table42111417[[#This Row],[Miesiąc]]+1,-I160),0)</f>
        <v>486.37135150490832</v>
      </c>
      <c r="G161" s="9">
        <f t="shared" si="8"/>
        <v>753.23288308469751</v>
      </c>
      <c r="H161" s="9"/>
      <c r="I161" s="9">
        <f>IF(I160-F161&gt;0.001,I160-F161-Table42111417[[#This Row],[Ile nadpłacamy przy tej racie?]],0)</f>
        <v>57950.460381295641</v>
      </c>
      <c r="K161" s="9">
        <f>IF(Table42111417[[#This Row],[Rok]]&lt;9,Table42111417[[#This Row],[Odsetki normalne]]*50%,Table42111417[[#This Row],[Odsetki normalne]])</f>
        <v>266.86153157978919</v>
      </c>
    </row>
    <row r="162" spans="2:11" x14ac:dyDescent="0.25">
      <c r="B162" s="6">
        <f t="shared" si="7"/>
        <v>13</v>
      </c>
      <c r="C162" s="7">
        <f t="shared" si="9"/>
        <v>146</v>
      </c>
      <c r="D162" s="8">
        <v>5.4800000000000001E-2</v>
      </c>
      <c r="E162" s="9">
        <f>IF(I161&gt;0.001,IPMT(Table42111417[[#This Row],[Oprocentowanie]]/12,1,$C$5-Table42111417[[#This Row],[Miesiąc]]+1,-I161),0)</f>
        <v>264.64043574125014</v>
      </c>
      <c r="F162" s="9">
        <f>IF(I161&gt;0.001,PPMT(Table42111417[[#This Row],[Oprocentowanie]]/12,1,$C$5-Table42111417[[#This Row],[Miesiąc]]+1,-I161),0)</f>
        <v>488.59244734344753</v>
      </c>
      <c r="G162" s="9">
        <f t="shared" si="8"/>
        <v>753.23288308469773</v>
      </c>
      <c r="H162" s="9"/>
      <c r="I162" s="9">
        <f>IF(I161-F162&gt;0.001,I161-F162-Table42111417[[#This Row],[Ile nadpłacamy przy tej racie?]],0)</f>
        <v>57461.867933952191</v>
      </c>
      <c r="K162" s="9">
        <f>IF(Table42111417[[#This Row],[Rok]]&lt;9,Table42111417[[#This Row],[Odsetki normalne]]*50%,Table42111417[[#This Row],[Odsetki normalne]])</f>
        <v>264.64043574125014</v>
      </c>
    </row>
    <row r="163" spans="2:11" x14ac:dyDescent="0.25">
      <c r="B163" s="6">
        <f t="shared" si="7"/>
        <v>13</v>
      </c>
      <c r="C163" s="7">
        <f t="shared" si="9"/>
        <v>147</v>
      </c>
      <c r="D163" s="8">
        <v>5.4800000000000001E-2</v>
      </c>
      <c r="E163" s="9">
        <f>IF(I162&gt;0.001,IPMT(Table42111417[[#This Row],[Oprocentowanie]]/12,1,$C$5-Table42111417[[#This Row],[Miesiąc]]+1,-I162),0)</f>
        <v>262.40919689838171</v>
      </c>
      <c r="F163" s="9">
        <f>IF(I162&gt;0.001,PPMT(Table42111417[[#This Row],[Oprocentowanie]]/12,1,$C$5-Table42111417[[#This Row],[Miesiąc]]+1,-I162),0)</f>
        <v>490.82368618631591</v>
      </c>
      <c r="G163" s="9">
        <f t="shared" si="8"/>
        <v>753.23288308469762</v>
      </c>
      <c r="H163" s="9"/>
      <c r="I163" s="9">
        <f>IF(I162-F163&gt;0.001,I162-F163-Table42111417[[#This Row],[Ile nadpłacamy przy tej racie?]],0)</f>
        <v>56971.044247765873</v>
      </c>
      <c r="K163" s="9">
        <f>IF(Table42111417[[#This Row],[Rok]]&lt;9,Table42111417[[#This Row],[Odsetki normalne]]*50%,Table42111417[[#This Row],[Odsetki normalne]])</f>
        <v>262.40919689838171</v>
      </c>
    </row>
    <row r="164" spans="2:11" x14ac:dyDescent="0.25">
      <c r="B164" s="6">
        <f t="shared" si="7"/>
        <v>13</v>
      </c>
      <c r="C164" s="7">
        <f t="shared" si="9"/>
        <v>148</v>
      </c>
      <c r="D164" s="8">
        <v>5.4800000000000001E-2</v>
      </c>
      <c r="E164" s="9">
        <f>IF(I163&gt;0.001,IPMT(Table42111417[[#This Row],[Oprocentowanie]]/12,1,$C$5-Table42111417[[#This Row],[Miesiąc]]+1,-I163),0)</f>
        <v>260.16776873146415</v>
      </c>
      <c r="F164" s="9">
        <f>IF(I163&gt;0.001,PPMT(Table42111417[[#This Row],[Oprocentowanie]]/12,1,$C$5-Table42111417[[#This Row],[Miesiąc]]+1,-I163),0)</f>
        <v>493.06511435323335</v>
      </c>
      <c r="G164" s="9">
        <f t="shared" si="8"/>
        <v>753.23288308469751</v>
      </c>
      <c r="H164" s="9"/>
      <c r="I164" s="9">
        <f>IF(I163-F164&gt;0.001,I163-F164-Table42111417[[#This Row],[Ile nadpłacamy przy tej racie?]],0)</f>
        <v>56477.979133412642</v>
      </c>
      <c r="K164" s="9">
        <f>IF(Table42111417[[#This Row],[Rok]]&lt;9,Table42111417[[#This Row],[Odsetki normalne]]*50%,Table42111417[[#This Row],[Odsetki normalne]])</f>
        <v>260.16776873146415</v>
      </c>
    </row>
    <row r="165" spans="2:11" x14ac:dyDescent="0.25">
      <c r="B165" s="6">
        <f t="shared" si="7"/>
        <v>13</v>
      </c>
      <c r="C165" s="7">
        <f t="shared" si="9"/>
        <v>149</v>
      </c>
      <c r="D165" s="8">
        <v>5.4800000000000001E-2</v>
      </c>
      <c r="E165" s="9">
        <f>IF(I164&gt;0.001,IPMT(Table42111417[[#This Row],[Oprocentowanie]]/12,1,$C$5-Table42111417[[#This Row],[Miesiąc]]+1,-I164),0)</f>
        <v>257.91610470925104</v>
      </c>
      <c r="F165" s="9">
        <f>IF(I164&gt;0.001,PPMT(Table42111417[[#This Row],[Oprocentowanie]]/12,1,$C$5-Table42111417[[#This Row],[Miesiąc]]+1,-I164),0)</f>
        <v>495.31677837544657</v>
      </c>
      <c r="G165" s="9">
        <f t="shared" si="8"/>
        <v>753.23288308469762</v>
      </c>
      <c r="H165" s="9"/>
      <c r="I165" s="9">
        <f>IF(I164-F165&gt;0.001,I164-F165-Table42111417[[#This Row],[Ile nadpłacamy przy tej racie?]],0)</f>
        <v>55982.662355037195</v>
      </c>
      <c r="K165" s="9">
        <f>IF(Table42111417[[#This Row],[Rok]]&lt;9,Table42111417[[#This Row],[Odsetki normalne]]*50%,Table42111417[[#This Row],[Odsetki normalne]])</f>
        <v>257.91610470925104</v>
      </c>
    </row>
    <row r="166" spans="2:11" x14ac:dyDescent="0.25">
      <c r="B166" s="6">
        <f t="shared" si="7"/>
        <v>13</v>
      </c>
      <c r="C166" s="7">
        <f t="shared" si="9"/>
        <v>150</v>
      </c>
      <c r="D166" s="8">
        <v>5.4800000000000001E-2</v>
      </c>
      <c r="E166" s="9">
        <f>IF(I165&gt;0.001,IPMT(Table42111417[[#This Row],[Oprocentowanie]]/12,1,$C$5-Table42111417[[#This Row],[Miesiąc]]+1,-I165),0)</f>
        <v>255.65415808800319</v>
      </c>
      <c r="F166" s="9">
        <f>IF(I165&gt;0.001,PPMT(Table42111417[[#This Row],[Oprocentowanie]]/12,1,$C$5-Table42111417[[#This Row],[Miesiąc]]+1,-I165),0)</f>
        <v>497.57872499669429</v>
      </c>
      <c r="G166" s="9">
        <f t="shared" si="8"/>
        <v>753.23288308469751</v>
      </c>
      <c r="H166" s="9"/>
      <c r="I166" s="9">
        <f>IF(I165-F166&gt;0.001,I165-F166-Table42111417[[#This Row],[Ile nadpłacamy przy tej racie?]],0)</f>
        <v>55485.083630040499</v>
      </c>
      <c r="K166" s="9">
        <f>IF(Table42111417[[#This Row],[Rok]]&lt;9,Table42111417[[#This Row],[Odsetki normalne]]*50%,Table42111417[[#This Row],[Odsetki normalne]])</f>
        <v>255.65415808800319</v>
      </c>
    </row>
    <row r="167" spans="2:11" x14ac:dyDescent="0.25">
      <c r="B167" s="6">
        <f t="shared" si="7"/>
        <v>13</v>
      </c>
      <c r="C167" s="7">
        <f t="shared" si="9"/>
        <v>151</v>
      </c>
      <c r="D167" s="8">
        <v>5.4800000000000001E-2</v>
      </c>
      <c r="E167" s="9">
        <f>IF(I166&gt;0.001,IPMT(Table42111417[[#This Row],[Oprocentowanie]]/12,1,$C$5-Table42111417[[#This Row],[Miesiąc]]+1,-I166),0)</f>
        <v>253.38188191051827</v>
      </c>
      <c r="F167" s="9">
        <f>IF(I166&gt;0.001,PPMT(Table42111417[[#This Row],[Oprocentowanie]]/12,1,$C$5-Table42111417[[#This Row],[Miesiąc]]+1,-I166),0)</f>
        <v>499.85100117417926</v>
      </c>
      <c r="G167" s="9">
        <f t="shared" si="8"/>
        <v>753.23288308469751</v>
      </c>
      <c r="H167" s="9"/>
      <c r="I167" s="9">
        <f>IF(I166-F167&gt;0.001,I166-F167-Table42111417[[#This Row],[Ile nadpłacamy przy tej racie?]],0)</f>
        <v>54985.232628866317</v>
      </c>
      <c r="K167" s="9">
        <f>IF(Table42111417[[#This Row],[Rok]]&lt;9,Table42111417[[#This Row],[Odsetki normalne]]*50%,Table42111417[[#This Row],[Odsetki normalne]])</f>
        <v>253.38188191051827</v>
      </c>
    </row>
    <row r="168" spans="2:11" x14ac:dyDescent="0.25">
      <c r="B168" s="6">
        <f t="shared" si="7"/>
        <v>13</v>
      </c>
      <c r="C168" s="7">
        <f t="shared" si="9"/>
        <v>152</v>
      </c>
      <c r="D168" s="8">
        <v>5.4800000000000001E-2</v>
      </c>
      <c r="E168" s="9">
        <f>IF(I167&gt;0.001,IPMT(Table42111417[[#This Row],[Oprocentowanie]]/12,1,$C$5-Table42111417[[#This Row],[Miesiąc]]+1,-I167),0)</f>
        <v>251.09922900515619</v>
      </c>
      <c r="F168" s="9">
        <f>IF(I167&gt;0.001,PPMT(Table42111417[[#This Row],[Oprocentowanie]]/12,1,$C$5-Table42111417[[#This Row],[Miesiąc]]+1,-I167),0)</f>
        <v>502.13365407954126</v>
      </c>
      <c r="G168" s="9">
        <f t="shared" si="8"/>
        <v>753.23288308469751</v>
      </c>
      <c r="H168" s="9"/>
      <c r="I168" s="9">
        <f>IF(I167-F168&gt;0.001,I167-F168-Table42111417[[#This Row],[Ile nadpłacamy przy tej racie?]],0)</f>
        <v>54483.098974786779</v>
      </c>
      <c r="K168" s="9">
        <f>IF(Table42111417[[#This Row],[Rok]]&lt;9,Table42111417[[#This Row],[Odsetki normalne]]*50%,Table42111417[[#This Row],[Odsetki normalne]])</f>
        <v>251.09922900515619</v>
      </c>
    </row>
    <row r="169" spans="2:11" x14ac:dyDescent="0.25">
      <c r="B169" s="6">
        <f t="shared" si="7"/>
        <v>13</v>
      </c>
      <c r="C169" s="7">
        <f t="shared" si="9"/>
        <v>153</v>
      </c>
      <c r="D169" s="8">
        <v>5.4800000000000001E-2</v>
      </c>
      <c r="E169" s="9">
        <f>IF(I168&gt;0.001,IPMT(Table42111417[[#This Row],[Oprocentowanie]]/12,1,$C$5-Table42111417[[#This Row],[Miesiąc]]+1,-I168),0)</f>
        <v>248.80615198485964</v>
      </c>
      <c r="F169" s="9">
        <f>IF(I168&gt;0.001,PPMT(Table42111417[[#This Row],[Oprocentowanie]]/12,1,$C$5-Table42111417[[#This Row],[Miesiąc]]+1,-I168),0)</f>
        <v>504.42673109983787</v>
      </c>
      <c r="G169" s="9">
        <f t="shared" si="8"/>
        <v>753.23288308469751</v>
      </c>
      <c r="H169" s="9"/>
      <c r="I169" s="9">
        <f>IF(I168-F169&gt;0.001,I168-F169-Table42111417[[#This Row],[Ile nadpłacamy przy tej racie?]],0)</f>
        <v>53978.672243686939</v>
      </c>
      <c r="K169" s="9">
        <f>IF(Table42111417[[#This Row],[Rok]]&lt;9,Table42111417[[#This Row],[Odsetki normalne]]*50%,Table42111417[[#This Row],[Odsetki normalne]])</f>
        <v>248.80615198485964</v>
      </c>
    </row>
    <row r="170" spans="2:11" x14ac:dyDescent="0.25">
      <c r="B170" s="6">
        <f t="shared" si="7"/>
        <v>13</v>
      </c>
      <c r="C170" s="7">
        <f t="shared" si="9"/>
        <v>154</v>
      </c>
      <c r="D170" s="8">
        <v>5.4800000000000001E-2</v>
      </c>
      <c r="E170" s="9">
        <f>IF(I169&gt;0.001,IPMT(Table42111417[[#This Row],[Oprocentowanie]]/12,1,$C$5-Table42111417[[#This Row],[Miesiąc]]+1,-I169),0)</f>
        <v>246.50260324617037</v>
      </c>
      <c r="F170" s="9">
        <f>IF(I169&gt;0.001,PPMT(Table42111417[[#This Row],[Oprocentowanie]]/12,1,$C$5-Table42111417[[#This Row],[Miesiąc]]+1,-I169),0)</f>
        <v>506.73027983852705</v>
      </c>
      <c r="G170" s="9">
        <f t="shared" si="8"/>
        <v>753.23288308469739</v>
      </c>
      <c r="H170" s="9"/>
      <c r="I170" s="9">
        <f>IF(I169-F170&gt;0.001,I169-F170-Table42111417[[#This Row],[Ile nadpłacamy przy tej racie?]],0)</f>
        <v>53471.941963848411</v>
      </c>
      <c r="K170" s="9">
        <f>IF(Table42111417[[#This Row],[Rok]]&lt;9,Table42111417[[#This Row],[Odsetki normalne]]*50%,Table42111417[[#This Row],[Odsetki normalne]])</f>
        <v>246.50260324617037</v>
      </c>
    </row>
    <row r="171" spans="2:11" x14ac:dyDescent="0.25">
      <c r="B171" s="6">
        <f t="shared" si="7"/>
        <v>13</v>
      </c>
      <c r="C171" s="7">
        <f t="shared" si="9"/>
        <v>155</v>
      </c>
      <c r="D171" s="8">
        <v>5.4800000000000001E-2</v>
      </c>
      <c r="E171" s="9">
        <f>IF(I170&gt;0.001,IPMT(Table42111417[[#This Row],[Oprocentowanie]]/12,1,$C$5-Table42111417[[#This Row],[Miesiąc]]+1,-I170),0)</f>
        <v>244.18853496824104</v>
      </c>
      <c r="F171" s="9">
        <f>IF(I170&gt;0.001,PPMT(Table42111417[[#This Row],[Oprocentowanie]]/12,1,$C$5-Table42111417[[#This Row],[Miesiąc]]+1,-I170),0)</f>
        <v>509.04434811645626</v>
      </c>
      <c r="G171" s="9">
        <f t="shared" si="8"/>
        <v>753.23288308469728</v>
      </c>
      <c r="H171" s="9"/>
      <c r="I171" s="9">
        <f>IF(I170-F171&gt;0.001,I170-F171-Table42111417[[#This Row],[Ile nadpłacamy przy tej racie?]],0)</f>
        <v>52962.897615731956</v>
      </c>
      <c r="K171" s="9">
        <f>IF(Table42111417[[#This Row],[Rok]]&lt;9,Table42111417[[#This Row],[Odsetki normalne]]*50%,Table42111417[[#This Row],[Odsetki normalne]])</f>
        <v>244.18853496824104</v>
      </c>
    </row>
    <row r="172" spans="2:11" x14ac:dyDescent="0.25">
      <c r="B172" s="6">
        <f t="shared" si="7"/>
        <v>13</v>
      </c>
      <c r="C172" s="7">
        <f t="shared" si="9"/>
        <v>156</v>
      </c>
      <c r="D172" s="8">
        <v>5.4800000000000001E-2</v>
      </c>
      <c r="E172" s="9">
        <f>IF(I171&gt;0.001,IPMT(Table42111417[[#This Row],[Oprocentowanie]]/12,1,$C$5-Table42111417[[#This Row],[Miesiąc]]+1,-I171),0)</f>
        <v>241.86389911184264</v>
      </c>
      <c r="F172" s="9">
        <f>IF(I171&gt;0.001,PPMT(Table42111417[[#This Row],[Oprocentowanie]]/12,1,$C$5-Table42111417[[#This Row],[Miesiąc]]+1,-I171),0)</f>
        <v>511.36898397285501</v>
      </c>
      <c r="G172" s="9">
        <f t="shared" si="8"/>
        <v>753.23288308469762</v>
      </c>
      <c r="H172" s="9"/>
      <c r="I172" s="9">
        <f>IF(I171-F172&gt;0.001,I171-F172-Table42111417[[#This Row],[Ile nadpłacamy przy tej racie?]],0)</f>
        <v>52451.528631759102</v>
      </c>
      <c r="K172" s="9">
        <f>IF(Table42111417[[#This Row],[Rok]]&lt;9,Table42111417[[#This Row],[Odsetki normalne]]*50%,Table42111417[[#This Row],[Odsetki normalne]])</f>
        <v>241.86389911184264</v>
      </c>
    </row>
    <row r="173" spans="2:11" x14ac:dyDescent="0.25">
      <c r="B173" s="1">
        <f t="shared" si="7"/>
        <v>14</v>
      </c>
      <c r="C173" s="4">
        <f t="shared" si="9"/>
        <v>157</v>
      </c>
      <c r="D173" s="5">
        <v>5.4800000000000001E-2</v>
      </c>
      <c r="E173" s="2">
        <f>IF(I172&gt;0.001,IPMT(Table42111417[[#This Row],[Oprocentowanie]]/12,1,$C$5-Table42111417[[#This Row],[Miesiąc]]+1,-I172),0)</f>
        <v>239.52864741836657</v>
      </c>
      <c r="F173" s="2">
        <f>IF(I172&gt;0.001,PPMT(Table42111417[[#This Row],[Oprocentowanie]]/12,1,$C$5-Table42111417[[#This Row],[Miesiąc]]+1,-I172),0)</f>
        <v>513.70423566633087</v>
      </c>
      <c r="G173" s="2">
        <f t="shared" si="8"/>
        <v>753.23288308469751</v>
      </c>
      <c r="H173" s="2"/>
      <c r="I173" s="11">
        <f>IF(I172-F173&gt;0.001,I172-F173-Table42111417[[#This Row],[Ile nadpłacamy przy tej racie?]],0)</f>
        <v>51937.824396092772</v>
      </c>
      <c r="K173" s="2">
        <f>IF(Table42111417[[#This Row],[Rok]]&lt;9,Table42111417[[#This Row],[Odsetki normalne]]*50%,Table42111417[[#This Row],[Odsetki normalne]])</f>
        <v>239.52864741836657</v>
      </c>
    </row>
    <row r="174" spans="2:11" x14ac:dyDescent="0.25">
      <c r="B174" s="1">
        <f t="shared" si="7"/>
        <v>14</v>
      </c>
      <c r="C174" s="4">
        <f t="shared" si="9"/>
        <v>158</v>
      </c>
      <c r="D174" s="5">
        <v>5.4800000000000001E-2</v>
      </c>
      <c r="E174" s="2">
        <f>IF(I173&gt;0.001,IPMT(Table42111417[[#This Row],[Oprocentowanie]]/12,1,$C$5-Table42111417[[#This Row],[Miesiąc]]+1,-I173),0)</f>
        <v>237.18273140882366</v>
      </c>
      <c r="F174" s="2">
        <f>IF(I173&gt;0.001,PPMT(Table42111417[[#This Row],[Oprocentowanie]]/12,1,$C$5-Table42111417[[#This Row],[Miesiąc]]+1,-I173),0)</f>
        <v>516.05015167587385</v>
      </c>
      <c r="G174" s="2">
        <f t="shared" si="8"/>
        <v>753.23288308469751</v>
      </c>
      <c r="H174" s="2"/>
      <c r="I174" s="11">
        <f>IF(I173-F174&gt;0.001,I173-F174-Table42111417[[#This Row],[Ile nadpłacamy przy tej racie?]],0)</f>
        <v>51421.774244416898</v>
      </c>
      <c r="K174" s="2">
        <f>IF(Table42111417[[#This Row],[Rok]]&lt;9,Table42111417[[#This Row],[Odsetki normalne]]*50%,Table42111417[[#This Row],[Odsetki normalne]])</f>
        <v>237.18273140882366</v>
      </c>
    </row>
    <row r="175" spans="2:11" x14ac:dyDescent="0.25">
      <c r="B175" s="1">
        <f t="shared" si="7"/>
        <v>14</v>
      </c>
      <c r="C175" s="4">
        <f t="shared" si="9"/>
        <v>159</v>
      </c>
      <c r="D175" s="5">
        <v>5.4800000000000001E-2</v>
      </c>
      <c r="E175" s="2">
        <f>IF(I174&gt;0.001,IPMT(Table42111417[[#This Row],[Oprocentowanie]]/12,1,$C$5-Table42111417[[#This Row],[Miesiąc]]+1,-I174),0)</f>
        <v>234.82610238283721</v>
      </c>
      <c r="F175" s="2">
        <f>IF(I174&gt;0.001,PPMT(Table42111417[[#This Row],[Oprocentowanie]]/12,1,$C$5-Table42111417[[#This Row],[Miesiąc]]+1,-I174),0)</f>
        <v>518.40678070186038</v>
      </c>
      <c r="G175" s="2">
        <f t="shared" si="8"/>
        <v>753.23288308469762</v>
      </c>
      <c r="H175" s="2"/>
      <c r="I175" s="11">
        <f>IF(I174-F175&gt;0.001,I174-F175-Table42111417[[#This Row],[Ile nadpłacamy przy tej racie?]],0)</f>
        <v>50903.36746371504</v>
      </c>
      <c r="K175" s="2">
        <f>IF(Table42111417[[#This Row],[Rok]]&lt;9,Table42111417[[#This Row],[Odsetki normalne]]*50%,Table42111417[[#This Row],[Odsetki normalne]])</f>
        <v>234.82610238283721</v>
      </c>
    </row>
    <row r="176" spans="2:11" x14ac:dyDescent="0.25">
      <c r="B176" s="1">
        <f t="shared" si="7"/>
        <v>14</v>
      </c>
      <c r="C176" s="4">
        <f t="shared" si="9"/>
        <v>160</v>
      </c>
      <c r="D176" s="5">
        <v>5.4800000000000001E-2</v>
      </c>
      <c r="E176" s="2">
        <f>IF(I175&gt;0.001,IPMT(Table42111417[[#This Row],[Oprocentowanie]]/12,1,$C$5-Table42111417[[#This Row],[Miesiąc]]+1,-I175),0)</f>
        <v>232.45871141763203</v>
      </c>
      <c r="F176" s="2">
        <f>IF(I175&gt;0.001,PPMT(Table42111417[[#This Row],[Oprocentowanie]]/12,1,$C$5-Table42111417[[#This Row],[Miesiąc]]+1,-I175),0)</f>
        <v>520.7741716670655</v>
      </c>
      <c r="G176" s="2">
        <f t="shared" si="8"/>
        <v>753.23288308469751</v>
      </c>
      <c r="H176" s="2"/>
      <c r="I176" s="11">
        <f>IF(I175-F176&gt;0.001,I175-F176-Table42111417[[#This Row],[Ile nadpłacamy przy tej racie?]],0)</f>
        <v>50382.593292047975</v>
      </c>
      <c r="K176" s="2">
        <f>IF(Table42111417[[#This Row],[Rok]]&lt;9,Table42111417[[#This Row],[Odsetki normalne]]*50%,Table42111417[[#This Row],[Odsetki normalne]])</f>
        <v>232.45871141763203</v>
      </c>
    </row>
    <row r="177" spans="2:11" x14ac:dyDescent="0.25">
      <c r="B177" s="1">
        <f t="shared" si="7"/>
        <v>14</v>
      </c>
      <c r="C177" s="4">
        <f t="shared" si="9"/>
        <v>161</v>
      </c>
      <c r="D177" s="5">
        <v>5.4800000000000001E-2</v>
      </c>
      <c r="E177" s="2">
        <f>IF(I176&gt;0.001,IPMT(Table42111417[[#This Row],[Oprocentowanie]]/12,1,$C$5-Table42111417[[#This Row],[Miesiąc]]+1,-I176),0)</f>
        <v>230.08050936701909</v>
      </c>
      <c r="F177" s="2">
        <f>IF(I176&gt;0.001,PPMT(Table42111417[[#This Row],[Oprocentowanie]]/12,1,$C$5-Table42111417[[#This Row],[Miesiąc]]+1,-I176),0)</f>
        <v>523.15237371767842</v>
      </c>
      <c r="G177" s="2">
        <f t="shared" si="8"/>
        <v>753.23288308469751</v>
      </c>
      <c r="H177" s="2"/>
      <c r="I177" s="11">
        <f>IF(I176-F177&gt;0.001,I176-F177-Table42111417[[#This Row],[Ile nadpłacamy przy tej racie?]],0)</f>
        <v>49859.4409183303</v>
      </c>
      <c r="K177" s="2">
        <f>IF(Table42111417[[#This Row],[Rok]]&lt;9,Table42111417[[#This Row],[Odsetki normalne]]*50%,Table42111417[[#This Row],[Odsetki normalne]])</f>
        <v>230.08050936701909</v>
      </c>
    </row>
    <row r="178" spans="2:11" x14ac:dyDescent="0.25">
      <c r="B178" s="1">
        <f t="shared" si="7"/>
        <v>14</v>
      </c>
      <c r="C178" s="4">
        <f t="shared" si="9"/>
        <v>162</v>
      </c>
      <c r="D178" s="5">
        <v>5.4800000000000001E-2</v>
      </c>
      <c r="E178" s="2">
        <f>IF(I177&gt;0.001,IPMT(Table42111417[[#This Row],[Oprocentowanie]]/12,1,$C$5-Table42111417[[#This Row],[Miesiąc]]+1,-I177),0)</f>
        <v>227.69144686037504</v>
      </c>
      <c r="F178" s="2">
        <f>IF(I177&gt;0.001,PPMT(Table42111417[[#This Row],[Oprocentowanie]]/12,1,$C$5-Table42111417[[#This Row],[Miesiąc]]+1,-I177),0)</f>
        <v>525.54143622432264</v>
      </c>
      <c r="G178" s="2">
        <f t="shared" si="8"/>
        <v>753.23288308469773</v>
      </c>
      <c r="H178" s="2"/>
      <c r="I178" s="11">
        <f>IF(I177-F178&gt;0.001,I177-F178-Table42111417[[#This Row],[Ile nadpłacamy przy tej racie?]],0)</f>
        <v>49333.899482105975</v>
      </c>
      <c r="K178" s="2">
        <f>IF(Table42111417[[#This Row],[Rok]]&lt;9,Table42111417[[#This Row],[Odsetki normalne]]*50%,Table42111417[[#This Row],[Odsetki normalne]])</f>
        <v>227.69144686037504</v>
      </c>
    </row>
    <row r="179" spans="2:11" x14ac:dyDescent="0.25">
      <c r="B179" s="1">
        <f t="shared" si="7"/>
        <v>14</v>
      </c>
      <c r="C179" s="4">
        <f t="shared" si="9"/>
        <v>163</v>
      </c>
      <c r="D179" s="5">
        <v>5.4800000000000001E-2</v>
      </c>
      <c r="E179" s="2">
        <f>IF(I178&gt;0.001,IPMT(Table42111417[[#This Row],[Oprocentowanie]]/12,1,$C$5-Table42111417[[#This Row],[Miesiąc]]+1,-I178),0)</f>
        <v>225.29147430161731</v>
      </c>
      <c r="F179" s="2">
        <f>IF(I178&gt;0.001,PPMT(Table42111417[[#This Row],[Oprocentowanie]]/12,1,$C$5-Table42111417[[#This Row],[Miesiąc]]+1,-I178),0)</f>
        <v>527.94140878308031</v>
      </c>
      <c r="G179" s="2">
        <f t="shared" si="8"/>
        <v>753.23288308469762</v>
      </c>
      <c r="H179" s="2"/>
      <c r="I179" s="11">
        <f>IF(I178-F179&gt;0.001,I178-F179-Table42111417[[#This Row],[Ile nadpłacamy przy tej racie?]],0)</f>
        <v>48805.958073322894</v>
      </c>
      <c r="K179" s="2">
        <f>IF(Table42111417[[#This Row],[Rok]]&lt;9,Table42111417[[#This Row],[Odsetki normalne]]*50%,Table42111417[[#This Row],[Odsetki normalne]])</f>
        <v>225.29147430161731</v>
      </c>
    </row>
    <row r="180" spans="2:11" x14ac:dyDescent="0.25">
      <c r="B180" s="1">
        <f t="shared" si="7"/>
        <v>14</v>
      </c>
      <c r="C180" s="4">
        <f t="shared" si="9"/>
        <v>164</v>
      </c>
      <c r="D180" s="5">
        <v>5.4800000000000001E-2</v>
      </c>
      <c r="E180" s="2">
        <f>IF(I179&gt;0.001,IPMT(Table42111417[[#This Row],[Oprocentowanie]]/12,1,$C$5-Table42111417[[#This Row],[Miesiąc]]+1,-I179),0)</f>
        <v>222.88054186817453</v>
      </c>
      <c r="F180" s="2">
        <f>IF(I179&gt;0.001,PPMT(Table42111417[[#This Row],[Oprocentowanie]]/12,1,$C$5-Table42111417[[#This Row],[Miesiąc]]+1,-I179),0)</f>
        <v>530.35234121652297</v>
      </c>
      <c r="G180" s="2">
        <f t="shared" si="8"/>
        <v>753.23288308469751</v>
      </c>
      <c r="H180" s="2"/>
      <c r="I180" s="11">
        <f>IF(I179-F180&gt;0.001,I179-F180-Table42111417[[#This Row],[Ile nadpłacamy przy tej racie?]],0)</f>
        <v>48275.605732106371</v>
      </c>
      <c r="K180" s="2">
        <f>IF(Table42111417[[#This Row],[Rok]]&lt;9,Table42111417[[#This Row],[Odsetki normalne]]*50%,Table42111417[[#This Row],[Odsetki normalne]])</f>
        <v>222.88054186817453</v>
      </c>
    </row>
    <row r="181" spans="2:11" x14ac:dyDescent="0.25">
      <c r="B181" s="1">
        <f t="shared" si="7"/>
        <v>14</v>
      </c>
      <c r="C181" s="4">
        <f t="shared" si="9"/>
        <v>165</v>
      </c>
      <c r="D181" s="5">
        <v>5.4800000000000001E-2</v>
      </c>
      <c r="E181" s="2">
        <f>IF(I180&gt;0.001,IPMT(Table42111417[[#This Row],[Oprocentowanie]]/12,1,$C$5-Table42111417[[#This Row],[Miesiąc]]+1,-I180),0)</f>
        <v>220.45859950995242</v>
      </c>
      <c r="F181" s="2">
        <f>IF(I180&gt;0.001,PPMT(Table42111417[[#This Row],[Oprocentowanie]]/12,1,$C$5-Table42111417[[#This Row],[Miesiąc]]+1,-I180),0)</f>
        <v>532.77428357474514</v>
      </c>
      <c r="G181" s="2">
        <f t="shared" si="8"/>
        <v>753.23288308469751</v>
      </c>
      <c r="H181" s="2"/>
      <c r="I181" s="11">
        <f>IF(I180-F181&gt;0.001,I180-F181-Table42111417[[#This Row],[Ile nadpłacamy przy tej racie?]],0)</f>
        <v>47742.831448531622</v>
      </c>
      <c r="K181" s="2">
        <f>IF(Table42111417[[#This Row],[Rok]]&lt;9,Table42111417[[#This Row],[Odsetki normalne]]*50%,Table42111417[[#This Row],[Odsetki normalne]])</f>
        <v>220.45859950995242</v>
      </c>
    </row>
    <row r="182" spans="2:11" x14ac:dyDescent="0.25">
      <c r="B182" s="1">
        <f t="shared" si="7"/>
        <v>14</v>
      </c>
      <c r="C182" s="4">
        <f t="shared" si="9"/>
        <v>166</v>
      </c>
      <c r="D182" s="5">
        <v>5.4800000000000001E-2</v>
      </c>
      <c r="E182" s="2">
        <f>IF(I181&gt;0.001,IPMT(Table42111417[[#This Row],[Oprocentowanie]]/12,1,$C$5-Table42111417[[#This Row],[Miesiąc]]+1,-I181),0)</f>
        <v>218.02559694829441</v>
      </c>
      <c r="F182" s="2">
        <f>IF(I181&gt;0.001,PPMT(Table42111417[[#This Row],[Oprocentowanie]]/12,1,$C$5-Table42111417[[#This Row],[Miesiąc]]+1,-I181),0)</f>
        <v>535.20728613640313</v>
      </c>
      <c r="G182" s="2">
        <f t="shared" si="8"/>
        <v>753.23288308469751</v>
      </c>
      <c r="H182" s="2"/>
      <c r="I182" s="11">
        <f>IF(I181-F182&gt;0.001,I181-F182-Table42111417[[#This Row],[Ile nadpłacamy przy tej racie?]],0)</f>
        <v>47207.624162395223</v>
      </c>
      <c r="K182" s="2">
        <f>IF(Table42111417[[#This Row],[Rok]]&lt;9,Table42111417[[#This Row],[Odsetki normalne]]*50%,Table42111417[[#This Row],[Odsetki normalne]])</f>
        <v>218.02559694829441</v>
      </c>
    </row>
    <row r="183" spans="2:11" x14ac:dyDescent="0.25">
      <c r="B183" s="1">
        <f t="shared" si="7"/>
        <v>14</v>
      </c>
      <c r="C183" s="4">
        <f t="shared" si="9"/>
        <v>167</v>
      </c>
      <c r="D183" s="5">
        <v>5.4800000000000001E-2</v>
      </c>
      <c r="E183" s="2">
        <f>IF(I182&gt;0.001,IPMT(Table42111417[[#This Row],[Oprocentowanie]]/12,1,$C$5-Table42111417[[#This Row],[Miesiąc]]+1,-I182),0)</f>
        <v>215.5814836749382</v>
      </c>
      <c r="F183" s="2">
        <f>IF(I182&gt;0.001,PPMT(Table42111417[[#This Row],[Oprocentowanie]]/12,1,$C$5-Table42111417[[#This Row],[Miesiąc]]+1,-I182),0)</f>
        <v>537.65139940975951</v>
      </c>
      <c r="G183" s="2">
        <f t="shared" si="8"/>
        <v>753.23288308469773</v>
      </c>
      <c r="H183" s="2"/>
      <c r="I183" s="11">
        <f>IF(I182-F183&gt;0.001,I182-F183-Table42111417[[#This Row],[Ile nadpłacamy przy tej racie?]],0)</f>
        <v>46669.972762985461</v>
      </c>
      <c r="K183" s="2">
        <f>IF(Table42111417[[#This Row],[Rok]]&lt;9,Table42111417[[#This Row],[Odsetki normalne]]*50%,Table42111417[[#This Row],[Odsetki normalne]])</f>
        <v>215.5814836749382</v>
      </c>
    </row>
    <row r="184" spans="2:11" x14ac:dyDescent="0.25">
      <c r="B184" s="1">
        <f t="shared" si="7"/>
        <v>14</v>
      </c>
      <c r="C184" s="4">
        <f t="shared" si="9"/>
        <v>168</v>
      </c>
      <c r="D184" s="5">
        <v>5.4800000000000001E-2</v>
      </c>
      <c r="E184" s="2">
        <f>IF(I183&gt;0.001,IPMT(Table42111417[[#This Row],[Oprocentowanie]]/12,1,$C$5-Table42111417[[#This Row],[Miesiąc]]+1,-I183),0)</f>
        <v>213.12620895096697</v>
      </c>
      <c r="F184" s="2">
        <f>IF(I183&gt;0.001,PPMT(Table42111417[[#This Row],[Oprocentowanie]]/12,1,$C$5-Table42111417[[#This Row],[Miesiąc]]+1,-I183),0)</f>
        <v>540.10667413373062</v>
      </c>
      <c r="G184" s="2">
        <f t="shared" si="8"/>
        <v>753.23288308469762</v>
      </c>
      <c r="H184" s="2"/>
      <c r="I184" s="11">
        <f>IF(I183-F184&gt;0.001,I183-F184-Table42111417[[#This Row],[Ile nadpłacamy przy tej racie?]],0)</f>
        <v>46129.866088851733</v>
      </c>
      <c r="K184" s="2">
        <f>IF(Table42111417[[#This Row],[Rok]]&lt;9,Table42111417[[#This Row],[Odsetki normalne]]*50%,Table42111417[[#This Row],[Odsetki normalne]])</f>
        <v>213.12620895096697</v>
      </c>
    </row>
    <row r="185" spans="2:11" x14ac:dyDescent="0.25">
      <c r="B185" s="6">
        <f t="shared" si="7"/>
        <v>15</v>
      </c>
      <c r="C185" s="7">
        <f t="shared" si="9"/>
        <v>169</v>
      </c>
      <c r="D185" s="8">
        <v>5.4800000000000001E-2</v>
      </c>
      <c r="E185" s="9">
        <f>IF(I184&gt;0.001,IPMT(Table42111417[[#This Row],[Oprocentowanie]]/12,1,$C$5-Table42111417[[#This Row],[Miesiąc]]+1,-I184),0)</f>
        <v>210.65972180575622</v>
      </c>
      <c r="F185" s="9">
        <f>IF(I184&gt;0.001,PPMT(Table42111417[[#This Row],[Oprocentowanie]]/12,1,$C$5-Table42111417[[#This Row],[Miesiąc]]+1,-I184),0)</f>
        <v>542.57316127894126</v>
      </c>
      <c r="G185" s="9">
        <f t="shared" si="8"/>
        <v>753.23288308469751</v>
      </c>
      <c r="H185" s="9"/>
      <c r="I185" s="9">
        <f>IF(I184-F185&gt;0.001,I184-F185-Table42111417[[#This Row],[Ile nadpłacamy przy tej racie?]],0)</f>
        <v>45587.292927572795</v>
      </c>
      <c r="K185" s="9">
        <f>IF(Table42111417[[#This Row],[Rok]]&lt;9,Table42111417[[#This Row],[Odsetki normalne]]*50%,Table42111417[[#This Row],[Odsetki normalne]])</f>
        <v>210.65972180575622</v>
      </c>
    </row>
    <row r="186" spans="2:11" x14ac:dyDescent="0.25">
      <c r="B186" s="6">
        <f t="shared" si="7"/>
        <v>15</v>
      </c>
      <c r="C186" s="7">
        <f t="shared" si="9"/>
        <v>170</v>
      </c>
      <c r="D186" s="8">
        <v>5.4800000000000001E-2</v>
      </c>
      <c r="E186" s="9">
        <f>IF(I185&gt;0.001,IPMT(Table42111417[[#This Row],[Oprocentowanie]]/12,1,$C$5-Table42111417[[#This Row],[Miesiąc]]+1,-I185),0)</f>
        <v>208.18197103591578</v>
      </c>
      <c r="F186" s="9">
        <f>IF(I185&gt;0.001,PPMT(Table42111417[[#This Row],[Oprocentowanie]]/12,1,$C$5-Table42111417[[#This Row],[Miesiąc]]+1,-I185),0)</f>
        <v>545.05091204878181</v>
      </c>
      <c r="G186" s="9">
        <f t="shared" si="8"/>
        <v>753.23288308469762</v>
      </c>
      <c r="H186" s="9"/>
      <c r="I186" s="9">
        <f>IF(I185-F186&gt;0.001,I185-F186-Table42111417[[#This Row],[Ile nadpłacamy przy tej racie?]],0)</f>
        <v>45042.242015524011</v>
      </c>
      <c r="K186" s="9">
        <f>IF(Table42111417[[#This Row],[Rok]]&lt;9,Table42111417[[#This Row],[Odsetki normalne]]*50%,Table42111417[[#This Row],[Odsetki normalne]])</f>
        <v>208.18197103591578</v>
      </c>
    </row>
    <row r="187" spans="2:11" x14ac:dyDescent="0.25">
      <c r="B187" s="6">
        <f t="shared" si="7"/>
        <v>15</v>
      </c>
      <c r="C187" s="7">
        <f t="shared" si="9"/>
        <v>171</v>
      </c>
      <c r="D187" s="8">
        <v>5.4800000000000001E-2</v>
      </c>
      <c r="E187" s="9">
        <f>IF(I186&gt;0.001,IPMT(Table42111417[[#This Row],[Oprocentowanie]]/12,1,$C$5-Table42111417[[#This Row],[Miesiąc]]+1,-I186),0)</f>
        <v>205.69290520422632</v>
      </c>
      <c r="F187" s="9">
        <f>IF(I186&gt;0.001,PPMT(Table42111417[[#This Row],[Oprocentowanie]]/12,1,$C$5-Table42111417[[#This Row],[Miesiąc]]+1,-I186),0)</f>
        <v>547.53997788047127</v>
      </c>
      <c r="G187" s="9">
        <f t="shared" si="8"/>
        <v>753.23288308469762</v>
      </c>
      <c r="H187" s="9"/>
      <c r="I187" s="9">
        <f>IF(I186-F187&gt;0.001,I186-F187-Table42111417[[#This Row],[Ile nadpłacamy przy tej racie?]],0)</f>
        <v>44494.702037643539</v>
      </c>
      <c r="K187" s="9">
        <f>IF(Table42111417[[#This Row],[Rok]]&lt;9,Table42111417[[#This Row],[Odsetki normalne]]*50%,Table42111417[[#This Row],[Odsetki normalne]])</f>
        <v>205.69290520422632</v>
      </c>
    </row>
    <row r="188" spans="2:11" x14ac:dyDescent="0.25">
      <c r="B188" s="6">
        <f t="shared" si="7"/>
        <v>15</v>
      </c>
      <c r="C188" s="7">
        <f t="shared" si="9"/>
        <v>172</v>
      </c>
      <c r="D188" s="8">
        <v>5.4800000000000001E-2</v>
      </c>
      <c r="E188" s="9">
        <f>IF(I187&gt;0.001,IPMT(Table42111417[[#This Row],[Oprocentowanie]]/12,1,$C$5-Table42111417[[#This Row],[Miesiąc]]+1,-I187),0)</f>
        <v>203.19247263857216</v>
      </c>
      <c r="F188" s="9">
        <f>IF(I187&gt;0.001,PPMT(Table42111417[[#This Row],[Oprocentowanie]]/12,1,$C$5-Table42111417[[#This Row],[Miesiąc]]+1,-I187),0)</f>
        <v>550.04041044612541</v>
      </c>
      <c r="G188" s="9">
        <f t="shared" si="8"/>
        <v>753.23288308469751</v>
      </c>
      <c r="H188" s="9"/>
      <c r="I188" s="9">
        <f>IF(I187-F188&gt;0.001,I187-F188-Table42111417[[#This Row],[Ile nadpłacamy przy tej racie?]],0)</f>
        <v>43944.661627197413</v>
      </c>
      <c r="K188" s="9">
        <f>IF(Table42111417[[#This Row],[Rok]]&lt;9,Table42111417[[#This Row],[Odsetki normalne]]*50%,Table42111417[[#This Row],[Odsetki normalne]])</f>
        <v>203.19247263857216</v>
      </c>
    </row>
    <row r="189" spans="2:11" x14ac:dyDescent="0.25">
      <c r="B189" s="6">
        <f t="shared" si="7"/>
        <v>15</v>
      </c>
      <c r="C189" s="7">
        <f t="shared" si="9"/>
        <v>173</v>
      </c>
      <c r="D189" s="8">
        <v>5.4800000000000001E-2</v>
      </c>
      <c r="E189" s="9">
        <f>IF(I188&gt;0.001,IPMT(Table42111417[[#This Row],[Oprocentowanie]]/12,1,$C$5-Table42111417[[#This Row],[Miesiąc]]+1,-I188),0)</f>
        <v>200.6806214308682</v>
      </c>
      <c r="F189" s="9">
        <f>IF(I188&gt;0.001,PPMT(Table42111417[[#This Row],[Oprocentowanie]]/12,1,$C$5-Table42111417[[#This Row],[Miesiąc]]+1,-I188),0)</f>
        <v>552.55226165382942</v>
      </c>
      <c r="G189" s="9">
        <f t="shared" si="8"/>
        <v>753.23288308469762</v>
      </c>
      <c r="H189" s="9"/>
      <c r="I189" s="9">
        <f>IF(I188-F189&gt;0.001,I188-F189-Table42111417[[#This Row],[Ile nadpłacamy przy tej racie?]],0)</f>
        <v>43392.109365543583</v>
      </c>
      <c r="K189" s="9">
        <f>IF(Table42111417[[#This Row],[Rok]]&lt;9,Table42111417[[#This Row],[Odsetki normalne]]*50%,Table42111417[[#This Row],[Odsetki normalne]])</f>
        <v>200.6806214308682</v>
      </c>
    </row>
    <row r="190" spans="2:11" x14ac:dyDescent="0.25">
      <c r="B190" s="6">
        <f t="shared" si="7"/>
        <v>15</v>
      </c>
      <c r="C190" s="7">
        <f t="shared" si="9"/>
        <v>174</v>
      </c>
      <c r="D190" s="8">
        <v>5.4800000000000001E-2</v>
      </c>
      <c r="E190" s="9">
        <f>IF(I189&gt;0.001,IPMT(Table42111417[[#This Row],[Oprocentowanie]]/12,1,$C$5-Table42111417[[#This Row],[Miesiąc]]+1,-I189),0)</f>
        <v>198.15729943598237</v>
      </c>
      <c r="F190" s="9">
        <f>IF(I189&gt;0.001,PPMT(Table42111417[[#This Row],[Oprocentowanie]]/12,1,$C$5-Table42111417[[#This Row],[Miesiąc]]+1,-I189),0)</f>
        <v>555.07558364871511</v>
      </c>
      <c r="G190" s="9">
        <f t="shared" si="8"/>
        <v>753.23288308469751</v>
      </c>
      <c r="H190" s="9"/>
      <c r="I190" s="9">
        <f>IF(I189-F190&gt;0.001,I189-F190-Table42111417[[#This Row],[Ile nadpłacamy przy tej racie?]],0)</f>
        <v>42837.033781894868</v>
      </c>
      <c r="K190" s="9">
        <f>IF(Table42111417[[#This Row],[Rok]]&lt;9,Table42111417[[#This Row],[Odsetki normalne]]*50%,Table42111417[[#This Row],[Odsetki normalne]])</f>
        <v>198.15729943598237</v>
      </c>
    </row>
    <row r="191" spans="2:11" x14ac:dyDescent="0.25">
      <c r="B191" s="6">
        <f t="shared" si="7"/>
        <v>15</v>
      </c>
      <c r="C191" s="7">
        <f t="shared" si="9"/>
        <v>175</v>
      </c>
      <c r="D191" s="8">
        <v>5.4800000000000001E-2</v>
      </c>
      <c r="E191" s="9">
        <f>IF(I190&gt;0.001,IPMT(Table42111417[[#This Row],[Oprocentowanie]]/12,1,$C$5-Table42111417[[#This Row],[Miesiąc]]+1,-I190),0)</f>
        <v>195.62245427065324</v>
      </c>
      <c r="F191" s="9">
        <f>IF(I190&gt;0.001,PPMT(Table42111417[[#This Row],[Oprocentowanie]]/12,1,$C$5-Table42111417[[#This Row],[Miesiąc]]+1,-I190),0)</f>
        <v>557.61042881404433</v>
      </c>
      <c r="G191" s="9">
        <f t="shared" si="8"/>
        <v>753.23288308469751</v>
      </c>
      <c r="H191" s="9"/>
      <c r="I191" s="9">
        <f>IF(I190-F191&gt;0.001,I190-F191-Table42111417[[#This Row],[Ile nadpłacamy przy tej racie?]],0)</f>
        <v>42279.423353080827</v>
      </c>
      <c r="K191" s="9">
        <f>IF(Table42111417[[#This Row],[Rok]]&lt;9,Table42111417[[#This Row],[Odsetki normalne]]*50%,Table42111417[[#This Row],[Odsetki normalne]])</f>
        <v>195.62245427065324</v>
      </c>
    </row>
    <row r="192" spans="2:11" x14ac:dyDescent="0.25">
      <c r="B192" s="6">
        <f t="shared" si="7"/>
        <v>15</v>
      </c>
      <c r="C192" s="7">
        <f t="shared" si="9"/>
        <v>176</v>
      </c>
      <c r="D192" s="8">
        <v>5.4800000000000001E-2</v>
      </c>
      <c r="E192" s="9">
        <f>IF(I191&gt;0.001,IPMT(Table42111417[[#This Row],[Oprocentowanie]]/12,1,$C$5-Table42111417[[#This Row],[Miesiąc]]+1,-I191),0)</f>
        <v>193.07603331240244</v>
      </c>
      <c r="F192" s="9">
        <f>IF(I191&gt;0.001,PPMT(Table42111417[[#This Row],[Oprocentowanie]]/12,1,$C$5-Table42111417[[#This Row],[Miesiąc]]+1,-I191),0)</f>
        <v>560.15684977229512</v>
      </c>
      <c r="G192" s="9">
        <f t="shared" si="8"/>
        <v>753.23288308469751</v>
      </c>
      <c r="H192" s="9"/>
      <c r="I192" s="9">
        <f>IF(I191-F192&gt;0.001,I191-F192-Table42111417[[#This Row],[Ile nadpłacamy przy tej racie?]],0)</f>
        <v>41719.266503308529</v>
      </c>
      <c r="K192" s="9">
        <f>IF(Table42111417[[#This Row],[Rok]]&lt;9,Table42111417[[#This Row],[Odsetki normalne]]*50%,Table42111417[[#This Row],[Odsetki normalne]])</f>
        <v>193.07603331240244</v>
      </c>
    </row>
    <row r="193" spans="2:11" x14ac:dyDescent="0.25">
      <c r="B193" s="6">
        <f t="shared" si="7"/>
        <v>15</v>
      </c>
      <c r="C193" s="7">
        <f t="shared" si="9"/>
        <v>177</v>
      </c>
      <c r="D193" s="8">
        <v>5.4800000000000001E-2</v>
      </c>
      <c r="E193" s="9">
        <f>IF(I192&gt;0.001,IPMT(Table42111417[[#This Row],[Oprocentowanie]]/12,1,$C$5-Table42111417[[#This Row],[Miesiąc]]+1,-I192),0)</f>
        <v>190.51798369844226</v>
      </c>
      <c r="F193" s="9">
        <f>IF(I192&gt;0.001,PPMT(Table42111417[[#This Row],[Oprocentowanie]]/12,1,$C$5-Table42111417[[#This Row],[Miesiąc]]+1,-I192),0)</f>
        <v>562.71489938625518</v>
      </c>
      <c r="G193" s="9">
        <f t="shared" si="8"/>
        <v>753.23288308469751</v>
      </c>
      <c r="H193" s="9"/>
      <c r="I193" s="9">
        <f>IF(I192-F193&gt;0.001,I192-F193-Table42111417[[#This Row],[Ile nadpłacamy przy tej racie?]],0)</f>
        <v>41156.551603922271</v>
      </c>
      <c r="K193" s="9">
        <f>IF(Table42111417[[#This Row],[Rok]]&lt;9,Table42111417[[#This Row],[Odsetki normalne]]*50%,Table42111417[[#This Row],[Odsetki normalne]])</f>
        <v>190.51798369844226</v>
      </c>
    </row>
    <row r="194" spans="2:11" x14ac:dyDescent="0.25">
      <c r="B194" s="6">
        <f t="shared" si="7"/>
        <v>15</v>
      </c>
      <c r="C194" s="7">
        <f t="shared" si="9"/>
        <v>178</v>
      </c>
      <c r="D194" s="8">
        <v>5.4800000000000001E-2</v>
      </c>
      <c r="E194" s="9">
        <f>IF(I193&gt;0.001,IPMT(Table42111417[[#This Row],[Oprocentowanie]]/12,1,$C$5-Table42111417[[#This Row],[Miesiąc]]+1,-I193),0)</f>
        <v>187.94825232457839</v>
      </c>
      <c r="F194" s="9">
        <f>IF(I193&gt;0.001,PPMT(Table42111417[[#This Row],[Oprocentowanie]]/12,1,$C$5-Table42111417[[#This Row],[Miesiąc]]+1,-I193),0)</f>
        <v>565.28463076011917</v>
      </c>
      <c r="G194" s="9">
        <f t="shared" si="8"/>
        <v>753.23288308469751</v>
      </c>
      <c r="H194" s="9"/>
      <c r="I194" s="9">
        <f>IF(I193-F194&gt;0.001,I193-F194-Table42111417[[#This Row],[Ile nadpłacamy przy tej racie?]],0)</f>
        <v>40591.26697316215</v>
      </c>
      <c r="K194" s="9">
        <f>IF(Table42111417[[#This Row],[Rok]]&lt;9,Table42111417[[#This Row],[Odsetki normalne]]*50%,Table42111417[[#This Row],[Odsetki normalne]])</f>
        <v>187.94825232457839</v>
      </c>
    </row>
    <row r="195" spans="2:11" x14ac:dyDescent="0.25">
      <c r="B195" s="6">
        <f t="shared" si="7"/>
        <v>15</v>
      </c>
      <c r="C195" s="7">
        <f t="shared" si="9"/>
        <v>179</v>
      </c>
      <c r="D195" s="8">
        <v>5.4800000000000001E-2</v>
      </c>
      <c r="E195" s="9">
        <f>IF(I194&gt;0.001,IPMT(Table42111417[[#This Row],[Oprocentowanie]]/12,1,$C$5-Table42111417[[#This Row],[Miesiąc]]+1,-I194),0)</f>
        <v>185.36678584410717</v>
      </c>
      <c r="F195" s="9">
        <f>IF(I194&gt;0.001,PPMT(Table42111417[[#This Row],[Oprocentowanie]]/12,1,$C$5-Table42111417[[#This Row],[Miesiąc]]+1,-I194),0)</f>
        <v>567.86609724059031</v>
      </c>
      <c r="G195" s="9">
        <f t="shared" si="8"/>
        <v>753.23288308469751</v>
      </c>
      <c r="H195" s="9"/>
      <c r="I195" s="9">
        <f>IF(I194-F195&gt;0.001,I194-F195-Table42111417[[#This Row],[Ile nadpłacamy przy tej racie?]],0)</f>
        <v>40023.400875921558</v>
      </c>
      <c r="K195" s="9">
        <f>IF(Table42111417[[#This Row],[Rok]]&lt;9,Table42111417[[#This Row],[Odsetki normalne]]*50%,Table42111417[[#This Row],[Odsetki normalne]])</f>
        <v>185.36678584410717</v>
      </c>
    </row>
    <row r="196" spans="2:11" x14ac:dyDescent="0.25">
      <c r="B196" s="6">
        <f t="shared" si="7"/>
        <v>15</v>
      </c>
      <c r="C196" s="7">
        <f t="shared" si="9"/>
        <v>180</v>
      </c>
      <c r="D196" s="8">
        <v>5.4800000000000001E-2</v>
      </c>
      <c r="E196" s="9">
        <f>IF(I195&gt;0.001,IPMT(Table42111417[[#This Row],[Oprocentowanie]]/12,1,$C$5-Table42111417[[#This Row],[Miesiąc]]+1,-I195),0)</f>
        <v>182.77353066670844</v>
      </c>
      <c r="F196" s="9">
        <f>IF(I195&gt;0.001,PPMT(Table42111417[[#This Row],[Oprocentowanie]]/12,1,$C$5-Table42111417[[#This Row],[Miesiąc]]+1,-I195),0)</f>
        <v>570.45935241798907</v>
      </c>
      <c r="G196" s="9">
        <f t="shared" si="8"/>
        <v>753.23288308469751</v>
      </c>
      <c r="H196" s="9"/>
      <c r="I196" s="9">
        <f>IF(I195-F196&gt;0.001,I195-F196-Table42111417[[#This Row],[Ile nadpłacamy przy tej racie?]],0)</f>
        <v>39452.94152350357</v>
      </c>
      <c r="K196" s="9">
        <f>IF(Table42111417[[#This Row],[Rok]]&lt;9,Table42111417[[#This Row],[Odsetki normalne]]*50%,Table42111417[[#This Row],[Odsetki normalne]])</f>
        <v>182.77353066670844</v>
      </c>
    </row>
    <row r="197" spans="2:11" x14ac:dyDescent="0.25">
      <c r="B197" s="1">
        <f t="shared" si="7"/>
        <v>16</v>
      </c>
      <c r="C197" s="4">
        <f t="shared" si="9"/>
        <v>181</v>
      </c>
      <c r="D197" s="5">
        <v>5.4800000000000001E-2</v>
      </c>
      <c r="E197" s="2">
        <f>IF(I196&gt;0.001,IPMT(Table42111417[[#This Row],[Oprocentowanie]]/12,1,$C$5-Table42111417[[#This Row],[Miesiąc]]+1,-I196),0)</f>
        <v>180.16843295733298</v>
      </c>
      <c r="F197" s="2">
        <f>IF(I196&gt;0.001,PPMT(Table42111417[[#This Row],[Oprocentowanie]]/12,1,$C$5-Table42111417[[#This Row],[Miesiąc]]+1,-I196),0)</f>
        <v>573.06445012736447</v>
      </c>
      <c r="G197" s="2">
        <f t="shared" si="8"/>
        <v>753.23288308469751</v>
      </c>
      <c r="H197" s="2"/>
      <c r="I197" s="11">
        <f>IF(I196-F197&gt;0.001,I196-F197-Table42111417[[#This Row],[Ile nadpłacamy przy tej racie?]],0)</f>
        <v>38879.877073376207</v>
      </c>
      <c r="K197" s="2">
        <f>IF(Table42111417[[#This Row],[Rok]]&lt;9,Table42111417[[#This Row],[Odsetki normalne]]*50%,Table42111417[[#This Row],[Odsetki normalne]])</f>
        <v>180.16843295733298</v>
      </c>
    </row>
    <row r="198" spans="2:11" x14ac:dyDescent="0.25">
      <c r="B198" s="1">
        <f t="shared" si="7"/>
        <v>16</v>
      </c>
      <c r="C198" s="4">
        <f t="shared" si="9"/>
        <v>182</v>
      </c>
      <c r="D198" s="5">
        <v>5.4800000000000001E-2</v>
      </c>
      <c r="E198" s="2">
        <f>IF(I197&gt;0.001,IPMT(Table42111417[[#This Row],[Oprocentowanie]]/12,1,$C$5-Table42111417[[#This Row],[Miesiąc]]+1,-I197),0)</f>
        <v>177.55143863508468</v>
      </c>
      <c r="F198" s="2">
        <f>IF(I197&gt;0.001,PPMT(Table42111417[[#This Row],[Oprocentowanie]]/12,1,$C$5-Table42111417[[#This Row],[Miesiąc]]+1,-I197),0)</f>
        <v>575.68144444961297</v>
      </c>
      <c r="G198" s="2">
        <f t="shared" si="8"/>
        <v>753.23288308469762</v>
      </c>
      <c r="H198" s="2"/>
      <c r="I198" s="11">
        <f>IF(I197-F198&gt;0.001,I197-F198-Table42111417[[#This Row],[Ile nadpłacamy przy tej racie?]],0)</f>
        <v>38304.195628926595</v>
      </c>
      <c r="K198" s="2">
        <f>IF(Table42111417[[#This Row],[Rok]]&lt;9,Table42111417[[#This Row],[Odsetki normalne]]*50%,Table42111417[[#This Row],[Odsetki normalne]])</f>
        <v>177.55143863508468</v>
      </c>
    </row>
    <row r="199" spans="2:11" x14ac:dyDescent="0.25">
      <c r="B199" s="1">
        <f t="shared" si="7"/>
        <v>16</v>
      </c>
      <c r="C199" s="4">
        <f t="shared" si="9"/>
        <v>183</v>
      </c>
      <c r="D199" s="5">
        <v>5.4800000000000001E-2</v>
      </c>
      <c r="E199" s="2">
        <f>IF(I198&gt;0.001,IPMT(Table42111417[[#This Row],[Oprocentowanie]]/12,1,$C$5-Table42111417[[#This Row],[Miesiąc]]+1,-I198),0)</f>
        <v>174.92249337209813</v>
      </c>
      <c r="F199" s="2">
        <f>IF(I198&gt;0.001,PPMT(Table42111417[[#This Row],[Oprocentowanie]]/12,1,$C$5-Table42111417[[#This Row],[Miesiąc]]+1,-I198),0)</f>
        <v>578.3103897125992</v>
      </c>
      <c r="G199" s="2">
        <f t="shared" si="8"/>
        <v>753.23288308469728</v>
      </c>
      <c r="H199" s="2"/>
      <c r="I199" s="11">
        <f>IF(I198-F199&gt;0.001,I198-F199-Table42111417[[#This Row],[Ile nadpłacamy przy tej racie?]],0)</f>
        <v>37725.885239213996</v>
      </c>
      <c r="K199" s="2">
        <f>IF(Table42111417[[#This Row],[Rok]]&lt;9,Table42111417[[#This Row],[Odsetki normalne]]*50%,Table42111417[[#This Row],[Odsetki normalne]])</f>
        <v>174.92249337209813</v>
      </c>
    </row>
    <row r="200" spans="2:11" x14ac:dyDescent="0.25">
      <c r="B200" s="1">
        <f t="shared" si="7"/>
        <v>16</v>
      </c>
      <c r="C200" s="4">
        <f t="shared" si="9"/>
        <v>184</v>
      </c>
      <c r="D200" s="5">
        <v>5.4800000000000001E-2</v>
      </c>
      <c r="E200" s="2">
        <f>IF(I199&gt;0.001,IPMT(Table42111417[[#This Row],[Oprocentowanie]]/12,1,$C$5-Table42111417[[#This Row],[Miesiąc]]+1,-I199),0)</f>
        <v>172.28154259241057</v>
      </c>
      <c r="F200" s="2">
        <f>IF(I199&gt;0.001,PPMT(Table42111417[[#This Row],[Oprocentowanie]]/12,1,$C$5-Table42111417[[#This Row],[Miesiąc]]+1,-I199),0)</f>
        <v>580.95134049228693</v>
      </c>
      <c r="G200" s="2">
        <f t="shared" si="8"/>
        <v>753.23288308469751</v>
      </c>
      <c r="H200" s="2"/>
      <c r="I200" s="11">
        <f>IF(I199-F200&gt;0.001,I199-F200-Table42111417[[#This Row],[Ile nadpłacamy przy tej racie?]],0)</f>
        <v>37144.933898721712</v>
      </c>
      <c r="K200" s="2">
        <f>IF(Table42111417[[#This Row],[Rok]]&lt;9,Table42111417[[#This Row],[Odsetki normalne]]*50%,Table42111417[[#This Row],[Odsetki normalne]])</f>
        <v>172.28154259241057</v>
      </c>
    </row>
    <row r="201" spans="2:11" x14ac:dyDescent="0.25">
      <c r="B201" s="1">
        <f t="shared" si="7"/>
        <v>16</v>
      </c>
      <c r="C201" s="4">
        <f t="shared" si="9"/>
        <v>185</v>
      </c>
      <c r="D201" s="5">
        <v>5.4800000000000001E-2</v>
      </c>
      <c r="E201" s="2">
        <f>IF(I200&gt;0.001,IPMT(Table42111417[[#This Row],[Oprocentowanie]]/12,1,$C$5-Table42111417[[#This Row],[Miesiąc]]+1,-I200),0)</f>
        <v>169.62853147082916</v>
      </c>
      <c r="F201" s="2">
        <f>IF(I200&gt;0.001,PPMT(Table42111417[[#This Row],[Oprocentowanie]]/12,1,$C$5-Table42111417[[#This Row],[Miesiąc]]+1,-I200),0)</f>
        <v>583.6043516138684</v>
      </c>
      <c r="G201" s="2">
        <f t="shared" si="8"/>
        <v>753.23288308469751</v>
      </c>
      <c r="H201" s="2"/>
      <c r="I201" s="11">
        <f>IF(I200-F201&gt;0.001,I200-F201-Table42111417[[#This Row],[Ile nadpłacamy przy tej racie?]],0)</f>
        <v>36561.329547107845</v>
      </c>
      <c r="K201" s="2">
        <f>IF(Table42111417[[#This Row],[Rok]]&lt;9,Table42111417[[#This Row],[Odsetki normalne]]*50%,Table42111417[[#This Row],[Odsetki normalne]])</f>
        <v>169.62853147082916</v>
      </c>
    </row>
    <row r="202" spans="2:11" x14ac:dyDescent="0.25">
      <c r="B202" s="1">
        <f t="shared" si="7"/>
        <v>16</v>
      </c>
      <c r="C202" s="4">
        <f t="shared" si="9"/>
        <v>186</v>
      </c>
      <c r="D202" s="5">
        <v>5.4800000000000001E-2</v>
      </c>
      <c r="E202" s="2">
        <f>IF(I201&gt;0.001,IPMT(Table42111417[[#This Row],[Oprocentowanie]]/12,1,$C$5-Table42111417[[#This Row],[Miesiąc]]+1,-I201),0)</f>
        <v>166.9634049317925</v>
      </c>
      <c r="F202" s="2">
        <f>IF(I201&gt;0.001,PPMT(Table42111417[[#This Row],[Oprocentowanie]]/12,1,$C$5-Table42111417[[#This Row],[Miesiąc]]+1,-I201),0)</f>
        <v>586.26947815290509</v>
      </c>
      <c r="G202" s="2">
        <f t="shared" si="8"/>
        <v>753.23288308469762</v>
      </c>
      <c r="H202" s="2"/>
      <c r="I202" s="11">
        <f>IF(I201-F202&gt;0.001,I201-F202-Table42111417[[#This Row],[Ile nadpłacamy przy tej racie?]],0)</f>
        <v>35975.060068954939</v>
      </c>
      <c r="K202" s="2">
        <f>IF(Table42111417[[#This Row],[Rok]]&lt;9,Table42111417[[#This Row],[Odsetki normalne]]*50%,Table42111417[[#This Row],[Odsetki normalne]])</f>
        <v>166.9634049317925</v>
      </c>
    </row>
    <row r="203" spans="2:11" x14ac:dyDescent="0.25">
      <c r="B203" s="1">
        <f t="shared" si="7"/>
        <v>16</v>
      </c>
      <c r="C203" s="4">
        <f t="shared" si="9"/>
        <v>187</v>
      </c>
      <c r="D203" s="5">
        <v>5.4800000000000001E-2</v>
      </c>
      <c r="E203" s="2">
        <f>IF(I202&gt;0.001,IPMT(Table42111417[[#This Row],[Oprocentowanie]]/12,1,$C$5-Table42111417[[#This Row],[Miesiąc]]+1,-I202),0)</f>
        <v>164.28610764822756</v>
      </c>
      <c r="F203" s="2">
        <f>IF(I202&gt;0.001,PPMT(Table42111417[[#This Row],[Oprocentowanie]]/12,1,$C$5-Table42111417[[#This Row],[Miesiąc]]+1,-I202),0)</f>
        <v>588.94677543647003</v>
      </c>
      <c r="G203" s="2">
        <f t="shared" si="8"/>
        <v>753.23288308469762</v>
      </c>
      <c r="H203" s="2"/>
      <c r="I203" s="11">
        <f>IF(I202-F203&gt;0.001,I202-F203-Table42111417[[#This Row],[Ile nadpłacamy przy tej racie?]],0)</f>
        <v>35386.113293518472</v>
      </c>
      <c r="K203" s="2">
        <f>IF(Table42111417[[#This Row],[Rok]]&lt;9,Table42111417[[#This Row],[Odsetki normalne]]*50%,Table42111417[[#This Row],[Odsetki normalne]])</f>
        <v>164.28610764822756</v>
      </c>
    </row>
    <row r="204" spans="2:11" x14ac:dyDescent="0.25">
      <c r="B204" s="1">
        <f t="shared" si="7"/>
        <v>16</v>
      </c>
      <c r="C204" s="4">
        <f t="shared" si="9"/>
        <v>188</v>
      </c>
      <c r="D204" s="5">
        <v>5.4800000000000001E-2</v>
      </c>
      <c r="E204" s="2">
        <f>IF(I203&gt;0.001,IPMT(Table42111417[[#This Row],[Oprocentowanie]]/12,1,$C$5-Table42111417[[#This Row],[Miesiąc]]+1,-I203),0)</f>
        <v>161.59658404040104</v>
      </c>
      <c r="F204" s="2">
        <f>IF(I203&gt;0.001,PPMT(Table42111417[[#This Row],[Oprocentowanie]]/12,1,$C$5-Table42111417[[#This Row],[Miesiąc]]+1,-I203),0)</f>
        <v>591.63629904429672</v>
      </c>
      <c r="G204" s="2">
        <f t="shared" si="8"/>
        <v>753.23288308469773</v>
      </c>
      <c r="H204" s="2"/>
      <c r="I204" s="11">
        <f>IF(I203-F204&gt;0.001,I203-F204-Table42111417[[#This Row],[Ile nadpłacamy przy tej racie?]],0)</f>
        <v>34794.476994474178</v>
      </c>
      <c r="K204" s="2">
        <f>IF(Table42111417[[#This Row],[Rok]]&lt;9,Table42111417[[#This Row],[Odsetki normalne]]*50%,Table42111417[[#This Row],[Odsetki normalne]])</f>
        <v>161.59658404040104</v>
      </c>
    </row>
    <row r="205" spans="2:11" x14ac:dyDescent="0.25">
      <c r="B205" s="1">
        <f t="shared" si="7"/>
        <v>16</v>
      </c>
      <c r="C205" s="4">
        <f t="shared" si="9"/>
        <v>189</v>
      </c>
      <c r="D205" s="5">
        <v>5.4800000000000001E-2</v>
      </c>
      <c r="E205" s="2">
        <f>IF(I204&gt;0.001,IPMT(Table42111417[[#This Row],[Oprocentowanie]]/12,1,$C$5-Table42111417[[#This Row],[Miesiąc]]+1,-I204),0)</f>
        <v>158.89477827476543</v>
      </c>
      <c r="F205" s="2">
        <f>IF(I204&gt;0.001,PPMT(Table42111417[[#This Row],[Oprocentowanie]]/12,1,$C$5-Table42111417[[#This Row],[Miesiąc]]+1,-I204),0)</f>
        <v>594.33810480993225</v>
      </c>
      <c r="G205" s="2">
        <f t="shared" si="8"/>
        <v>753.23288308469773</v>
      </c>
      <c r="H205" s="2"/>
      <c r="I205" s="11">
        <f>IF(I204-F205&gt;0.001,I204-F205-Table42111417[[#This Row],[Ile nadpłacamy przy tej racie?]],0)</f>
        <v>34200.138889664246</v>
      </c>
      <c r="K205" s="2">
        <f>IF(Table42111417[[#This Row],[Rok]]&lt;9,Table42111417[[#This Row],[Odsetki normalne]]*50%,Table42111417[[#This Row],[Odsetki normalne]])</f>
        <v>158.89477827476543</v>
      </c>
    </row>
    <row r="206" spans="2:11" x14ac:dyDescent="0.25">
      <c r="B206" s="1">
        <f t="shared" si="7"/>
        <v>16</v>
      </c>
      <c r="C206" s="4">
        <f t="shared" si="9"/>
        <v>190</v>
      </c>
      <c r="D206" s="5">
        <v>5.4800000000000001E-2</v>
      </c>
      <c r="E206" s="2">
        <f>IF(I205&gt;0.001,IPMT(Table42111417[[#This Row],[Oprocentowanie]]/12,1,$C$5-Table42111417[[#This Row],[Miesiąc]]+1,-I205),0)</f>
        <v>156.18063426280006</v>
      </c>
      <c r="F206" s="2">
        <f>IF(I205&gt;0.001,PPMT(Table42111417[[#This Row],[Oprocentowanie]]/12,1,$C$5-Table42111417[[#This Row],[Miesiąc]]+1,-I205),0)</f>
        <v>597.05224882189759</v>
      </c>
      <c r="G206" s="2">
        <f t="shared" si="8"/>
        <v>753.23288308469762</v>
      </c>
      <c r="H206" s="2"/>
      <c r="I206" s="11">
        <f>IF(I205-F206&gt;0.001,I205-F206-Table42111417[[#This Row],[Ile nadpłacamy przy tej racie?]],0)</f>
        <v>33603.086640842346</v>
      </c>
      <c r="K206" s="2">
        <f>IF(Table42111417[[#This Row],[Rok]]&lt;9,Table42111417[[#This Row],[Odsetki normalne]]*50%,Table42111417[[#This Row],[Odsetki normalne]])</f>
        <v>156.18063426280006</v>
      </c>
    </row>
    <row r="207" spans="2:11" x14ac:dyDescent="0.25">
      <c r="B207" s="1">
        <f t="shared" si="7"/>
        <v>16</v>
      </c>
      <c r="C207" s="4">
        <f t="shared" si="9"/>
        <v>191</v>
      </c>
      <c r="D207" s="5">
        <v>5.4800000000000001E-2</v>
      </c>
      <c r="E207" s="2">
        <f>IF(I206&gt;0.001,IPMT(Table42111417[[#This Row],[Oprocentowanie]]/12,1,$C$5-Table42111417[[#This Row],[Miesiąc]]+1,-I206),0)</f>
        <v>153.45409565984673</v>
      </c>
      <c r="F207" s="2">
        <f>IF(I206&gt;0.001,PPMT(Table42111417[[#This Row],[Oprocentowanie]]/12,1,$C$5-Table42111417[[#This Row],[Miesiąc]]+1,-I206),0)</f>
        <v>599.77878742485086</v>
      </c>
      <c r="G207" s="2">
        <f t="shared" si="8"/>
        <v>753.23288308469762</v>
      </c>
      <c r="H207" s="2"/>
      <c r="I207" s="11">
        <f>IF(I206-F207&gt;0.001,I206-F207-Table42111417[[#This Row],[Ile nadpłacamy przy tej racie?]],0)</f>
        <v>33003.307853417493</v>
      </c>
      <c r="K207" s="2">
        <f>IF(Table42111417[[#This Row],[Rok]]&lt;9,Table42111417[[#This Row],[Odsetki normalne]]*50%,Table42111417[[#This Row],[Odsetki normalne]])</f>
        <v>153.45409565984673</v>
      </c>
    </row>
    <row r="208" spans="2:11" x14ac:dyDescent="0.25">
      <c r="B208" s="1">
        <f t="shared" si="7"/>
        <v>16</v>
      </c>
      <c r="C208" s="4">
        <f t="shared" si="9"/>
        <v>192</v>
      </c>
      <c r="D208" s="5">
        <v>5.4800000000000001E-2</v>
      </c>
      <c r="E208" s="2">
        <f>IF(I207&gt;0.001,IPMT(Table42111417[[#This Row],[Oprocentowanie]]/12,1,$C$5-Table42111417[[#This Row],[Miesiąc]]+1,-I207),0)</f>
        <v>150.7151058639399</v>
      </c>
      <c r="F208" s="2">
        <f>IF(I207&gt;0.001,PPMT(Table42111417[[#This Row],[Oprocentowanie]]/12,1,$C$5-Table42111417[[#This Row],[Miesiąc]]+1,-I207),0)</f>
        <v>602.51777722075769</v>
      </c>
      <c r="G208" s="2">
        <f t="shared" si="8"/>
        <v>753.23288308469762</v>
      </c>
      <c r="H208" s="2"/>
      <c r="I208" s="11">
        <f>IF(I207-F208&gt;0.001,I207-F208-Table42111417[[#This Row],[Ile nadpłacamy przy tej racie?]],0)</f>
        <v>32400.790076196736</v>
      </c>
      <c r="K208" s="2">
        <f>IF(Table42111417[[#This Row],[Rok]]&lt;9,Table42111417[[#This Row],[Odsetki normalne]]*50%,Table42111417[[#This Row],[Odsetki normalne]])</f>
        <v>150.7151058639399</v>
      </c>
    </row>
    <row r="209" spans="2:11" x14ac:dyDescent="0.25">
      <c r="B209" s="6">
        <f t="shared" si="7"/>
        <v>17</v>
      </c>
      <c r="C209" s="7">
        <f t="shared" si="9"/>
        <v>193</v>
      </c>
      <c r="D209" s="8">
        <v>5.4800000000000001E-2</v>
      </c>
      <c r="E209" s="9">
        <f>IF(I208&gt;0.001,IPMT(Table42111417[[#This Row],[Oprocentowanie]]/12,1,$C$5-Table42111417[[#This Row],[Miesiąc]]+1,-I208),0)</f>
        <v>147.96360801463177</v>
      </c>
      <c r="F209" s="9">
        <f>IF(I208&gt;0.001,PPMT(Table42111417[[#This Row],[Oprocentowanie]]/12,1,$C$5-Table42111417[[#This Row],[Miesiąc]]+1,-I208),0)</f>
        <v>605.2692750700661</v>
      </c>
      <c r="G209" s="9">
        <f t="shared" si="8"/>
        <v>753.23288308469785</v>
      </c>
      <c r="H209" s="9"/>
      <c r="I209" s="9">
        <f>IF(I208-F209&gt;0.001,I208-F209-Table42111417[[#This Row],[Ile nadpłacamy przy tej racie?]],0)</f>
        <v>31795.52080112667</v>
      </c>
      <c r="K209" s="9">
        <f>IF(Table42111417[[#This Row],[Rok]]&lt;9,Table42111417[[#This Row],[Odsetki normalne]]*50%,Table42111417[[#This Row],[Odsetki normalne]])</f>
        <v>147.96360801463177</v>
      </c>
    </row>
    <row r="210" spans="2:11" x14ac:dyDescent="0.25">
      <c r="B210" s="6">
        <f t="shared" ref="B210:B273" si="10">ROUNDUP(C210/12,0)</f>
        <v>17</v>
      </c>
      <c r="C210" s="7">
        <f t="shared" si="9"/>
        <v>194</v>
      </c>
      <c r="D210" s="8">
        <v>5.4800000000000001E-2</v>
      </c>
      <c r="E210" s="9">
        <f>IF(I209&gt;0.001,IPMT(Table42111417[[#This Row],[Oprocentowanie]]/12,1,$C$5-Table42111417[[#This Row],[Miesiąc]]+1,-I209),0)</f>
        <v>145.19954499181179</v>
      </c>
      <c r="F210" s="9">
        <f>IF(I209&gt;0.001,PPMT(Table42111417[[#This Row],[Oprocentowanie]]/12,1,$C$5-Table42111417[[#This Row],[Miesiąc]]+1,-I209),0)</f>
        <v>608.03333809288597</v>
      </c>
      <c r="G210" s="9">
        <f t="shared" ref="G210:G273" si="11">IF(I209&gt;0,E210+F210,0)</f>
        <v>753.23288308469773</v>
      </c>
      <c r="H210" s="9"/>
      <c r="I210" s="9">
        <f>IF(I209-F210&gt;0.001,I209-F210-Table42111417[[#This Row],[Ile nadpłacamy przy tej racie?]],0)</f>
        <v>31187.487463033784</v>
      </c>
      <c r="K210" s="9">
        <f>IF(Table42111417[[#This Row],[Rok]]&lt;9,Table42111417[[#This Row],[Odsetki normalne]]*50%,Table42111417[[#This Row],[Odsetki normalne]])</f>
        <v>145.19954499181179</v>
      </c>
    </row>
    <row r="211" spans="2:11" x14ac:dyDescent="0.25">
      <c r="B211" s="6">
        <f t="shared" si="10"/>
        <v>17</v>
      </c>
      <c r="C211" s="7">
        <f t="shared" ref="C211:C274" si="12">C210+1</f>
        <v>195</v>
      </c>
      <c r="D211" s="8">
        <v>5.4800000000000001E-2</v>
      </c>
      <c r="E211" s="9">
        <f>IF(I210&gt;0.001,IPMT(Table42111417[[#This Row],[Oprocentowanie]]/12,1,$C$5-Table42111417[[#This Row],[Miesiąc]]+1,-I210),0)</f>
        <v>142.42285941452096</v>
      </c>
      <c r="F211" s="9">
        <f>IF(I210&gt;0.001,PPMT(Table42111417[[#This Row],[Oprocentowanie]]/12,1,$C$5-Table42111417[[#This Row],[Miesiąc]]+1,-I210),0)</f>
        <v>610.81002367017663</v>
      </c>
      <c r="G211" s="9">
        <f t="shared" si="11"/>
        <v>753.23288308469762</v>
      </c>
      <c r="H211" s="9"/>
      <c r="I211" s="9">
        <f>IF(I210-F211&gt;0.001,I210-F211-Table42111417[[#This Row],[Ile nadpłacamy przy tej racie?]],0)</f>
        <v>30576.677439363608</v>
      </c>
      <c r="K211" s="9">
        <f>IF(Table42111417[[#This Row],[Rok]]&lt;9,Table42111417[[#This Row],[Odsetki normalne]]*50%,Table42111417[[#This Row],[Odsetki normalne]])</f>
        <v>142.42285941452096</v>
      </c>
    </row>
    <row r="212" spans="2:11" x14ac:dyDescent="0.25">
      <c r="B212" s="6">
        <f t="shared" si="10"/>
        <v>17</v>
      </c>
      <c r="C212" s="7">
        <f t="shared" si="12"/>
        <v>196</v>
      </c>
      <c r="D212" s="8">
        <v>5.4800000000000001E-2</v>
      </c>
      <c r="E212" s="9">
        <f>IF(I211&gt;0.001,IPMT(Table42111417[[#This Row],[Oprocentowanie]]/12,1,$C$5-Table42111417[[#This Row],[Miesiąc]]+1,-I211),0)</f>
        <v>139.63349363976047</v>
      </c>
      <c r="F212" s="9">
        <f>IF(I211&gt;0.001,PPMT(Table42111417[[#This Row],[Oprocentowanie]]/12,1,$C$5-Table42111417[[#This Row],[Miesiąc]]+1,-I211),0)</f>
        <v>613.59938944493717</v>
      </c>
      <c r="G212" s="9">
        <f t="shared" si="11"/>
        <v>753.23288308469762</v>
      </c>
      <c r="H212" s="9"/>
      <c r="I212" s="9">
        <f>IF(I211-F212&gt;0.001,I211-F212-Table42111417[[#This Row],[Ile nadpłacamy przy tej racie?]],0)</f>
        <v>29963.078049918669</v>
      </c>
      <c r="K212" s="9">
        <f>IF(Table42111417[[#This Row],[Rok]]&lt;9,Table42111417[[#This Row],[Odsetki normalne]]*50%,Table42111417[[#This Row],[Odsetki normalne]])</f>
        <v>139.63349363976047</v>
      </c>
    </row>
    <row r="213" spans="2:11" x14ac:dyDescent="0.25">
      <c r="B213" s="6">
        <f t="shared" si="10"/>
        <v>17</v>
      </c>
      <c r="C213" s="7">
        <f t="shared" si="12"/>
        <v>197</v>
      </c>
      <c r="D213" s="8">
        <v>5.4800000000000001E-2</v>
      </c>
      <c r="E213" s="9">
        <f>IF(I212&gt;0.001,IPMT(Table42111417[[#This Row],[Oprocentowanie]]/12,1,$C$5-Table42111417[[#This Row],[Miesiąc]]+1,-I212),0)</f>
        <v>136.83138976129527</v>
      </c>
      <c r="F213" s="9">
        <f>IF(I212&gt;0.001,PPMT(Table42111417[[#This Row],[Oprocentowanie]]/12,1,$C$5-Table42111417[[#This Row],[Miesiąc]]+1,-I212),0)</f>
        <v>616.40149332340241</v>
      </c>
      <c r="G213" s="9">
        <f t="shared" si="11"/>
        <v>753.23288308469773</v>
      </c>
      <c r="H213" s="9"/>
      <c r="I213" s="9">
        <f>IF(I212-F213&gt;0.001,I212-F213-Table42111417[[#This Row],[Ile nadpłacamy przy tej racie?]],0)</f>
        <v>29346.676556595266</v>
      </c>
      <c r="K213" s="9">
        <f>IF(Table42111417[[#This Row],[Rok]]&lt;9,Table42111417[[#This Row],[Odsetki normalne]]*50%,Table42111417[[#This Row],[Odsetki normalne]])</f>
        <v>136.83138976129527</v>
      </c>
    </row>
    <row r="214" spans="2:11" x14ac:dyDescent="0.25">
      <c r="B214" s="6">
        <f t="shared" si="10"/>
        <v>17</v>
      </c>
      <c r="C214" s="7">
        <f t="shared" si="12"/>
        <v>198</v>
      </c>
      <c r="D214" s="8">
        <v>5.4800000000000001E-2</v>
      </c>
      <c r="E214" s="9">
        <f>IF(I213&gt;0.001,IPMT(Table42111417[[#This Row],[Oprocentowanie]]/12,1,$C$5-Table42111417[[#This Row],[Miesiąc]]+1,-I213),0)</f>
        <v>134.01648960845171</v>
      </c>
      <c r="F214" s="9">
        <f>IF(I213&gt;0.001,PPMT(Table42111417[[#This Row],[Oprocentowanie]]/12,1,$C$5-Table42111417[[#This Row],[Miesiąc]]+1,-I213),0)</f>
        <v>619.2163934762458</v>
      </c>
      <c r="G214" s="9">
        <f t="shared" si="11"/>
        <v>753.23288308469751</v>
      </c>
      <c r="H214" s="9"/>
      <c r="I214" s="9">
        <f>IF(I213-F214&gt;0.001,I213-F214-Table42111417[[#This Row],[Ile nadpłacamy przy tej racie?]],0)</f>
        <v>28727.46016311902</v>
      </c>
      <c r="K214" s="9">
        <f>IF(Table42111417[[#This Row],[Rok]]&lt;9,Table42111417[[#This Row],[Odsetki normalne]]*50%,Table42111417[[#This Row],[Odsetki normalne]])</f>
        <v>134.01648960845171</v>
      </c>
    </row>
    <row r="215" spans="2:11" x14ac:dyDescent="0.25">
      <c r="B215" s="6">
        <f t="shared" si="10"/>
        <v>17</v>
      </c>
      <c r="C215" s="7">
        <f t="shared" si="12"/>
        <v>199</v>
      </c>
      <c r="D215" s="8">
        <v>5.4800000000000001E-2</v>
      </c>
      <c r="E215" s="9">
        <f>IF(I214&gt;0.001,IPMT(Table42111417[[#This Row],[Oprocentowanie]]/12,1,$C$5-Table42111417[[#This Row],[Miesiąc]]+1,-I214),0)</f>
        <v>131.18873474491019</v>
      </c>
      <c r="F215" s="9">
        <f>IF(I214&gt;0.001,PPMT(Table42111417[[#This Row],[Oprocentowanie]]/12,1,$C$5-Table42111417[[#This Row],[Miesiąc]]+1,-I214),0)</f>
        <v>622.0441483397874</v>
      </c>
      <c r="G215" s="9">
        <f t="shared" si="11"/>
        <v>753.23288308469762</v>
      </c>
      <c r="H215" s="9"/>
      <c r="I215" s="9">
        <f>IF(I214-F215&gt;0.001,I214-F215-Table42111417[[#This Row],[Ile nadpłacamy przy tej racie?]],0)</f>
        <v>28105.416014779232</v>
      </c>
      <c r="K215" s="9">
        <f>IF(Table42111417[[#This Row],[Rok]]&lt;9,Table42111417[[#This Row],[Odsetki normalne]]*50%,Table42111417[[#This Row],[Odsetki normalne]])</f>
        <v>131.18873474491019</v>
      </c>
    </row>
    <row r="216" spans="2:11" x14ac:dyDescent="0.25">
      <c r="B216" s="6">
        <f t="shared" si="10"/>
        <v>17</v>
      </c>
      <c r="C216" s="7">
        <f t="shared" si="12"/>
        <v>200</v>
      </c>
      <c r="D216" s="8">
        <v>5.4800000000000001E-2</v>
      </c>
      <c r="E216" s="9">
        <f>IF(I215&gt;0.001,IPMT(Table42111417[[#This Row],[Oprocentowanie]]/12,1,$C$5-Table42111417[[#This Row],[Miesiąc]]+1,-I215),0)</f>
        <v>128.34806646749183</v>
      </c>
      <c r="F216" s="9">
        <f>IF(I215&gt;0.001,PPMT(Table42111417[[#This Row],[Oprocentowanie]]/12,1,$C$5-Table42111417[[#This Row],[Miesiąc]]+1,-I215),0)</f>
        <v>624.88481661720573</v>
      </c>
      <c r="G216" s="9">
        <f t="shared" si="11"/>
        <v>753.23288308469751</v>
      </c>
      <c r="H216" s="9"/>
      <c r="I216" s="9">
        <f>IF(I215-F216&gt;0.001,I215-F216-Table42111417[[#This Row],[Ile nadpłacamy przy tej racie?]],0)</f>
        <v>27480.531198162025</v>
      </c>
      <c r="K216" s="9">
        <f>IF(Table42111417[[#This Row],[Rok]]&lt;9,Table42111417[[#This Row],[Odsetki normalne]]*50%,Table42111417[[#This Row],[Odsetki normalne]])</f>
        <v>128.34806646749183</v>
      </c>
    </row>
    <row r="217" spans="2:11" x14ac:dyDescent="0.25">
      <c r="B217" s="6">
        <f t="shared" si="10"/>
        <v>17</v>
      </c>
      <c r="C217" s="7">
        <f t="shared" si="12"/>
        <v>201</v>
      </c>
      <c r="D217" s="8">
        <v>5.4800000000000001E-2</v>
      </c>
      <c r="E217" s="9">
        <f>IF(I216&gt;0.001,IPMT(Table42111417[[#This Row],[Oprocentowanie]]/12,1,$C$5-Table42111417[[#This Row],[Miesiąc]]+1,-I216),0)</f>
        <v>125.49442580493992</v>
      </c>
      <c r="F217" s="9">
        <f>IF(I216&gt;0.001,PPMT(Table42111417[[#This Row],[Oprocentowanie]]/12,1,$C$5-Table42111417[[#This Row],[Miesiąc]]+1,-I216),0)</f>
        <v>627.73845727975765</v>
      </c>
      <c r="G217" s="9">
        <f t="shared" si="11"/>
        <v>753.23288308469762</v>
      </c>
      <c r="H217" s="9"/>
      <c r="I217" s="9">
        <f>IF(I216-F217&gt;0.001,I216-F217-Table42111417[[#This Row],[Ile nadpłacamy przy tej racie?]],0)</f>
        <v>26852.792740882269</v>
      </c>
      <c r="K217" s="9">
        <f>IF(Table42111417[[#This Row],[Rok]]&lt;9,Table42111417[[#This Row],[Odsetki normalne]]*50%,Table42111417[[#This Row],[Odsetki normalne]])</f>
        <v>125.49442580493992</v>
      </c>
    </row>
    <row r="218" spans="2:11" x14ac:dyDescent="0.25">
      <c r="B218" s="6">
        <f t="shared" si="10"/>
        <v>17</v>
      </c>
      <c r="C218" s="7">
        <f t="shared" si="12"/>
        <v>202</v>
      </c>
      <c r="D218" s="8">
        <v>5.4800000000000001E-2</v>
      </c>
      <c r="E218" s="9">
        <f>IF(I217&gt;0.001,IPMT(Table42111417[[#This Row],[Oprocentowanie]]/12,1,$C$5-Table42111417[[#This Row],[Miesiąc]]+1,-I217),0)</f>
        <v>122.62775351669569</v>
      </c>
      <c r="F218" s="9">
        <f>IF(I217&gt;0.001,PPMT(Table42111417[[#This Row],[Oprocentowanie]]/12,1,$C$5-Table42111417[[#This Row],[Miesiąc]]+1,-I217),0)</f>
        <v>630.60512956800176</v>
      </c>
      <c r="G218" s="9">
        <f t="shared" si="11"/>
        <v>753.23288308469751</v>
      </c>
      <c r="H218" s="9"/>
      <c r="I218" s="9">
        <f>IF(I217-F218&gt;0.001,I217-F218-Table42111417[[#This Row],[Ile nadpłacamy przy tej racie?]],0)</f>
        <v>26222.187611314268</v>
      </c>
      <c r="K218" s="9">
        <f>IF(Table42111417[[#This Row],[Rok]]&lt;9,Table42111417[[#This Row],[Odsetki normalne]]*50%,Table42111417[[#This Row],[Odsetki normalne]])</f>
        <v>122.62775351669569</v>
      </c>
    </row>
    <row r="219" spans="2:11" x14ac:dyDescent="0.25">
      <c r="B219" s="6">
        <f t="shared" si="10"/>
        <v>17</v>
      </c>
      <c r="C219" s="7">
        <f t="shared" si="12"/>
        <v>203</v>
      </c>
      <c r="D219" s="8">
        <v>5.4800000000000001E-2</v>
      </c>
      <c r="E219" s="9">
        <f>IF(I218&gt;0.001,IPMT(Table42111417[[#This Row],[Oprocentowanie]]/12,1,$C$5-Table42111417[[#This Row],[Miesiąc]]+1,-I218),0)</f>
        <v>119.7479900916685</v>
      </c>
      <c r="F219" s="9">
        <f>IF(I218&gt;0.001,PPMT(Table42111417[[#This Row],[Oprocentowanie]]/12,1,$C$5-Table42111417[[#This Row],[Miesiąc]]+1,-I218),0)</f>
        <v>633.48489299302912</v>
      </c>
      <c r="G219" s="9">
        <f t="shared" si="11"/>
        <v>753.23288308469762</v>
      </c>
      <c r="H219" s="9"/>
      <c r="I219" s="9">
        <f>IF(I218-F219&gt;0.001,I218-F219-Table42111417[[#This Row],[Ile nadpłacamy przy tej racie?]],0)</f>
        <v>25588.702718321238</v>
      </c>
      <c r="K219" s="9">
        <f>IF(Table42111417[[#This Row],[Rok]]&lt;9,Table42111417[[#This Row],[Odsetki normalne]]*50%,Table42111417[[#This Row],[Odsetki normalne]])</f>
        <v>119.7479900916685</v>
      </c>
    </row>
    <row r="220" spans="2:11" x14ac:dyDescent="0.25">
      <c r="B220" s="6">
        <f t="shared" si="10"/>
        <v>17</v>
      </c>
      <c r="C220" s="7">
        <f t="shared" si="12"/>
        <v>204</v>
      </c>
      <c r="D220" s="8">
        <v>5.4800000000000001E-2</v>
      </c>
      <c r="E220" s="9">
        <f>IF(I219&gt;0.001,IPMT(Table42111417[[#This Row],[Oprocentowanie]]/12,1,$C$5-Table42111417[[#This Row],[Miesiąc]]+1,-I219),0)</f>
        <v>116.85507574700033</v>
      </c>
      <c r="F220" s="9">
        <f>IF(I219&gt;0.001,PPMT(Table42111417[[#This Row],[Oprocentowanie]]/12,1,$C$5-Table42111417[[#This Row],[Miesiąc]]+1,-I219),0)</f>
        <v>636.37780733769728</v>
      </c>
      <c r="G220" s="9">
        <f t="shared" si="11"/>
        <v>753.23288308469762</v>
      </c>
      <c r="H220" s="9"/>
      <c r="I220" s="9">
        <f>IF(I219-F220&gt;0.001,I219-F220-Table42111417[[#This Row],[Ile nadpłacamy przy tej racie?]],0)</f>
        <v>24952.324910983541</v>
      </c>
      <c r="K220" s="9">
        <f>IF(Table42111417[[#This Row],[Rok]]&lt;9,Table42111417[[#This Row],[Odsetki normalne]]*50%,Table42111417[[#This Row],[Odsetki normalne]])</f>
        <v>116.85507574700033</v>
      </c>
    </row>
    <row r="221" spans="2:11" x14ac:dyDescent="0.25">
      <c r="B221" s="1">
        <f t="shared" si="10"/>
        <v>18</v>
      </c>
      <c r="C221" s="4">
        <f t="shared" si="12"/>
        <v>205</v>
      </c>
      <c r="D221" s="5">
        <v>5.4800000000000001E-2</v>
      </c>
      <c r="E221" s="2">
        <f>IF(I220&gt;0.001,IPMT(Table42111417[[#This Row],[Oprocentowanie]]/12,1,$C$5-Table42111417[[#This Row],[Miesiąc]]+1,-I220),0)</f>
        <v>113.94895042682487</v>
      </c>
      <c r="F221" s="2">
        <f>IF(I220&gt;0.001,PPMT(Table42111417[[#This Row],[Oprocentowanie]]/12,1,$C$5-Table42111417[[#This Row],[Miesiąc]]+1,-I220),0)</f>
        <v>639.28393265787292</v>
      </c>
      <c r="G221" s="2">
        <f t="shared" si="11"/>
        <v>753.23288308469773</v>
      </c>
      <c r="H221" s="2"/>
      <c r="I221" s="11">
        <f>IF(I220-F221&gt;0.001,I220-F221-Table42111417[[#This Row],[Ile nadpłacamy przy tej racie?]],0)</f>
        <v>24313.040978325669</v>
      </c>
      <c r="K221" s="2">
        <f>IF(Table42111417[[#This Row],[Rok]]&lt;9,Table42111417[[#This Row],[Odsetki normalne]]*50%,Table42111417[[#This Row],[Odsetki normalne]])</f>
        <v>113.94895042682487</v>
      </c>
    </row>
    <row r="222" spans="2:11" x14ac:dyDescent="0.25">
      <c r="B222" s="1">
        <f t="shared" si="10"/>
        <v>18</v>
      </c>
      <c r="C222" s="4">
        <f t="shared" si="12"/>
        <v>206</v>
      </c>
      <c r="D222" s="5">
        <v>5.4800000000000001E-2</v>
      </c>
      <c r="E222" s="2">
        <f>IF(I221&gt;0.001,IPMT(Table42111417[[#This Row],[Oprocentowanie]]/12,1,$C$5-Table42111417[[#This Row],[Miesiąc]]+1,-I221),0)</f>
        <v>111.02955380102054</v>
      </c>
      <c r="F222" s="2">
        <f>IF(I221&gt;0.001,PPMT(Table42111417[[#This Row],[Oprocentowanie]]/12,1,$C$5-Table42111417[[#This Row],[Miesiąc]]+1,-I221),0)</f>
        <v>642.20332928367702</v>
      </c>
      <c r="G222" s="2">
        <f t="shared" si="11"/>
        <v>753.23288308469751</v>
      </c>
      <c r="H222" s="2"/>
      <c r="I222" s="11">
        <f>IF(I221-F222&gt;0.001,I221-F222-Table42111417[[#This Row],[Ile nadpłacamy przy tej racie?]],0)</f>
        <v>23670.837649041991</v>
      </c>
      <c r="K222" s="2">
        <f>IF(Table42111417[[#This Row],[Rok]]&lt;9,Table42111417[[#This Row],[Odsetki normalne]]*50%,Table42111417[[#This Row],[Odsetki normalne]])</f>
        <v>111.02955380102054</v>
      </c>
    </row>
    <row r="223" spans="2:11" x14ac:dyDescent="0.25">
      <c r="B223" s="1">
        <f t="shared" si="10"/>
        <v>18</v>
      </c>
      <c r="C223" s="4">
        <f t="shared" si="12"/>
        <v>207</v>
      </c>
      <c r="D223" s="5">
        <v>5.4800000000000001E-2</v>
      </c>
      <c r="E223" s="2">
        <f>IF(I222&gt;0.001,IPMT(Table42111417[[#This Row],[Oprocentowanie]]/12,1,$C$5-Table42111417[[#This Row],[Miesiąc]]+1,-I222),0)</f>
        <v>108.09682526395842</v>
      </c>
      <c r="F223" s="2">
        <f>IF(I222&gt;0.001,PPMT(Table42111417[[#This Row],[Oprocentowanie]]/12,1,$C$5-Table42111417[[#This Row],[Miesiąc]]+1,-I222),0)</f>
        <v>645.13605782073932</v>
      </c>
      <c r="G223" s="2">
        <f t="shared" si="11"/>
        <v>753.23288308469773</v>
      </c>
      <c r="H223" s="2"/>
      <c r="I223" s="11">
        <f>IF(I222-F223&gt;0.001,I222-F223-Table42111417[[#This Row],[Ile nadpłacamy przy tej racie?]],0)</f>
        <v>23025.701591221252</v>
      </c>
      <c r="K223" s="2">
        <f>IF(Table42111417[[#This Row],[Rok]]&lt;9,Table42111417[[#This Row],[Odsetki normalne]]*50%,Table42111417[[#This Row],[Odsetki normalne]])</f>
        <v>108.09682526395842</v>
      </c>
    </row>
    <row r="224" spans="2:11" x14ac:dyDescent="0.25">
      <c r="B224" s="1">
        <f t="shared" si="10"/>
        <v>18</v>
      </c>
      <c r="C224" s="4">
        <f t="shared" si="12"/>
        <v>208</v>
      </c>
      <c r="D224" s="5">
        <v>5.4800000000000001E-2</v>
      </c>
      <c r="E224" s="2">
        <f>IF(I223&gt;0.001,IPMT(Table42111417[[#This Row],[Oprocentowanie]]/12,1,$C$5-Table42111417[[#This Row],[Miesiąc]]+1,-I223),0)</f>
        <v>105.15070393324372</v>
      </c>
      <c r="F224" s="2">
        <f>IF(I223&gt;0.001,PPMT(Table42111417[[#This Row],[Oprocentowanie]]/12,1,$C$5-Table42111417[[#This Row],[Miesiąc]]+1,-I223),0)</f>
        <v>648.08217915145394</v>
      </c>
      <c r="G224" s="2">
        <f t="shared" si="11"/>
        <v>753.23288308469762</v>
      </c>
      <c r="H224" s="2"/>
      <c r="I224" s="11">
        <f>IF(I223-F224&gt;0.001,I223-F224-Table42111417[[#This Row],[Ile nadpłacamy przy tej racie?]],0)</f>
        <v>22377.619412069798</v>
      </c>
      <c r="K224" s="2">
        <f>IF(Table42111417[[#This Row],[Rok]]&lt;9,Table42111417[[#This Row],[Odsetki normalne]]*50%,Table42111417[[#This Row],[Odsetki normalne]])</f>
        <v>105.15070393324372</v>
      </c>
    </row>
    <row r="225" spans="2:11" x14ac:dyDescent="0.25">
      <c r="B225" s="1">
        <f t="shared" si="10"/>
        <v>18</v>
      </c>
      <c r="C225" s="4">
        <f t="shared" si="12"/>
        <v>209</v>
      </c>
      <c r="D225" s="5">
        <v>5.4800000000000001E-2</v>
      </c>
      <c r="E225" s="2">
        <f>IF(I224&gt;0.001,IPMT(Table42111417[[#This Row],[Oprocentowanie]]/12,1,$C$5-Table42111417[[#This Row],[Miesiąc]]+1,-I224),0)</f>
        <v>102.19112864845208</v>
      </c>
      <c r="F225" s="2">
        <f>IF(I224&gt;0.001,PPMT(Table42111417[[#This Row],[Oprocentowanie]]/12,1,$C$5-Table42111417[[#This Row],[Miesiąc]]+1,-I224),0)</f>
        <v>651.04175443624558</v>
      </c>
      <c r="G225" s="2">
        <f t="shared" si="11"/>
        <v>753.23288308469762</v>
      </c>
      <c r="H225" s="2"/>
      <c r="I225" s="11">
        <f>IF(I224-F225&gt;0.001,I224-F225-Table42111417[[#This Row],[Ile nadpłacamy przy tej racie?]],0)</f>
        <v>21726.577657633552</v>
      </c>
      <c r="K225" s="2">
        <f>IF(Table42111417[[#This Row],[Rok]]&lt;9,Table42111417[[#This Row],[Odsetki normalne]]*50%,Table42111417[[#This Row],[Odsetki normalne]])</f>
        <v>102.19112864845208</v>
      </c>
    </row>
    <row r="226" spans="2:11" x14ac:dyDescent="0.25">
      <c r="B226" s="1">
        <f t="shared" si="10"/>
        <v>18</v>
      </c>
      <c r="C226" s="4">
        <f t="shared" si="12"/>
        <v>210</v>
      </c>
      <c r="D226" s="5">
        <v>5.4800000000000001E-2</v>
      </c>
      <c r="E226" s="2">
        <f>IF(I225&gt;0.001,IPMT(Table42111417[[#This Row],[Oprocentowanie]]/12,1,$C$5-Table42111417[[#This Row],[Miesiąc]]+1,-I225),0)</f>
        <v>99.218037969859893</v>
      </c>
      <c r="F226" s="2">
        <f>IF(I225&gt;0.001,PPMT(Table42111417[[#This Row],[Oprocentowanie]]/12,1,$C$5-Table42111417[[#This Row],[Miesiąc]]+1,-I225),0)</f>
        <v>654.01484511483784</v>
      </c>
      <c r="G226" s="2">
        <f t="shared" si="11"/>
        <v>753.23288308469773</v>
      </c>
      <c r="H226" s="2"/>
      <c r="I226" s="11">
        <f>IF(I225-F226&gt;0.001,I225-F226-Table42111417[[#This Row],[Ile nadpłacamy przy tej racie?]],0)</f>
        <v>21072.562812518714</v>
      </c>
      <c r="K226" s="2">
        <f>IF(Table42111417[[#This Row],[Rok]]&lt;9,Table42111417[[#This Row],[Odsetki normalne]]*50%,Table42111417[[#This Row],[Odsetki normalne]])</f>
        <v>99.218037969859893</v>
      </c>
    </row>
    <row r="227" spans="2:11" x14ac:dyDescent="0.25">
      <c r="B227" s="1">
        <f t="shared" si="10"/>
        <v>18</v>
      </c>
      <c r="C227" s="4">
        <f t="shared" si="12"/>
        <v>211</v>
      </c>
      <c r="D227" s="5">
        <v>5.4800000000000001E-2</v>
      </c>
      <c r="E227" s="2">
        <f>IF(I226&gt;0.001,IPMT(Table42111417[[#This Row],[Oprocentowanie]]/12,1,$C$5-Table42111417[[#This Row],[Miesiąc]]+1,-I226),0)</f>
        <v>96.231370177168799</v>
      </c>
      <c r="F227" s="2">
        <f>IF(I226&gt;0.001,PPMT(Table42111417[[#This Row],[Oprocentowanie]]/12,1,$C$5-Table42111417[[#This Row],[Miesiąc]]+1,-I226),0)</f>
        <v>657.00151290752888</v>
      </c>
      <c r="G227" s="2">
        <f t="shared" si="11"/>
        <v>753.23288308469773</v>
      </c>
      <c r="H227" s="2"/>
      <c r="I227" s="11">
        <f>IF(I226-F227&gt;0.001,I226-F227-Table42111417[[#This Row],[Ile nadpłacamy przy tej racie?]],0)</f>
        <v>20415.561299611185</v>
      </c>
      <c r="K227" s="2">
        <f>IF(Table42111417[[#This Row],[Rok]]&lt;9,Table42111417[[#This Row],[Odsetki normalne]]*50%,Table42111417[[#This Row],[Odsetki normalne]])</f>
        <v>96.231370177168799</v>
      </c>
    </row>
    <row r="228" spans="2:11" x14ac:dyDescent="0.25">
      <c r="B228" s="1">
        <f t="shared" si="10"/>
        <v>18</v>
      </c>
      <c r="C228" s="4">
        <f t="shared" si="12"/>
        <v>212</v>
      </c>
      <c r="D228" s="5">
        <v>5.4800000000000001E-2</v>
      </c>
      <c r="E228" s="2">
        <f>IF(I227&gt;0.001,IPMT(Table42111417[[#This Row],[Oprocentowanie]]/12,1,$C$5-Table42111417[[#This Row],[Miesiąc]]+1,-I227),0)</f>
        <v>93.231063268224418</v>
      </c>
      <c r="F228" s="2">
        <f>IF(I227&gt;0.001,PPMT(Table42111417[[#This Row],[Oprocentowanie]]/12,1,$C$5-Table42111417[[#This Row],[Miesiąc]]+1,-I227),0)</f>
        <v>660.00181981647324</v>
      </c>
      <c r="G228" s="2">
        <f t="shared" si="11"/>
        <v>753.23288308469762</v>
      </c>
      <c r="H228" s="2"/>
      <c r="I228" s="11">
        <f>IF(I227-F228&gt;0.001,I227-F228-Table42111417[[#This Row],[Ile nadpłacamy przy tej racie?]],0)</f>
        <v>19755.559479794712</v>
      </c>
      <c r="K228" s="2">
        <f>IF(Table42111417[[#This Row],[Rok]]&lt;9,Table42111417[[#This Row],[Odsetki normalne]]*50%,Table42111417[[#This Row],[Odsetki normalne]])</f>
        <v>93.231063268224418</v>
      </c>
    </row>
    <row r="229" spans="2:11" x14ac:dyDescent="0.25">
      <c r="B229" s="1">
        <f t="shared" si="10"/>
        <v>18</v>
      </c>
      <c r="C229" s="4">
        <f t="shared" si="12"/>
        <v>213</v>
      </c>
      <c r="D229" s="5">
        <v>5.4800000000000001E-2</v>
      </c>
      <c r="E229" s="2">
        <f>IF(I228&gt;0.001,IPMT(Table42111417[[#This Row],[Oprocentowanie]]/12,1,$C$5-Table42111417[[#This Row],[Miesiąc]]+1,-I228),0)</f>
        <v>90.217054957729189</v>
      </c>
      <c r="F229" s="2">
        <f>IF(I228&gt;0.001,PPMT(Table42111417[[#This Row],[Oprocentowanie]]/12,1,$C$5-Table42111417[[#This Row],[Miesiąc]]+1,-I228),0)</f>
        <v>663.01582812696836</v>
      </c>
      <c r="G229" s="2">
        <f t="shared" si="11"/>
        <v>753.23288308469751</v>
      </c>
      <c r="H229" s="2"/>
      <c r="I229" s="11">
        <f>IF(I228-F229&gt;0.001,I228-F229-Table42111417[[#This Row],[Ile nadpłacamy przy tej racie?]],0)</f>
        <v>19092.543651667744</v>
      </c>
      <c r="K229" s="2">
        <f>IF(Table42111417[[#This Row],[Rok]]&lt;9,Table42111417[[#This Row],[Odsetki normalne]]*50%,Table42111417[[#This Row],[Odsetki normalne]])</f>
        <v>90.217054957729189</v>
      </c>
    </row>
    <row r="230" spans="2:11" x14ac:dyDescent="0.25">
      <c r="B230" s="1">
        <f t="shared" si="10"/>
        <v>18</v>
      </c>
      <c r="C230" s="4">
        <f t="shared" si="12"/>
        <v>214</v>
      </c>
      <c r="D230" s="5">
        <v>5.4800000000000001E-2</v>
      </c>
      <c r="E230" s="2">
        <f>IF(I229&gt;0.001,IPMT(Table42111417[[#This Row],[Oprocentowanie]]/12,1,$C$5-Table42111417[[#This Row],[Miesiąc]]+1,-I229),0)</f>
        <v>87.189282675949372</v>
      </c>
      <c r="F230" s="2">
        <f>IF(I229&gt;0.001,PPMT(Table42111417[[#This Row],[Oprocentowanie]]/12,1,$C$5-Table42111417[[#This Row],[Miesiąc]]+1,-I229),0)</f>
        <v>666.04360040874826</v>
      </c>
      <c r="G230" s="2">
        <f t="shared" si="11"/>
        <v>753.23288308469762</v>
      </c>
      <c r="H230" s="2"/>
      <c r="I230" s="11">
        <f>IF(I229-F230&gt;0.001,I229-F230-Table42111417[[#This Row],[Ile nadpłacamy przy tej racie?]],0)</f>
        <v>18426.500051258994</v>
      </c>
      <c r="K230" s="2">
        <f>IF(Table42111417[[#This Row],[Rok]]&lt;9,Table42111417[[#This Row],[Odsetki normalne]]*50%,Table42111417[[#This Row],[Odsetki normalne]])</f>
        <v>87.189282675949372</v>
      </c>
    </row>
    <row r="231" spans="2:11" x14ac:dyDescent="0.25">
      <c r="B231" s="1">
        <f t="shared" si="10"/>
        <v>18</v>
      </c>
      <c r="C231" s="4">
        <f t="shared" si="12"/>
        <v>215</v>
      </c>
      <c r="D231" s="5">
        <v>5.4800000000000001E-2</v>
      </c>
      <c r="E231" s="2">
        <f>IF(I230&gt;0.001,IPMT(Table42111417[[#This Row],[Oprocentowanie]]/12,1,$C$5-Table42111417[[#This Row],[Miesiąc]]+1,-I230),0)</f>
        <v>84.147683567416081</v>
      </c>
      <c r="F231" s="2">
        <f>IF(I230&gt;0.001,PPMT(Table42111417[[#This Row],[Oprocentowanie]]/12,1,$C$5-Table42111417[[#This Row],[Miesiąc]]+1,-I230),0)</f>
        <v>669.08519951728147</v>
      </c>
      <c r="G231" s="2">
        <f t="shared" si="11"/>
        <v>753.23288308469751</v>
      </c>
      <c r="H231" s="2"/>
      <c r="I231" s="11">
        <f>IF(I230-F231&gt;0.001,I230-F231-Table42111417[[#This Row],[Ile nadpłacamy przy tej racie?]],0)</f>
        <v>17757.414851741712</v>
      </c>
      <c r="K231" s="2">
        <f>IF(Table42111417[[#This Row],[Rok]]&lt;9,Table42111417[[#This Row],[Odsetki normalne]]*50%,Table42111417[[#This Row],[Odsetki normalne]])</f>
        <v>84.147683567416081</v>
      </c>
    </row>
    <row r="232" spans="2:11" x14ac:dyDescent="0.25">
      <c r="B232" s="1">
        <f t="shared" si="10"/>
        <v>18</v>
      </c>
      <c r="C232" s="4">
        <f t="shared" si="12"/>
        <v>216</v>
      </c>
      <c r="D232" s="5">
        <v>5.4800000000000001E-2</v>
      </c>
      <c r="E232" s="2">
        <f>IF(I231&gt;0.001,IPMT(Table42111417[[#This Row],[Oprocentowanie]]/12,1,$C$5-Table42111417[[#This Row],[Miesiąc]]+1,-I231),0)</f>
        <v>81.092194489620496</v>
      </c>
      <c r="F232" s="2">
        <f>IF(I231&gt;0.001,PPMT(Table42111417[[#This Row],[Oprocentowanie]]/12,1,$C$5-Table42111417[[#This Row],[Miesiąc]]+1,-I231),0)</f>
        <v>672.14068859507711</v>
      </c>
      <c r="G232" s="2">
        <f t="shared" si="11"/>
        <v>753.23288308469762</v>
      </c>
      <c r="H232" s="2"/>
      <c r="I232" s="11">
        <f>IF(I231-F232&gt;0.001,I231-F232-Table42111417[[#This Row],[Ile nadpłacamy przy tej racie?]],0)</f>
        <v>17085.274163146634</v>
      </c>
      <c r="K232" s="2">
        <f>IF(Table42111417[[#This Row],[Rok]]&lt;9,Table42111417[[#This Row],[Odsetki normalne]]*50%,Table42111417[[#This Row],[Odsetki normalne]])</f>
        <v>81.092194489620496</v>
      </c>
    </row>
    <row r="233" spans="2:11" x14ac:dyDescent="0.25">
      <c r="B233" s="6">
        <f t="shared" si="10"/>
        <v>19</v>
      </c>
      <c r="C233" s="7">
        <f t="shared" si="12"/>
        <v>217</v>
      </c>
      <c r="D233" s="8">
        <v>5.4800000000000001E-2</v>
      </c>
      <c r="E233" s="9">
        <f>IF(I232&gt;0.001,IPMT(Table42111417[[#This Row],[Oprocentowanie]]/12,1,$C$5-Table42111417[[#This Row],[Miesiąc]]+1,-I232),0)</f>
        <v>78.022752011702963</v>
      </c>
      <c r="F233" s="9">
        <f>IF(I232&gt;0.001,PPMT(Table42111417[[#This Row],[Oprocentowanie]]/12,1,$C$5-Table42111417[[#This Row],[Miesiąc]]+1,-I232),0)</f>
        <v>675.21013107299461</v>
      </c>
      <c r="G233" s="9">
        <f t="shared" si="11"/>
        <v>753.23288308469762</v>
      </c>
      <c r="H233" s="9"/>
      <c r="I233" s="9">
        <f>IF(I232-F233&gt;0.001,I232-F233-Table42111417[[#This Row],[Ile nadpłacamy przy tej racie?]],0)</f>
        <v>16410.064032073638</v>
      </c>
      <c r="K233" s="9">
        <f>IF(Table42111417[[#This Row],[Rok]]&lt;9,Table42111417[[#This Row],[Odsetki normalne]]*50%,Table42111417[[#This Row],[Odsetki normalne]])</f>
        <v>78.022752011702963</v>
      </c>
    </row>
    <row r="234" spans="2:11" x14ac:dyDescent="0.25">
      <c r="B234" s="6">
        <f t="shared" si="10"/>
        <v>19</v>
      </c>
      <c r="C234" s="7">
        <f t="shared" si="12"/>
        <v>218</v>
      </c>
      <c r="D234" s="8">
        <v>5.4800000000000001E-2</v>
      </c>
      <c r="E234" s="9">
        <f>IF(I233&gt;0.001,IPMT(Table42111417[[#This Row],[Oprocentowanie]]/12,1,$C$5-Table42111417[[#This Row],[Miesiąc]]+1,-I233),0)</f>
        <v>74.939292413136286</v>
      </c>
      <c r="F234" s="9">
        <f>IF(I233&gt;0.001,PPMT(Table42111417[[#This Row],[Oprocentowanie]]/12,1,$C$5-Table42111417[[#This Row],[Miesiąc]]+1,-I233),0)</f>
        <v>678.29359067156122</v>
      </c>
      <c r="G234" s="9">
        <f t="shared" si="11"/>
        <v>753.23288308469751</v>
      </c>
      <c r="H234" s="9"/>
      <c r="I234" s="9">
        <f>IF(I233-F234&gt;0.001,I233-F234-Table42111417[[#This Row],[Ile nadpłacamy przy tej racie?]],0)</f>
        <v>15731.770441402077</v>
      </c>
      <c r="K234" s="9">
        <f>IF(Table42111417[[#This Row],[Rok]]&lt;9,Table42111417[[#This Row],[Odsetki normalne]]*50%,Table42111417[[#This Row],[Odsetki normalne]])</f>
        <v>74.939292413136286</v>
      </c>
    </row>
    <row r="235" spans="2:11" x14ac:dyDescent="0.25">
      <c r="B235" s="6">
        <f t="shared" si="10"/>
        <v>19</v>
      </c>
      <c r="C235" s="7">
        <f t="shared" si="12"/>
        <v>219</v>
      </c>
      <c r="D235" s="8">
        <v>5.4800000000000001E-2</v>
      </c>
      <c r="E235" s="9">
        <f>IF(I234&gt;0.001,IPMT(Table42111417[[#This Row],[Oprocentowanie]]/12,1,$C$5-Table42111417[[#This Row],[Miesiąc]]+1,-I234),0)</f>
        <v>71.841751682402816</v>
      </c>
      <c r="F235" s="9">
        <f>IF(I234&gt;0.001,PPMT(Table42111417[[#This Row],[Oprocentowanie]]/12,1,$C$5-Table42111417[[#This Row],[Miesiąc]]+1,-I234),0)</f>
        <v>681.39113140229472</v>
      </c>
      <c r="G235" s="9">
        <f t="shared" si="11"/>
        <v>753.23288308469751</v>
      </c>
      <c r="H235" s="9"/>
      <c r="I235" s="9">
        <f>IF(I234-F235&gt;0.001,I234-F235-Table42111417[[#This Row],[Ile nadpłacamy przy tej racie?]],0)</f>
        <v>15050.379309999782</v>
      </c>
      <c r="K235" s="9">
        <f>IF(Table42111417[[#This Row],[Rok]]&lt;9,Table42111417[[#This Row],[Odsetki normalne]]*50%,Table42111417[[#This Row],[Odsetki normalne]])</f>
        <v>71.841751682402816</v>
      </c>
    </row>
    <row r="236" spans="2:11" x14ac:dyDescent="0.25">
      <c r="B236" s="6">
        <f t="shared" si="10"/>
        <v>19</v>
      </c>
      <c r="C236" s="7">
        <f t="shared" si="12"/>
        <v>220</v>
      </c>
      <c r="D236" s="8">
        <v>5.4800000000000001E-2</v>
      </c>
      <c r="E236" s="9">
        <f>IF(I235&gt;0.001,IPMT(Table42111417[[#This Row],[Oprocentowanie]]/12,1,$C$5-Table42111417[[#This Row],[Miesiąc]]+1,-I235),0)</f>
        <v>68.730065515665672</v>
      </c>
      <c r="F236" s="9">
        <f>IF(I235&gt;0.001,PPMT(Table42111417[[#This Row],[Oprocentowanie]]/12,1,$C$5-Table42111417[[#This Row],[Miesiąc]]+1,-I235),0)</f>
        <v>684.50281756903155</v>
      </c>
      <c r="G236" s="9">
        <f t="shared" si="11"/>
        <v>753.23288308469728</v>
      </c>
      <c r="H236" s="9"/>
      <c r="I236" s="9">
        <f>IF(I235-F236&gt;0.001,I235-F236-Table42111417[[#This Row],[Ile nadpłacamy przy tej racie?]],0)</f>
        <v>14365.876492430751</v>
      </c>
      <c r="K236" s="9">
        <f>IF(Table42111417[[#This Row],[Rok]]&lt;9,Table42111417[[#This Row],[Odsetki normalne]]*50%,Table42111417[[#This Row],[Odsetki normalne]])</f>
        <v>68.730065515665672</v>
      </c>
    </row>
    <row r="237" spans="2:11" x14ac:dyDescent="0.25">
      <c r="B237" s="6">
        <f t="shared" si="10"/>
        <v>19</v>
      </c>
      <c r="C237" s="7">
        <f t="shared" si="12"/>
        <v>221</v>
      </c>
      <c r="D237" s="8">
        <v>5.4800000000000001E-2</v>
      </c>
      <c r="E237" s="9">
        <f>IF(I236&gt;0.001,IPMT(Table42111417[[#This Row],[Oprocentowanie]]/12,1,$C$5-Table42111417[[#This Row],[Miesiąc]]+1,-I236),0)</f>
        <v>65.604169315433765</v>
      </c>
      <c r="F237" s="9">
        <f>IF(I236&gt;0.001,PPMT(Table42111417[[#This Row],[Oprocentowanie]]/12,1,$C$5-Table42111417[[#This Row],[Miesiąc]]+1,-I236),0)</f>
        <v>687.62871376926375</v>
      </c>
      <c r="G237" s="9">
        <f t="shared" si="11"/>
        <v>753.23288308469751</v>
      </c>
      <c r="H237" s="9"/>
      <c r="I237" s="9">
        <f>IF(I236-F237&gt;0.001,I236-F237-Table42111417[[#This Row],[Ile nadpłacamy przy tej racie?]],0)</f>
        <v>13678.247778661487</v>
      </c>
      <c r="K237" s="9">
        <f>IF(Table42111417[[#This Row],[Rok]]&lt;9,Table42111417[[#This Row],[Odsetki normalne]]*50%,Table42111417[[#This Row],[Odsetki normalne]])</f>
        <v>65.604169315433765</v>
      </c>
    </row>
    <row r="238" spans="2:11" x14ac:dyDescent="0.25">
      <c r="B238" s="6">
        <f t="shared" si="10"/>
        <v>19</v>
      </c>
      <c r="C238" s="7">
        <f t="shared" si="12"/>
        <v>222</v>
      </c>
      <c r="D238" s="8">
        <v>5.4800000000000001E-2</v>
      </c>
      <c r="E238" s="9">
        <f>IF(I237&gt;0.001,IPMT(Table42111417[[#This Row],[Oprocentowanie]]/12,1,$C$5-Table42111417[[#This Row],[Miesiąc]]+1,-I237),0)</f>
        <v>62.463998189220796</v>
      </c>
      <c r="F238" s="9">
        <f>IF(I237&gt;0.001,PPMT(Table42111417[[#This Row],[Oprocentowanie]]/12,1,$C$5-Table42111417[[#This Row],[Miesiąc]]+1,-I237),0)</f>
        <v>690.7688848954765</v>
      </c>
      <c r="G238" s="9">
        <f t="shared" si="11"/>
        <v>753.23288308469728</v>
      </c>
      <c r="H238" s="9"/>
      <c r="I238" s="9">
        <f>IF(I237-F238&gt;0.001,I237-F238-Table42111417[[#This Row],[Ile nadpłacamy przy tej racie?]],0)</f>
        <v>12987.478893766011</v>
      </c>
      <c r="K238" s="9">
        <f>IF(Table42111417[[#This Row],[Rok]]&lt;9,Table42111417[[#This Row],[Odsetki normalne]]*50%,Table42111417[[#This Row],[Odsetki normalne]])</f>
        <v>62.463998189220796</v>
      </c>
    </row>
    <row r="239" spans="2:11" x14ac:dyDescent="0.25">
      <c r="B239" s="6">
        <f t="shared" si="10"/>
        <v>19</v>
      </c>
      <c r="C239" s="7">
        <f t="shared" si="12"/>
        <v>223</v>
      </c>
      <c r="D239" s="8">
        <v>5.4800000000000001E-2</v>
      </c>
      <c r="E239" s="9">
        <f>IF(I238&gt;0.001,IPMT(Table42111417[[#This Row],[Oprocentowanie]]/12,1,$C$5-Table42111417[[#This Row],[Miesiąc]]+1,-I238),0)</f>
        <v>59.309486948198114</v>
      </c>
      <c r="F239" s="9">
        <f>IF(I238&gt;0.001,PPMT(Table42111417[[#This Row],[Oprocentowanie]]/12,1,$C$5-Table42111417[[#This Row],[Miesiąc]]+1,-I238),0)</f>
        <v>693.92339613649938</v>
      </c>
      <c r="G239" s="9">
        <f t="shared" si="11"/>
        <v>753.23288308469751</v>
      </c>
      <c r="H239" s="9"/>
      <c r="I239" s="9">
        <f>IF(I238-F239&gt;0.001,I238-F239-Table42111417[[#This Row],[Ile nadpłacamy przy tej racie?]],0)</f>
        <v>12293.555497629512</v>
      </c>
      <c r="K239" s="9">
        <f>IF(Table42111417[[#This Row],[Rok]]&lt;9,Table42111417[[#This Row],[Odsetki normalne]]*50%,Table42111417[[#This Row],[Odsetki normalne]])</f>
        <v>59.309486948198114</v>
      </c>
    </row>
    <row r="240" spans="2:11" x14ac:dyDescent="0.25">
      <c r="B240" s="6">
        <f t="shared" si="10"/>
        <v>19</v>
      </c>
      <c r="C240" s="7">
        <f t="shared" si="12"/>
        <v>224</v>
      </c>
      <c r="D240" s="8">
        <v>5.4800000000000001E-2</v>
      </c>
      <c r="E240" s="9">
        <f>IF(I239&gt;0.001,IPMT(Table42111417[[#This Row],[Oprocentowanie]]/12,1,$C$5-Table42111417[[#This Row],[Miesiąc]]+1,-I239),0)</f>
        <v>56.140570105841441</v>
      </c>
      <c r="F240" s="9">
        <f>IF(I239&gt;0.001,PPMT(Table42111417[[#This Row],[Oprocentowanie]]/12,1,$C$5-Table42111417[[#This Row],[Miesiąc]]+1,-I239),0)</f>
        <v>697.09231297885606</v>
      </c>
      <c r="G240" s="9">
        <f t="shared" si="11"/>
        <v>753.23288308469751</v>
      </c>
      <c r="H240" s="9"/>
      <c r="I240" s="9">
        <f>IF(I239-F240&gt;0.001,I239-F240-Table42111417[[#This Row],[Ile nadpłacamy przy tej racie?]],0)</f>
        <v>11596.463184650656</v>
      </c>
      <c r="K240" s="9">
        <f>IF(Table42111417[[#This Row],[Rok]]&lt;9,Table42111417[[#This Row],[Odsetki normalne]]*50%,Table42111417[[#This Row],[Odsetki normalne]])</f>
        <v>56.140570105841441</v>
      </c>
    </row>
    <row r="241" spans="2:11" x14ac:dyDescent="0.25">
      <c r="B241" s="6">
        <f t="shared" si="10"/>
        <v>19</v>
      </c>
      <c r="C241" s="7">
        <f t="shared" si="12"/>
        <v>225</v>
      </c>
      <c r="D241" s="8">
        <v>5.4800000000000001E-2</v>
      </c>
      <c r="E241" s="9">
        <f>IF(I240&gt;0.001,IPMT(Table42111417[[#This Row],[Oprocentowanie]]/12,1,$C$5-Table42111417[[#This Row],[Miesiąc]]+1,-I240),0)</f>
        <v>52.957181876571333</v>
      </c>
      <c r="F241" s="9">
        <f>IF(I240&gt;0.001,PPMT(Table42111417[[#This Row],[Oprocentowanie]]/12,1,$C$5-Table42111417[[#This Row],[Miesiąc]]+1,-I240),0)</f>
        <v>700.27570120812618</v>
      </c>
      <c r="G241" s="9">
        <f t="shared" si="11"/>
        <v>753.23288308469751</v>
      </c>
      <c r="H241" s="9"/>
      <c r="I241" s="9">
        <f>IF(I240-F241&gt;0.001,I240-F241-Table42111417[[#This Row],[Ile nadpłacamy przy tej racie?]],0)</f>
        <v>10896.187483442531</v>
      </c>
      <c r="K241" s="9">
        <f>IF(Table42111417[[#This Row],[Rok]]&lt;9,Table42111417[[#This Row],[Odsetki normalne]]*50%,Table42111417[[#This Row],[Odsetki normalne]])</f>
        <v>52.957181876571333</v>
      </c>
    </row>
    <row r="242" spans="2:11" x14ac:dyDescent="0.25">
      <c r="B242" s="6">
        <f t="shared" si="10"/>
        <v>19</v>
      </c>
      <c r="C242" s="7">
        <f t="shared" si="12"/>
        <v>226</v>
      </c>
      <c r="D242" s="8">
        <v>5.4800000000000001E-2</v>
      </c>
      <c r="E242" s="9">
        <f>IF(I241&gt;0.001,IPMT(Table42111417[[#This Row],[Oprocentowanie]]/12,1,$C$5-Table42111417[[#This Row],[Miesiąc]]+1,-I241),0)</f>
        <v>49.759256174387559</v>
      </c>
      <c r="F242" s="9">
        <f>IF(I241&gt;0.001,PPMT(Table42111417[[#This Row],[Oprocentowanie]]/12,1,$C$5-Table42111417[[#This Row],[Miesiąc]]+1,-I241),0)</f>
        <v>703.47362691030992</v>
      </c>
      <c r="G242" s="9">
        <f t="shared" si="11"/>
        <v>753.23288308469751</v>
      </c>
      <c r="H242" s="9"/>
      <c r="I242" s="9">
        <f>IF(I241-F242&gt;0.001,I241-F242-Table42111417[[#This Row],[Ile nadpłacamy przy tej racie?]],0)</f>
        <v>10192.71385653222</v>
      </c>
      <c r="K242" s="9">
        <f>IF(Table42111417[[#This Row],[Rok]]&lt;9,Table42111417[[#This Row],[Odsetki normalne]]*50%,Table42111417[[#This Row],[Odsetki normalne]])</f>
        <v>49.759256174387559</v>
      </c>
    </row>
    <row r="243" spans="2:11" x14ac:dyDescent="0.25">
      <c r="B243" s="6">
        <f t="shared" si="10"/>
        <v>19</v>
      </c>
      <c r="C243" s="7">
        <f t="shared" si="12"/>
        <v>227</v>
      </c>
      <c r="D243" s="8">
        <v>5.4800000000000001E-2</v>
      </c>
      <c r="E243" s="9">
        <f>IF(I242&gt;0.001,IPMT(Table42111417[[#This Row],[Oprocentowanie]]/12,1,$C$5-Table42111417[[#This Row],[Miesiąc]]+1,-I242),0)</f>
        <v>46.546726611497142</v>
      </c>
      <c r="F243" s="9">
        <f>IF(I242&gt;0.001,PPMT(Table42111417[[#This Row],[Oprocentowanie]]/12,1,$C$5-Table42111417[[#This Row],[Miesiąc]]+1,-I242),0)</f>
        <v>706.68615647320041</v>
      </c>
      <c r="G243" s="9">
        <f t="shared" si="11"/>
        <v>753.23288308469751</v>
      </c>
      <c r="H243" s="9"/>
      <c r="I243" s="9">
        <f>IF(I242-F243&gt;0.001,I242-F243-Table42111417[[#This Row],[Ile nadpłacamy przy tej racie?]],0)</f>
        <v>9486.0277000590195</v>
      </c>
      <c r="K243" s="9">
        <f>IF(Table42111417[[#This Row],[Rok]]&lt;9,Table42111417[[#This Row],[Odsetki normalne]]*50%,Table42111417[[#This Row],[Odsetki normalne]])</f>
        <v>46.546726611497142</v>
      </c>
    </row>
    <row r="244" spans="2:11" x14ac:dyDescent="0.25">
      <c r="B244" s="6">
        <f t="shared" si="10"/>
        <v>19</v>
      </c>
      <c r="C244" s="7">
        <f t="shared" si="12"/>
        <v>228</v>
      </c>
      <c r="D244" s="8">
        <v>5.4800000000000001E-2</v>
      </c>
      <c r="E244" s="9">
        <f>IF(I243&gt;0.001,IPMT(Table42111417[[#This Row],[Oprocentowanie]]/12,1,$C$5-Table42111417[[#This Row],[Miesiąc]]+1,-I243),0)</f>
        <v>43.319526496936192</v>
      </c>
      <c r="F244" s="9">
        <f>IF(I243&gt;0.001,PPMT(Table42111417[[#This Row],[Oprocentowanie]]/12,1,$C$5-Table42111417[[#This Row],[Miesiąc]]+1,-I243),0)</f>
        <v>709.9133565877612</v>
      </c>
      <c r="G244" s="9">
        <f t="shared" si="11"/>
        <v>753.23288308469739</v>
      </c>
      <c r="H244" s="9"/>
      <c r="I244" s="9">
        <f>IF(I243-F244&gt;0.001,I243-F244-Table42111417[[#This Row],[Ile nadpłacamy przy tej racie?]],0)</f>
        <v>8776.1143434712576</v>
      </c>
      <c r="K244" s="9">
        <f>IF(Table42111417[[#This Row],[Rok]]&lt;9,Table42111417[[#This Row],[Odsetki normalne]]*50%,Table42111417[[#This Row],[Odsetki normalne]])</f>
        <v>43.319526496936192</v>
      </c>
    </row>
    <row r="245" spans="2:11" x14ac:dyDescent="0.25">
      <c r="B245" s="1">
        <f t="shared" si="10"/>
        <v>20</v>
      </c>
      <c r="C245" s="4">
        <f t="shared" si="12"/>
        <v>229</v>
      </c>
      <c r="D245" s="5">
        <v>5.4800000000000001E-2</v>
      </c>
      <c r="E245" s="2">
        <f>IF(I244&gt;0.001,IPMT(Table42111417[[#This Row],[Oprocentowanie]]/12,1,$C$5-Table42111417[[#This Row],[Miesiąc]]+1,-I244),0)</f>
        <v>40.077588835185409</v>
      </c>
      <c r="F245" s="2">
        <f>IF(I244&gt;0.001,PPMT(Table42111417[[#This Row],[Oprocentowanie]]/12,1,$C$5-Table42111417[[#This Row],[Miesiąc]]+1,-I244),0)</f>
        <v>713.15529424951217</v>
      </c>
      <c r="G245" s="2">
        <f t="shared" si="11"/>
        <v>753.23288308469762</v>
      </c>
      <c r="H245" s="2"/>
      <c r="I245" s="11">
        <f>IF(I244-F245&gt;0.001,I244-F245-Table42111417[[#This Row],[Ile nadpłacamy przy tej racie?]],0)</f>
        <v>8062.9590492217458</v>
      </c>
      <c r="K245" s="2">
        <f>IF(Table42111417[[#This Row],[Rok]]&lt;9,Table42111417[[#This Row],[Odsetki normalne]]*50%,Table42111417[[#This Row],[Odsetki normalne]])</f>
        <v>40.077588835185409</v>
      </c>
    </row>
    <row r="246" spans="2:11" x14ac:dyDescent="0.25">
      <c r="B246" s="1">
        <f t="shared" si="10"/>
        <v>20</v>
      </c>
      <c r="C246" s="4">
        <f t="shared" si="12"/>
        <v>230</v>
      </c>
      <c r="D246" s="5">
        <v>5.4800000000000001E-2</v>
      </c>
      <c r="E246" s="2">
        <f>IF(I245&gt;0.001,IPMT(Table42111417[[#This Row],[Oprocentowanie]]/12,1,$C$5-Table42111417[[#This Row],[Miesiąc]]+1,-I245),0)</f>
        <v>36.820846324779303</v>
      </c>
      <c r="F246" s="2">
        <f>IF(I245&gt;0.001,PPMT(Table42111417[[#This Row],[Oprocentowanie]]/12,1,$C$5-Table42111417[[#This Row],[Miesiąc]]+1,-I245),0)</f>
        <v>716.41203675991824</v>
      </c>
      <c r="G246" s="2">
        <f t="shared" si="11"/>
        <v>753.23288308469751</v>
      </c>
      <c r="H246" s="2"/>
      <c r="I246" s="11">
        <f>IF(I245-F246&gt;0.001,I245-F246-Table42111417[[#This Row],[Ile nadpłacamy przy tej racie?]],0)</f>
        <v>7346.5470124618278</v>
      </c>
      <c r="K246" s="2">
        <f>IF(Table42111417[[#This Row],[Rok]]&lt;9,Table42111417[[#This Row],[Odsetki normalne]]*50%,Table42111417[[#This Row],[Odsetki normalne]])</f>
        <v>36.820846324779303</v>
      </c>
    </row>
    <row r="247" spans="2:11" x14ac:dyDescent="0.25">
      <c r="B247" s="1">
        <f t="shared" si="10"/>
        <v>20</v>
      </c>
      <c r="C247" s="4">
        <f t="shared" si="12"/>
        <v>231</v>
      </c>
      <c r="D247" s="5">
        <v>5.4800000000000001E-2</v>
      </c>
      <c r="E247" s="2">
        <f>IF(I246&gt;0.001,IPMT(Table42111417[[#This Row],[Oprocentowanie]]/12,1,$C$5-Table42111417[[#This Row],[Miesiąc]]+1,-I246),0)</f>
        <v>33.549231356909011</v>
      </c>
      <c r="F247" s="2">
        <f>IF(I246&gt;0.001,PPMT(Table42111417[[#This Row],[Oprocentowanie]]/12,1,$C$5-Table42111417[[#This Row],[Miesiąc]]+1,-I246),0)</f>
        <v>719.6836517277884</v>
      </c>
      <c r="G247" s="2">
        <f t="shared" si="11"/>
        <v>753.23288308469739</v>
      </c>
      <c r="H247" s="2"/>
      <c r="I247" s="11">
        <f>IF(I246-F247&gt;0.001,I246-F247-Table42111417[[#This Row],[Ile nadpłacamy przy tej racie?]],0)</f>
        <v>6626.8633607340398</v>
      </c>
      <c r="K247" s="2">
        <f>IF(Table42111417[[#This Row],[Rok]]&lt;9,Table42111417[[#This Row],[Odsetki normalne]]*50%,Table42111417[[#This Row],[Odsetki normalne]])</f>
        <v>33.549231356909011</v>
      </c>
    </row>
    <row r="248" spans="2:11" x14ac:dyDescent="0.25">
      <c r="B248" s="1">
        <f t="shared" si="10"/>
        <v>20</v>
      </c>
      <c r="C248" s="4">
        <f t="shared" si="12"/>
        <v>232</v>
      </c>
      <c r="D248" s="5">
        <v>5.4800000000000001E-2</v>
      </c>
      <c r="E248" s="2">
        <f>IF(I247&gt;0.001,IPMT(Table42111417[[#This Row],[Oprocentowanie]]/12,1,$C$5-Table42111417[[#This Row],[Miesiąc]]+1,-I247),0)</f>
        <v>30.262676014018783</v>
      </c>
      <c r="F248" s="2">
        <f>IF(I247&gt;0.001,PPMT(Table42111417[[#This Row],[Oprocentowanie]]/12,1,$C$5-Table42111417[[#This Row],[Miesiąc]]+1,-I247),0)</f>
        <v>722.97020707067884</v>
      </c>
      <c r="G248" s="2">
        <f t="shared" si="11"/>
        <v>753.23288308469762</v>
      </c>
      <c r="H248" s="2"/>
      <c r="I248" s="11">
        <f>IF(I247-F248&gt;0.001,I247-F248-Table42111417[[#This Row],[Ile nadpłacamy przy tej racie?]],0)</f>
        <v>5903.8931536633609</v>
      </c>
      <c r="K248" s="2">
        <f>IF(Table42111417[[#This Row],[Rok]]&lt;9,Table42111417[[#This Row],[Odsetki normalne]]*50%,Table42111417[[#This Row],[Odsetki normalne]])</f>
        <v>30.262676014018783</v>
      </c>
    </row>
    <row r="249" spans="2:11" x14ac:dyDescent="0.25">
      <c r="B249" s="1">
        <f t="shared" si="10"/>
        <v>20</v>
      </c>
      <c r="C249" s="4">
        <f t="shared" si="12"/>
        <v>233</v>
      </c>
      <c r="D249" s="5">
        <v>5.4800000000000001E-2</v>
      </c>
      <c r="E249" s="2">
        <f>IF(I248&gt;0.001,IPMT(Table42111417[[#This Row],[Oprocentowanie]]/12,1,$C$5-Table42111417[[#This Row],[Miesiąc]]+1,-I248),0)</f>
        <v>26.961112068396019</v>
      </c>
      <c r="F249" s="2">
        <f>IF(I248&gt;0.001,PPMT(Table42111417[[#This Row],[Oprocentowanie]]/12,1,$C$5-Table42111417[[#This Row],[Miesiąc]]+1,-I248),0)</f>
        <v>726.2717710163015</v>
      </c>
      <c r="G249" s="2">
        <f t="shared" si="11"/>
        <v>753.23288308469751</v>
      </c>
      <c r="H249" s="2"/>
      <c r="I249" s="11">
        <f>IF(I248-F249&gt;0.001,I248-F249-Table42111417[[#This Row],[Ile nadpłacamy przy tej racie?]],0)</f>
        <v>5177.6213826470594</v>
      </c>
      <c r="K249" s="2">
        <f>IF(Table42111417[[#This Row],[Rok]]&lt;9,Table42111417[[#This Row],[Odsetki normalne]]*50%,Table42111417[[#This Row],[Odsetki normalne]])</f>
        <v>26.961112068396019</v>
      </c>
    </row>
    <row r="250" spans="2:11" x14ac:dyDescent="0.25">
      <c r="B250" s="1">
        <f t="shared" si="10"/>
        <v>20</v>
      </c>
      <c r="C250" s="4">
        <f t="shared" si="12"/>
        <v>234</v>
      </c>
      <c r="D250" s="5">
        <v>5.4800000000000001E-2</v>
      </c>
      <c r="E250" s="2">
        <f>IF(I249&gt;0.001,IPMT(Table42111417[[#This Row],[Oprocentowanie]]/12,1,$C$5-Table42111417[[#This Row],[Miesiąc]]+1,-I249),0)</f>
        <v>23.644470980754907</v>
      </c>
      <c r="F250" s="2">
        <f>IF(I249&gt;0.001,PPMT(Table42111417[[#This Row],[Oprocentowanie]]/12,1,$C$5-Table42111417[[#This Row],[Miesiąc]]+1,-I249),0)</f>
        <v>729.58841210394257</v>
      </c>
      <c r="G250" s="2">
        <f t="shared" si="11"/>
        <v>753.23288308469751</v>
      </c>
      <c r="H250" s="2"/>
      <c r="I250" s="11">
        <f>IF(I249-F250&gt;0.001,I249-F250-Table42111417[[#This Row],[Ile nadpłacamy przy tej racie?]],0)</f>
        <v>4448.0329705431168</v>
      </c>
      <c r="K250" s="2">
        <f>IF(Table42111417[[#This Row],[Rok]]&lt;9,Table42111417[[#This Row],[Odsetki normalne]]*50%,Table42111417[[#This Row],[Odsetki normalne]])</f>
        <v>23.644470980754907</v>
      </c>
    </row>
    <row r="251" spans="2:11" x14ac:dyDescent="0.25">
      <c r="B251" s="1">
        <f t="shared" si="10"/>
        <v>20</v>
      </c>
      <c r="C251" s="4">
        <f t="shared" si="12"/>
        <v>235</v>
      </c>
      <c r="D251" s="5">
        <v>5.4800000000000001E-2</v>
      </c>
      <c r="E251" s="2">
        <f>IF(I250&gt;0.001,IPMT(Table42111417[[#This Row],[Oprocentowanie]]/12,1,$C$5-Table42111417[[#This Row],[Miesiąc]]+1,-I250),0)</f>
        <v>20.312683898813567</v>
      </c>
      <c r="F251" s="2">
        <f>IF(I250&gt;0.001,PPMT(Table42111417[[#This Row],[Oprocentowanie]]/12,1,$C$5-Table42111417[[#This Row],[Miesiąc]]+1,-I250),0)</f>
        <v>732.92019918588392</v>
      </c>
      <c r="G251" s="2">
        <f t="shared" si="11"/>
        <v>753.23288308469751</v>
      </c>
      <c r="H251" s="2"/>
      <c r="I251" s="11">
        <f>IF(I250-F251&gt;0.001,I250-F251-Table42111417[[#This Row],[Ile nadpłacamy przy tej racie?]],0)</f>
        <v>3715.1127713572328</v>
      </c>
      <c r="K251" s="2">
        <f>IF(Table42111417[[#This Row],[Rok]]&lt;9,Table42111417[[#This Row],[Odsetki normalne]]*50%,Table42111417[[#This Row],[Odsetki normalne]])</f>
        <v>20.312683898813567</v>
      </c>
    </row>
    <row r="252" spans="2:11" x14ac:dyDescent="0.25">
      <c r="B252" s="1">
        <f t="shared" si="10"/>
        <v>20</v>
      </c>
      <c r="C252" s="4">
        <f t="shared" si="12"/>
        <v>236</v>
      </c>
      <c r="D252" s="5">
        <v>5.4800000000000001E-2</v>
      </c>
      <c r="E252" s="2">
        <f>IF(I251&gt;0.001,IPMT(Table42111417[[#This Row],[Oprocentowanie]]/12,1,$C$5-Table42111417[[#This Row],[Miesiąc]]+1,-I251),0)</f>
        <v>16.965681655864696</v>
      </c>
      <c r="F252" s="2">
        <f>IF(I251&gt;0.001,PPMT(Table42111417[[#This Row],[Oprocentowanie]]/12,1,$C$5-Table42111417[[#This Row],[Miesiąc]]+1,-I251),0)</f>
        <v>736.26720142883278</v>
      </c>
      <c r="G252" s="2">
        <f t="shared" si="11"/>
        <v>753.23288308469751</v>
      </c>
      <c r="H252" s="2"/>
      <c r="I252" s="11">
        <f>IF(I251-F252&gt;0.001,I251-F252-Table42111417[[#This Row],[Ile nadpłacamy przy tej racie?]],0)</f>
        <v>2978.8455699284</v>
      </c>
      <c r="K252" s="2">
        <f>IF(Table42111417[[#This Row],[Rok]]&lt;9,Table42111417[[#This Row],[Odsetki normalne]]*50%,Table42111417[[#This Row],[Odsetki normalne]])</f>
        <v>16.965681655864696</v>
      </c>
    </row>
    <row r="253" spans="2:11" x14ac:dyDescent="0.25">
      <c r="B253" s="1">
        <f t="shared" si="10"/>
        <v>20</v>
      </c>
      <c r="C253" s="4">
        <f t="shared" si="12"/>
        <v>237</v>
      </c>
      <c r="D253" s="5">
        <v>5.4800000000000001E-2</v>
      </c>
      <c r="E253" s="2">
        <f>IF(I252&gt;0.001,IPMT(Table42111417[[#This Row],[Oprocentowanie]]/12,1,$C$5-Table42111417[[#This Row],[Miesiąc]]+1,-I252),0)</f>
        <v>13.603394769339694</v>
      </c>
      <c r="F253" s="2">
        <f>IF(I252&gt;0.001,PPMT(Table42111417[[#This Row],[Oprocentowanie]]/12,1,$C$5-Table42111417[[#This Row],[Miesiąc]]+1,-I252),0)</f>
        <v>739.62948831535778</v>
      </c>
      <c r="G253" s="2">
        <f t="shared" si="11"/>
        <v>753.23288308469751</v>
      </c>
      <c r="H253" s="2"/>
      <c r="I253" s="11">
        <f>IF(I252-F253&gt;0.001,I252-F253-Table42111417[[#This Row],[Ile nadpłacamy przy tej racie?]],0)</f>
        <v>2239.2160816130422</v>
      </c>
      <c r="K253" s="2">
        <f>IF(Table42111417[[#This Row],[Rok]]&lt;9,Table42111417[[#This Row],[Odsetki normalne]]*50%,Table42111417[[#This Row],[Odsetki normalne]])</f>
        <v>13.603394769339694</v>
      </c>
    </row>
    <row r="254" spans="2:11" x14ac:dyDescent="0.25">
      <c r="B254" s="1">
        <f t="shared" si="10"/>
        <v>20</v>
      </c>
      <c r="C254" s="4">
        <f t="shared" si="12"/>
        <v>238</v>
      </c>
      <c r="D254" s="5">
        <v>5.4800000000000001E-2</v>
      </c>
      <c r="E254" s="2">
        <f>IF(I253&gt;0.001,IPMT(Table42111417[[#This Row],[Oprocentowanie]]/12,1,$C$5-Table42111417[[#This Row],[Miesiąc]]+1,-I253),0)</f>
        <v>10.225753439366226</v>
      </c>
      <c r="F254" s="2">
        <f>IF(I253&gt;0.001,PPMT(Table42111417[[#This Row],[Oprocentowanie]]/12,1,$C$5-Table42111417[[#This Row],[Miesiąc]]+1,-I253),0)</f>
        <v>743.00712964533136</v>
      </c>
      <c r="G254" s="2">
        <f t="shared" si="11"/>
        <v>753.23288308469762</v>
      </c>
      <c r="H254" s="2"/>
      <c r="I254" s="11">
        <f>IF(I253-F254&gt;0.001,I253-F254-Table42111417[[#This Row],[Ile nadpłacamy przy tej racie?]],0)</f>
        <v>1496.2089519677108</v>
      </c>
      <c r="K254" s="2">
        <f>IF(Table42111417[[#This Row],[Rok]]&lt;9,Table42111417[[#This Row],[Odsetki normalne]]*50%,Table42111417[[#This Row],[Odsetki normalne]])</f>
        <v>10.225753439366226</v>
      </c>
    </row>
    <row r="255" spans="2:11" x14ac:dyDescent="0.25">
      <c r="B255" s="1">
        <f t="shared" si="10"/>
        <v>20</v>
      </c>
      <c r="C255" s="4">
        <f t="shared" si="12"/>
        <v>239</v>
      </c>
      <c r="D255" s="5">
        <v>5.4800000000000001E-2</v>
      </c>
      <c r="E255" s="2">
        <f>IF(I254&gt;0.001,IPMT(Table42111417[[#This Row],[Oprocentowanie]]/12,1,$C$5-Table42111417[[#This Row],[Miesiąc]]+1,-I254),0)</f>
        <v>6.832687547319213</v>
      </c>
      <c r="F255" s="2">
        <f>IF(I254&gt;0.001,PPMT(Table42111417[[#This Row],[Oprocentowanie]]/12,1,$C$5-Table42111417[[#This Row],[Miesiąc]]+1,-I254),0)</f>
        <v>746.40019553737841</v>
      </c>
      <c r="G255" s="2">
        <f t="shared" si="11"/>
        <v>753.23288308469762</v>
      </c>
      <c r="H255" s="2"/>
      <c r="I255" s="11">
        <f>IF(I254-F255&gt;0.001,I254-F255-Table42111417[[#This Row],[Ile nadpłacamy przy tej racie?]],0)</f>
        <v>749.80875643033244</v>
      </c>
      <c r="K255" s="2">
        <f>IF(Table42111417[[#This Row],[Rok]]&lt;9,Table42111417[[#This Row],[Odsetki normalne]]*50%,Table42111417[[#This Row],[Odsetki normalne]])</f>
        <v>6.832687547319213</v>
      </c>
    </row>
    <row r="256" spans="2:11" x14ac:dyDescent="0.25">
      <c r="B256" s="1">
        <f t="shared" si="10"/>
        <v>20</v>
      </c>
      <c r="C256" s="4">
        <f t="shared" si="12"/>
        <v>240</v>
      </c>
      <c r="D256" s="5">
        <v>5.4800000000000001E-2</v>
      </c>
      <c r="E256" s="2">
        <f>IF(I255&gt;0.001,IPMT(Table42111417[[#This Row],[Oprocentowanie]]/12,1,$C$5-Table42111417[[#This Row],[Miesiąc]]+1,-I255),0)</f>
        <v>3.4241266543651849</v>
      </c>
      <c r="F256" s="2">
        <f>IF(I255&gt;0.001,PPMT(Table42111417[[#This Row],[Oprocentowanie]]/12,1,$C$5-Table42111417[[#This Row],[Miesiąc]]+1,-I255),0)</f>
        <v>749.80875643033255</v>
      </c>
      <c r="G256" s="2">
        <f t="shared" si="11"/>
        <v>753.23288308469773</v>
      </c>
      <c r="H256" s="2"/>
      <c r="I256" s="11">
        <f>IF(I255-F256&gt;0.001,I255-F256-Table42111417[[#This Row],[Ile nadpłacamy przy tej racie?]],0)</f>
        <v>0</v>
      </c>
      <c r="K256" s="2">
        <f>IF(Table42111417[[#This Row],[Rok]]&lt;9,Table42111417[[#This Row],[Odsetki normalne]]*50%,Table42111417[[#This Row],[Odsetki normalne]])</f>
        <v>3.4241266543651849</v>
      </c>
    </row>
    <row r="257" spans="2:11" x14ac:dyDescent="0.25">
      <c r="B257" s="6">
        <f t="shared" si="10"/>
        <v>21</v>
      </c>
      <c r="C257" s="7">
        <f t="shared" si="12"/>
        <v>241</v>
      </c>
      <c r="D257" s="8">
        <v>5.4800000000000001E-2</v>
      </c>
      <c r="E257" s="9">
        <f>IF(I256&gt;0.001,IPMT(Table42111417[[#This Row],[Oprocentowanie]]/12,1,$C$5-Table42111417[[#This Row],[Miesiąc]]+1,-I256),0)</f>
        <v>0</v>
      </c>
      <c r="F257" s="9">
        <f>IF(I256&gt;0.001,PPMT(Table42111417[[#This Row],[Oprocentowanie]]/12,1,$C$5-Table42111417[[#This Row],[Miesiąc]]+1,-I256),0)</f>
        <v>0</v>
      </c>
      <c r="G257" s="9">
        <f t="shared" si="11"/>
        <v>0</v>
      </c>
      <c r="H257" s="9"/>
      <c r="I257" s="9">
        <f>IF(I256-F257&gt;0.001,I256-F257-Table42111417[[#This Row],[Ile nadpłacamy przy tej racie?]],0)</f>
        <v>0</v>
      </c>
      <c r="K257" s="9">
        <f>IF(Table42111417[[#This Row],[Rok]]&lt;9,Table42111417[[#This Row],[Odsetki normalne]]*50%,Table42111417[[#This Row],[Odsetki normalne]])</f>
        <v>0</v>
      </c>
    </row>
    <row r="258" spans="2:11" x14ac:dyDescent="0.25">
      <c r="B258" s="6">
        <f t="shared" si="10"/>
        <v>21</v>
      </c>
      <c r="C258" s="7">
        <f t="shared" si="12"/>
        <v>242</v>
      </c>
      <c r="D258" s="8">
        <v>5.4800000000000001E-2</v>
      </c>
      <c r="E258" s="9">
        <f>IF(I257&gt;0.001,IPMT(Table42111417[[#This Row],[Oprocentowanie]]/12,1,$C$5-Table42111417[[#This Row],[Miesiąc]]+1,-I257),0)</f>
        <v>0</v>
      </c>
      <c r="F258" s="9">
        <f>IF(I257&gt;0.001,PPMT(Table42111417[[#This Row],[Oprocentowanie]]/12,1,$C$5-Table42111417[[#This Row],[Miesiąc]]+1,-I257),0)</f>
        <v>0</v>
      </c>
      <c r="G258" s="9">
        <f t="shared" si="11"/>
        <v>0</v>
      </c>
      <c r="H258" s="9"/>
      <c r="I258" s="9">
        <f>IF(I257-F258&gt;0.001,I257-F258-Table42111417[[#This Row],[Ile nadpłacamy przy tej racie?]],0)</f>
        <v>0</v>
      </c>
      <c r="K258" s="9">
        <f>IF(Table42111417[[#This Row],[Rok]]&lt;9,Table42111417[[#This Row],[Odsetki normalne]]*50%,Table42111417[[#This Row],[Odsetki normalne]])</f>
        <v>0</v>
      </c>
    </row>
    <row r="259" spans="2:11" x14ac:dyDescent="0.25">
      <c r="B259" s="6">
        <f t="shared" si="10"/>
        <v>21</v>
      </c>
      <c r="C259" s="7">
        <f t="shared" si="12"/>
        <v>243</v>
      </c>
      <c r="D259" s="8">
        <v>5.4800000000000001E-2</v>
      </c>
      <c r="E259" s="9">
        <f>IF(I258&gt;0.001,IPMT(Table42111417[[#This Row],[Oprocentowanie]]/12,1,$C$5-Table42111417[[#This Row],[Miesiąc]]+1,-I258),0)</f>
        <v>0</v>
      </c>
      <c r="F259" s="9">
        <f>IF(I258&gt;0.001,PPMT(Table42111417[[#This Row],[Oprocentowanie]]/12,1,$C$5-Table42111417[[#This Row],[Miesiąc]]+1,-I258),0)</f>
        <v>0</v>
      </c>
      <c r="G259" s="9">
        <f t="shared" si="11"/>
        <v>0</v>
      </c>
      <c r="H259" s="9"/>
      <c r="I259" s="9">
        <f>IF(I258-F259&gt;0.001,I258-F259-Table42111417[[#This Row],[Ile nadpłacamy przy tej racie?]],0)</f>
        <v>0</v>
      </c>
      <c r="K259" s="9">
        <f>IF(Table42111417[[#This Row],[Rok]]&lt;9,Table42111417[[#This Row],[Odsetki normalne]]*50%,Table42111417[[#This Row],[Odsetki normalne]])</f>
        <v>0</v>
      </c>
    </row>
    <row r="260" spans="2:11" x14ac:dyDescent="0.25">
      <c r="B260" s="6">
        <f t="shared" si="10"/>
        <v>21</v>
      </c>
      <c r="C260" s="7">
        <f t="shared" si="12"/>
        <v>244</v>
      </c>
      <c r="D260" s="8">
        <v>5.4800000000000001E-2</v>
      </c>
      <c r="E260" s="9">
        <f>IF(I259&gt;0.001,IPMT(Table42111417[[#This Row],[Oprocentowanie]]/12,1,$C$5-Table42111417[[#This Row],[Miesiąc]]+1,-I259),0)</f>
        <v>0</v>
      </c>
      <c r="F260" s="9">
        <f>IF(I259&gt;0.001,PPMT(Table42111417[[#This Row],[Oprocentowanie]]/12,1,$C$5-Table42111417[[#This Row],[Miesiąc]]+1,-I259),0)</f>
        <v>0</v>
      </c>
      <c r="G260" s="9">
        <f t="shared" si="11"/>
        <v>0</v>
      </c>
      <c r="H260" s="9"/>
      <c r="I260" s="9">
        <f>IF(I259-F260&gt;0.001,I259-F260-Table42111417[[#This Row],[Ile nadpłacamy przy tej racie?]],0)</f>
        <v>0</v>
      </c>
      <c r="K260" s="9">
        <f>IF(Table42111417[[#This Row],[Rok]]&lt;9,Table42111417[[#This Row],[Odsetki normalne]]*50%,Table42111417[[#This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245</v>
      </c>
      <c r="D261" s="8">
        <v>5.4800000000000001E-2</v>
      </c>
      <c r="E261" s="9">
        <f>IF(I260&gt;0.001,IPMT(Table42111417[[#This Row],[Oprocentowanie]]/12,1,$C$5-Table42111417[[#This Row],[Miesiąc]]+1,-I260),0)</f>
        <v>0</v>
      </c>
      <c r="F261" s="9">
        <f>IF(I260&gt;0.001,PPMT(Table42111417[[#This Row],[Oprocentowanie]]/12,1,$C$5-Table42111417[[#This Row],[Miesiąc]]+1,-I260),0)</f>
        <v>0</v>
      </c>
      <c r="G261" s="9">
        <f t="shared" si="11"/>
        <v>0</v>
      </c>
      <c r="H261" s="9"/>
      <c r="I261" s="9">
        <f>IF(I260-F261&gt;0.001,I260-F261-Table42111417[[#This Row],[Ile nadpłacamy przy tej racie?]],0)</f>
        <v>0</v>
      </c>
      <c r="K261" s="9">
        <f>IF(Table42111417[[#This Row],[Rok]]&lt;9,Table42111417[[#This Row],[Odsetki normalne]]*50%,Table42111417[[#This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246</v>
      </c>
      <c r="D262" s="8">
        <v>5.4800000000000001E-2</v>
      </c>
      <c r="E262" s="9">
        <f>IF(I261&gt;0.001,IPMT(Table42111417[[#This Row],[Oprocentowanie]]/12,1,$C$5-Table42111417[[#This Row],[Miesiąc]]+1,-I261),0)</f>
        <v>0</v>
      </c>
      <c r="F262" s="9">
        <f>IF(I261&gt;0.001,PPMT(Table42111417[[#This Row],[Oprocentowanie]]/12,1,$C$5-Table42111417[[#This Row],[Miesiąc]]+1,-I261),0)</f>
        <v>0</v>
      </c>
      <c r="G262" s="9">
        <f t="shared" si="11"/>
        <v>0</v>
      </c>
      <c r="H262" s="9"/>
      <c r="I262" s="9">
        <f>IF(I261-F262&gt;0.001,I261-F262-Table42111417[[#This Row],[Ile nadpłacamy przy tej racie?]],0)</f>
        <v>0</v>
      </c>
      <c r="K262" s="9">
        <f>IF(Table42111417[[#This Row],[Rok]]&lt;9,Table42111417[[#This Row],[Odsetki normalne]]*50%,Table42111417[[#This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247</v>
      </c>
      <c r="D263" s="8">
        <v>5.4800000000000001E-2</v>
      </c>
      <c r="E263" s="9">
        <f>IF(I262&gt;0.001,IPMT(Table42111417[[#This Row],[Oprocentowanie]]/12,1,$C$5-Table42111417[[#This Row],[Miesiąc]]+1,-I262),0)</f>
        <v>0</v>
      </c>
      <c r="F263" s="9">
        <f>IF(I262&gt;0.001,PPMT(Table42111417[[#This Row],[Oprocentowanie]]/12,1,$C$5-Table42111417[[#This Row],[Miesiąc]]+1,-I262),0)</f>
        <v>0</v>
      </c>
      <c r="G263" s="9">
        <f t="shared" si="11"/>
        <v>0</v>
      </c>
      <c r="H263" s="9"/>
      <c r="I263" s="9">
        <f>IF(I262-F263&gt;0.001,I262-F263-Table42111417[[#This Row],[Ile nadpłacamy przy tej racie?]],0)</f>
        <v>0</v>
      </c>
      <c r="K263" s="9">
        <f>IF(Table42111417[[#This Row],[Rok]]&lt;9,Table42111417[[#This Row],[Odsetki normalne]]*50%,Table42111417[[#This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248</v>
      </c>
      <c r="D264" s="8">
        <v>5.4800000000000001E-2</v>
      </c>
      <c r="E264" s="9">
        <f>IF(I263&gt;0.001,IPMT(Table42111417[[#This Row],[Oprocentowanie]]/12,1,$C$5-Table42111417[[#This Row],[Miesiąc]]+1,-I263),0)</f>
        <v>0</v>
      </c>
      <c r="F264" s="9">
        <f>IF(I263&gt;0.001,PPMT(Table42111417[[#This Row],[Oprocentowanie]]/12,1,$C$5-Table42111417[[#This Row],[Miesiąc]]+1,-I263),0)</f>
        <v>0</v>
      </c>
      <c r="G264" s="9">
        <f t="shared" si="11"/>
        <v>0</v>
      </c>
      <c r="H264" s="9"/>
      <c r="I264" s="9">
        <f>IF(I263-F264&gt;0.001,I263-F264-Table42111417[[#This Row],[Ile nadpłacamy przy tej racie?]],0)</f>
        <v>0</v>
      </c>
      <c r="K264" s="9">
        <f>IF(Table42111417[[#This Row],[Rok]]&lt;9,Table42111417[[#This Row],[Odsetki normalne]]*50%,Table42111417[[#This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249</v>
      </c>
      <c r="D265" s="8">
        <v>5.4800000000000001E-2</v>
      </c>
      <c r="E265" s="9">
        <f>IF(I264&gt;0.001,IPMT(Table42111417[[#This Row],[Oprocentowanie]]/12,1,$C$5-Table42111417[[#This Row],[Miesiąc]]+1,-I264),0)</f>
        <v>0</v>
      </c>
      <c r="F265" s="9">
        <f>IF(I264&gt;0.001,PPMT(Table42111417[[#This Row],[Oprocentowanie]]/12,1,$C$5-Table42111417[[#This Row],[Miesiąc]]+1,-I264),0)</f>
        <v>0</v>
      </c>
      <c r="G265" s="9">
        <f t="shared" si="11"/>
        <v>0</v>
      </c>
      <c r="H265" s="9"/>
      <c r="I265" s="9">
        <f>IF(I264-F265&gt;0.001,I264-F265-Table42111417[[#This Row],[Ile nadpłacamy przy tej racie?]],0)</f>
        <v>0</v>
      </c>
      <c r="K265" s="9">
        <f>IF(Table42111417[[#This Row],[Rok]]&lt;9,Table42111417[[#This Row],[Odsetki normalne]]*50%,Table42111417[[#This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250</v>
      </c>
      <c r="D266" s="8">
        <v>5.4800000000000001E-2</v>
      </c>
      <c r="E266" s="9">
        <f>IF(I265&gt;0.001,IPMT(Table42111417[[#This Row],[Oprocentowanie]]/12,1,$C$5-Table42111417[[#This Row],[Miesiąc]]+1,-I265),0)</f>
        <v>0</v>
      </c>
      <c r="F266" s="9">
        <f>IF(I265&gt;0.001,PPMT(Table42111417[[#This Row],[Oprocentowanie]]/12,1,$C$5-Table42111417[[#This Row],[Miesiąc]]+1,-I265),0)</f>
        <v>0</v>
      </c>
      <c r="G266" s="9">
        <f t="shared" si="11"/>
        <v>0</v>
      </c>
      <c r="H266" s="9"/>
      <c r="I266" s="9">
        <f>IF(I265-F266&gt;0.001,I265-F266-Table42111417[[#This Row],[Ile nadpłacamy przy tej racie?]],0)</f>
        <v>0</v>
      </c>
      <c r="K266" s="9">
        <f>IF(Table42111417[[#This Row],[Rok]]&lt;9,Table42111417[[#This Row],[Odsetki normalne]]*50%,Table42111417[[#This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251</v>
      </c>
      <c r="D267" s="8">
        <v>5.4800000000000001E-2</v>
      </c>
      <c r="E267" s="9">
        <f>IF(I266&gt;0.001,IPMT(Table42111417[[#This Row],[Oprocentowanie]]/12,1,$C$5-Table42111417[[#This Row],[Miesiąc]]+1,-I266),0)</f>
        <v>0</v>
      </c>
      <c r="F267" s="9">
        <f>IF(I266&gt;0.001,PPMT(Table42111417[[#This Row],[Oprocentowanie]]/12,1,$C$5-Table42111417[[#This Row],[Miesiąc]]+1,-I266),0)</f>
        <v>0</v>
      </c>
      <c r="G267" s="9">
        <f t="shared" si="11"/>
        <v>0</v>
      </c>
      <c r="H267" s="9"/>
      <c r="I267" s="9">
        <f>IF(I266-F267&gt;0.001,I266-F267-Table42111417[[#This Row],[Ile nadpłacamy przy tej racie?]],0)</f>
        <v>0</v>
      </c>
      <c r="K267" s="9">
        <f>IF(Table42111417[[#This Row],[Rok]]&lt;9,Table42111417[[#This Row],[Odsetki normalne]]*50%,Table42111417[[#This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252</v>
      </c>
      <c r="D268" s="8">
        <v>5.4800000000000001E-2</v>
      </c>
      <c r="E268" s="9">
        <f>IF(I267&gt;0.001,IPMT(Table42111417[[#This Row],[Oprocentowanie]]/12,1,$C$5-Table42111417[[#This Row],[Miesiąc]]+1,-I267),0)</f>
        <v>0</v>
      </c>
      <c r="F268" s="9">
        <f>IF(I267&gt;0.001,PPMT(Table42111417[[#This Row],[Oprocentowanie]]/12,1,$C$5-Table42111417[[#This Row],[Miesiąc]]+1,-I267),0)</f>
        <v>0</v>
      </c>
      <c r="G268" s="9">
        <f t="shared" si="11"/>
        <v>0</v>
      </c>
      <c r="H268" s="9"/>
      <c r="I268" s="9">
        <f>IF(I267-F268&gt;0.001,I267-F268-Table42111417[[#This Row],[Ile nadpłacamy przy tej racie?]],0)</f>
        <v>0</v>
      </c>
      <c r="K268" s="9">
        <f>IF(Table42111417[[#This Row],[Rok]]&lt;9,Table42111417[[#This Row],[Odsetki normalne]]*50%,Table42111417[[#This Row],[Odsetki normalne]])</f>
        <v>0</v>
      </c>
    </row>
    <row r="269" spans="2:11" x14ac:dyDescent="0.25">
      <c r="B269" s="1">
        <f t="shared" si="10"/>
        <v>22</v>
      </c>
      <c r="C269" s="4">
        <f t="shared" si="12"/>
        <v>253</v>
      </c>
      <c r="D269" s="5">
        <v>5.4800000000000001E-2</v>
      </c>
      <c r="E269" s="2">
        <f>IF(I268&gt;0.001,IPMT(Table42111417[[#This Row],[Oprocentowanie]]/12,1,$C$5-Table42111417[[#This Row],[Miesiąc]]+1,-I268),0)</f>
        <v>0</v>
      </c>
      <c r="F269" s="2">
        <f>IF(I268&gt;0.001,PPMT(Table42111417[[#This Row],[Oprocentowanie]]/12,1,$C$5-Table42111417[[#This Row],[Miesiąc]]+1,-I268),0)</f>
        <v>0</v>
      </c>
      <c r="G269" s="2">
        <f t="shared" si="11"/>
        <v>0</v>
      </c>
      <c r="H269" s="2"/>
      <c r="I269" s="11">
        <f>IF(I268-F269&gt;0.001,I268-F269-Table42111417[[#This Row],[Ile nadpłacamy przy tej racie?]],0)</f>
        <v>0</v>
      </c>
      <c r="K269" s="2">
        <f>IF(Table42111417[[#This Row],[Rok]]&lt;9,Table42111417[[#This Row],[Odsetki normalne]]*50%,Table42111417[[#This Row],[Odsetki normalne]])</f>
        <v>0</v>
      </c>
    </row>
    <row r="270" spans="2:11" x14ac:dyDescent="0.25">
      <c r="B270" s="1">
        <f t="shared" si="10"/>
        <v>22</v>
      </c>
      <c r="C270" s="4">
        <f t="shared" si="12"/>
        <v>254</v>
      </c>
      <c r="D270" s="5">
        <v>5.4800000000000001E-2</v>
      </c>
      <c r="E270" s="2">
        <f>IF(I269&gt;0.001,IPMT(Table42111417[[#This Row],[Oprocentowanie]]/12,1,$C$5-Table42111417[[#This Row],[Miesiąc]]+1,-I269),0)</f>
        <v>0</v>
      </c>
      <c r="F270" s="2">
        <f>IF(I269&gt;0.001,PPMT(Table42111417[[#This Row],[Oprocentowanie]]/12,1,$C$5-Table42111417[[#This Row],[Miesiąc]]+1,-I269),0)</f>
        <v>0</v>
      </c>
      <c r="G270" s="2">
        <f t="shared" si="11"/>
        <v>0</v>
      </c>
      <c r="H270" s="2"/>
      <c r="I270" s="11">
        <f>IF(I269-F270&gt;0.001,I269-F270-Table42111417[[#This Row],[Ile nadpłacamy przy tej racie?]],0)</f>
        <v>0</v>
      </c>
      <c r="K270" s="2">
        <f>IF(Table42111417[[#This Row],[Rok]]&lt;9,Table42111417[[#This Row],[Odsetki normalne]]*50%,Table42111417[[#This Row],[Odsetki normalne]])</f>
        <v>0</v>
      </c>
    </row>
    <row r="271" spans="2:11" x14ac:dyDescent="0.25">
      <c r="B271" s="1">
        <f t="shared" si="10"/>
        <v>22</v>
      </c>
      <c r="C271" s="4">
        <f t="shared" si="12"/>
        <v>255</v>
      </c>
      <c r="D271" s="5">
        <v>5.4800000000000001E-2</v>
      </c>
      <c r="E271" s="2">
        <f>IF(I270&gt;0.001,IPMT(Table42111417[[#This Row],[Oprocentowanie]]/12,1,$C$5-Table42111417[[#This Row],[Miesiąc]]+1,-I270),0)</f>
        <v>0</v>
      </c>
      <c r="F271" s="2">
        <f>IF(I270&gt;0.001,PPMT(Table42111417[[#This Row],[Oprocentowanie]]/12,1,$C$5-Table42111417[[#This Row],[Miesiąc]]+1,-I270),0)</f>
        <v>0</v>
      </c>
      <c r="G271" s="2">
        <f t="shared" si="11"/>
        <v>0</v>
      </c>
      <c r="H271" s="2"/>
      <c r="I271" s="11">
        <f>IF(I270-F271&gt;0.001,I270-F271-Table42111417[[#This Row],[Ile nadpłacamy przy tej racie?]],0)</f>
        <v>0</v>
      </c>
      <c r="K271" s="2">
        <f>IF(Table42111417[[#This Row],[Rok]]&lt;9,Table42111417[[#This Row],[Odsetki normalne]]*50%,Table42111417[[#This Row],[Odsetki normalne]])</f>
        <v>0</v>
      </c>
    </row>
    <row r="272" spans="2:11" x14ac:dyDescent="0.25">
      <c r="B272" s="1">
        <f t="shared" si="10"/>
        <v>22</v>
      </c>
      <c r="C272" s="4">
        <f t="shared" si="12"/>
        <v>256</v>
      </c>
      <c r="D272" s="5">
        <v>5.4800000000000001E-2</v>
      </c>
      <c r="E272" s="2">
        <f>IF(I271&gt;0.001,IPMT(Table42111417[[#This Row],[Oprocentowanie]]/12,1,$C$5-Table42111417[[#This Row],[Miesiąc]]+1,-I271),0)</f>
        <v>0</v>
      </c>
      <c r="F272" s="2">
        <f>IF(I271&gt;0.001,PPMT(Table42111417[[#This Row],[Oprocentowanie]]/12,1,$C$5-Table42111417[[#This Row],[Miesiąc]]+1,-I271),0)</f>
        <v>0</v>
      </c>
      <c r="G272" s="2">
        <f t="shared" si="11"/>
        <v>0</v>
      </c>
      <c r="H272" s="2"/>
      <c r="I272" s="11">
        <f>IF(I271-F272&gt;0.001,I271-F272-Table42111417[[#This Row],[Ile nadpłacamy przy tej racie?]],0)</f>
        <v>0</v>
      </c>
      <c r="K272" s="2">
        <f>IF(Table42111417[[#This Row],[Rok]]&lt;9,Table42111417[[#This Row],[Odsetki normalne]]*50%,Table42111417[[#This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257</v>
      </c>
      <c r="D273" s="5">
        <v>5.4800000000000001E-2</v>
      </c>
      <c r="E273" s="2">
        <f>IF(I272&gt;0.001,IPMT(Table42111417[[#This Row],[Oprocentowanie]]/12,1,$C$5-Table42111417[[#This Row],[Miesiąc]]+1,-I272),0)</f>
        <v>0</v>
      </c>
      <c r="F273" s="2">
        <f>IF(I272&gt;0.001,PPMT(Table42111417[[#This Row],[Oprocentowanie]]/12,1,$C$5-Table42111417[[#This Row],[Miesiąc]]+1,-I272),0)</f>
        <v>0</v>
      </c>
      <c r="G273" s="2">
        <f t="shared" si="11"/>
        <v>0</v>
      </c>
      <c r="H273" s="2"/>
      <c r="I273" s="11">
        <f>IF(I272-F273&gt;0.001,I272-F273-Table42111417[[#This Row],[Ile nadpłacamy przy tej racie?]],0)</f>
        <v>0</v>
      </c>
      <c r="K273" s="2">
        <f>IF(Table42111417[[#This Row],[Rok]]&lt;9,Table42111417[[#This Row],[Odsetki normalne]]*50%,Table42111417[[#This Row],[Odsetki normalne]])</f>
        <v>0</v>
      </c>
    </row>
    <row r="274" spans="2:11" x14ac:dyDescent="0.25">
      <c r="B274" s="1">
        <f t="shared" ref="B274:B337" si="13">ROUNDUP(C274/12,0)</f>
        <v>22</v>
      </c>
      <c r="C274" s="4">
        <f t="shared" si="12"/>
        <v>258</v>
      </c>
      <c r="D274" s="5">
        <v>5.4800000000000001E-2</v>
      </c>
      <c r="E274" s="2">
        <f>IF(I273&gt;0.001,IPMT(Table42111417[[#This Row],[Oprocentowanie]]/12,1,$C$5-Table42111417[[#This Row],[Miesiąc]]+1,-I273),0)</f>
        <v>0</v>
      </c>
      <c r="F274" s="2">
        <f>IF(I273&gt;0.001,PPMT(Table42111417[[#This Row],[Oprocentowanie]]/12,1,$C$5-Table42111417[[#This Row],[Miesiąc]]+1,-I273),0)</f>
        <v>0</v>
      </c>
      <c r="G274" s="2">
        <f t="shared" ref="G274:G337" si="14">IF(I273&gt;0,E274+F274,0)</f>
        <v>0</v>
      </c>
      <c r="H274" s="2"/>
      <c r="I274" s="11">
        <f>IF(I273-F274&gt;0.001,I273-F274-Table42111417[[#This Row],[Ile nadpłacamy przy tej racie?]],0)</f>
        <v>0</v>
      </c>
      <c r="K274" s="2">
        <f>IF(Table42111417[[#This Row],[Rok]]&lt;9,Table42111417[[#This Row],[Odsetki normalne]]*50%,Table42111417[[#This Row],[Odsetki normalne]])</f>
        <v>0</v>
      </c>
    </row>
    <row r="275" spans="2:11" x14ac:dyDescent="0.25">
      <c r="B275" s="1">
        <f t="shared" si="13"/>
        <v>22</v>
      </c>
      <c r="C275" s="4">
        <f t="shared" ref="C275:C338" si="15">C274+1</f>
        <v>259</v>
      </c>
      <c r="D275" s="5">
        <v>5.4800000000000001E-2</v>
      </c>
      <c r="E275" s="2">
        <f>IF(I274&gt;0.001,IPMT(Table42111417[[#This Row],[Oprocentowanie]]/12,1,$C$5-Table42111417[[#This Row],[Miesiąc]]+1,-I274),0)</f>
        <v>0</v>
      </c>
      <c r="F275" s="2">
        <f>IF(I274&gt;0.001,PPMT(Table42111417[[#This Row],[Oprocentowanie]]/12,1,$C$5-Table42111417[[#This Row],[Miesiąc]]+1,-I274),0)</f>
        <v>0</v>
      </c>
      <c r="G275" s="2">
        <f t="shared" si="14"/>
        <v>0</v>
      </c>
      <c r="H275" s="2"/>
      <c r="I275" s="11">
        <f>IF(I274-F275&gt;0.001,I274-F275-Table42111417[[#This Row],[Ile nadpłacamy przy tej racie?]],0)</f>
        <v>0</v>
      </c>
      <c r="K275" s="2">
        <f>IF(Table42111417[[#This Row],[Rok]]&lt;9,Table42111417[[#This Row],[Odsetki normalne]]*50%,Table42111417[[#This Row],[Odsetki normalne]])</f>
        <v>0</v>
      </c>
    </row>
    <row r="276" spans="2:11" x14ac:dyDescent="0.25">
      <c r="B276" s="1">
        <f t="shared" si="13"/>
        <v>22</v>
      </c>
      <c r="C276" s="4">
        <f t="shared" si="15"/>
        <v>260</v>
      </c>
      <c r="D276" s="5">
        <v>5.4800000000000001E-2</v>
      </c>
      <c r="E276" s="2">
        <f>IF(I275&gt;0.001,IPMT(Table42111417[[#This Row],[Oprocentowanie]]/12,1,$C$5-Table42111417[[#This Row],[Miesiąc]]+1,-I275),0)</f>
        <v>0</v>
      </c>
      <c r="F276" s="2">
        <f>IF(I275&gt;0.001,PPMT(Table42111417[[#This Row],[Oprocentowanie]]/12,1,$C$5-Table42111417[[#This Row],[Miesiąc]]+1,-I275),0)</f>
        <v>0</v>
      </c>
      <c r="G276" s="2">
        <f t="shared" si="14"/>
        <v>0</v>
      </c>
      <c r="H276" s="2"/>
      <c r="I276" s="11">
        <f>IF(I275-F276&gt;0.001,I275-F276-Table42111417[[#This Row],[Ile nadpłacamy przy tej racie?]],0)</f>
        <v>0</v>
      </c>
      <c r="K276" s="2">
        <f>IF(Table42111417[[#This Row],[Rok]]&lt;9,Table42111417[[#This Row],[Odsetki normalne]]*50%,Table42111417[[#This Row],[Odsetki normalne]])</f>
        <v>0</v>
      </c>
    </row>
    <row r="277" spans="2:11" x14ac:dyDescent="0.25">
      <c r="B277" s="1">
        <f t="shared" si="13"/>
        <v>22</v>
      </c>
      <c r="C277" s="4">
        <f t="shared" si="15"/>
        <v>261</v>
      </c>
      <c r="D277" s="5">
        <v>5.4800000000000001E-2</v>
      </c>
      <c r="E277" s="2">
        <f>IF(I276&gt;0.001,IPMT(Table42111417[[#This Row],[Oprocentowanie]]/12,1,$C$5-Table42111417[[#This Row],[Miesiąc]]+1,-I276),0)</f>
        <v>0</v>
      </c>
      <c r="F277" s="2">
        <f>IF(I276&gt;0.001,PPMT(Table42111417[[#This Row],[Oprocentowanie]]/12,1,$C$5-Table42111417[[#This Row],[Miesiąc]]+1,-I276),0)</f>
        <v>0</v>
      </c>
      <c r="G277" s="2">
        <f t="shared" si="14"/>
        <v>0</v>
      </c>
      <c r="H277" s="2"/>
      <c r="I277" s="11">
        <f>IF(I276-F277&gt;0.001,I276-F277-Table42111417[[#This Row],[Ile nadpłacamy przy tej racie?]],0)</f>
        <v>0</v>
      </c>
      <c r="K277" s="2">
        <f>IF(Table42111417[[#This Row],[Rok]]&lt;9,Table42111417[[#This Row],[Odsetki normalne]]*50%,Table42111417[[#This Row],[Odsetki normalne]])</f>
        <v>0</v>
      </c>
    </row>
    <row r="278" spans="2:11" x14ac:dyDescent="0.25">
      <c r="B278" s="1">
        <f t="shared" si="13"/>
        <v>22</v>
      </c>
      <c r="C278" s="4">
        <f t="shared" si="15"/>
        <v>262</v>
      </c>
      <c r="D278" s="5">
        <v>5.4800000000000001E-2</v>
      </c>
      <c r="E278" s="2">
        <f>IF(I277&gt;0.001,IPMT(Table42111417[[#This Row],[Oprocentowanie]]/12,1,$C$5-Table42111417[[#This Row],[Miesiąc]]+1,-I277),0)</f>
        <v>0</v>
      </c>
      <c r="F278" s="2">
        <f>IF(I277&gt;0.001,PPMT(Table42111417[[#This Row],[Oprocentowanie]]/12,1,$C$5-Table42111417[[#This Row],[Miesiąc]]+1,-I277),0)</f>
        <v>0</v>
      </c>
      <c r="G278" s="2">
        <f t="shared" si="14"/>
        <v>0</v>
      </c>
      <c r="H278" s="2"/>
      <c r="I278" s="11">
        <f>IF(I277-F278&gt;0.001,I277-F278-Table42111417[[#This Row],[Ile nadpłacamy przy tej racie?]],0)</f>
        <v>0</v>
      </c>
      <c r="K278" s="2">
        <f>IF(Table42111417[[#This Row],[Rok]]&lt;9,Table42111417[[#This Row],[Odsetki normalne]]*50%,Table42111417[[#This Row],[Odsetki normalne]])</f>
        <v>0</v>
      </c>
    </row>
    <row r="279" spans="2:11" x14ac:dyDescent="0.25">
      <c r="B279" s="1">
        <f t="shared" si="13"/>
        <v>22</v>
      </c>
      <c r="C279" s="4">
        <f t="shared" si="15"/>
        <v>263</v>
      </c>
      <c r="D279" s="5">
        <v>5.4800000000000001E-2</v>
      </c>
      <c r="E279" s="2">
        <f>IF(I278&gt;0.001,IPMT(Table42111417[[#This Row],[Oprocentowanie]]/12,1,$C$5-Table42111417[[#This Row],[Miesiąc]]+1,-I278),0)</f>
        <v>0</v>
      </c>
      <c r="F279" s="2">
        <f>IF(I278&gt;0.001,PPMT(Table42111417[[#This Row],[Oprocentowanie]]/12,1,$C$5-Table42111417[[#This Row],[Miesiąc]]+1,-I278),0)</f>
        <v>0</v>
      </c>
      <c r="G279" s="2">
        <f t="shared" si="14"/>
        <v>0</v>
      </c>
      <c r="H279" s="2"/>
      <c r="I279" s="11">
        <f>IF(I278-F279&gt;0.001,I278-F279-Table42111417[[#This Row],[Ile nadpłacamy przy tej racie?]],0)</f>
        <v>0</v>
      </c>
      <c r="K279" s="2">
        <f>IF(Table42111417[[#This Row],[Rok]]&lt;9,Table42111417[[#This Row],[Odsetki normalne]]*50%,Table42111417[[#This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264</v>
      </c>
      <c r="D280" s="5">
        <v>5.4800000000000001E-2</v>
      </c>
      <c r="E280" s="2">
        <f>IF(I279&gt;0.001,IPMT(Table42111417[[#This Row],[Oprocentowanie]]/12,1,$C$5-Table42111417[[#This Row],[Miesiąc]]+1,-I279),0)</f>
        <v>0</v>
      </c>
      <c r="F280" s="2">
        <f>IF(I279&gt;0.001,PPMT(Table42111417[[#This Row],[Oprocentowanie]]/12,1,$C$5-Table42111417[[#This Row],[Miesiąc]]+1,-I279),0)</f>
        <v>0</v>
      </c>
      <c r="G280" s="2">
        <f t="shared" si="14"/>
        <v>0</v>
      </c>
      <c r="H280" s="2"/>
      <c r="I280" s="11">
        <f>IF(I279-F280&gt;0.001,I279-F280-Table42111417[[#This Row],[Ile nadpłacamy przy tej racie?]],0)</f>
        <v>0</v>
      </c>
      <c r="K280" s="2">
        <f>IF(Table42111417[[#This Row],[Rok]]&lt;9,Table42111417[[#This Row],[Odsetki normalne]]*50%,Table42111417[[#This Row],[Odsetki normalne]])</f>
        <v>0</v>
      </c>
    </row>
    <row r="281" spans="2:11" x14ac:dyDescent="0.25">
      <c r="B281" s="6">
        <f t="shared" si="13"/>
        <v>23</v>
      </c>
      <c r="C281" s="7">
        <f t="shared" si="15"/>
        <v>265</v>
      </c>
      <c r="D281" s="8">
        <v>5.4800000000000001E-2</v>
      </c>
      <c r="E281" s="9">
        <f>IF(I280&gt;0.001,IPMT(Table42111417[[#This Row],[Oprocentowanie]]/12,1,$C$5-Table42111417[[#This Row],[Miesiąc]]+1,-I280),0)</f>
        <v>0</v>
      </c>
      <c r="F281" s="9">
        <f>IF(I280&gt;0.001,PPMT(Table42111417[[#This Row],[Oprocentowanie]]/12,1,$C$5-Table42111417[[#This Row],[Miesiąc]]+1,-I280),0)</f>
        <v>0</v>
      </c>
      <c r="G281" s="9">
        <f t="shared" si="14"/>
        <v>0</v>
      </c>
      <c r="H281" s="9"/>
      <c r="I281" s="9">
        <f>IF(I280-F281&gt;0.001,I280-F281-Table42111417[[#This Row],[Ile nadpłacamy przy tej racie?]],0)</f>
        <v>0</v>
      </c>
      <c r="K281" s="9">
        <f>IF(Table42111417[[#This Row],[Rok]]&lt;9,Table42111417[[#This Row],[Odsetki normalne]]*50%,Table42111417[[#This Row],[Odsetki normalne]])</f>
        <v>0</v>
      </c>
    </row>
    <row r="282" spans="2:11" x14ac:dyDescent="0.25">
      <c r="B282" s="6">
        <f t="shared" si="13"/>
        <v>23</v>
      </c>
      <c r="C282" s="7">
        <f t="shared" si="15"/>
        <v>266</v>
      </c>
      <c r="D282" s="8">
        <v>5.4800000000000001E-2</v>
      </c>
      <c r="E282" s="9">
        <f>IF(I281&gt;0.001,IPMT(Table42111417[[#This Row],[Oprocentowanie]]/12,1,$C$5-Table42111417[[#This Row],[Miesiąc]]+1,-I281),0)</f>
        <v>0</v>
      </c>
      <c r="F282" s="9">
        <f>IF(I281&gt;0.001,PPMT(Table42111417[[#This Row],[Oprocentowanie]]/12,1,$C$5-Table42111417[[#This Row],[Miesiąc]]+1,-I281),0)</f>
        <v>0</v>
      </c>
      <c r="G282" s="9">
        <f t="shared" si="14"/>
        <v>0</v>
      </c>
      <c r="H282" s="9"/>
      <c r="I282" s="9">
        <f>IF(I281-F282&gt;0.001,I281-F282-Table42111417[[#This Row],[Ile nadpłacamy przy tej racie?]],0)</f>
        <v>0</v>
      </c>
      <c r="K282" s="9">
        <f>IF(Table42111417[[#This Row],[Rok]]&lt;9,Table42111417[[#This Row],[Odsetki normalne]]*50%,Table42111417[[#This Row],[Odsetki normalne]])</f>
        <v>0</v>
      </c>
    </row>
    <row r="283" spans="2:11" x14ac:dyDescent="0.25">
      <c r="B283" s="6">
        <f t="shared" si="13"/>
        <v>23</v>
      </c>
      <c r="C283" s="7">
        <f t="shared" si="15"/>
        <v>267</v>
      </c>
      <c r="D283" s="8">
        <v>5.4800000000000001E-2</v>
      </c>
      <c r="E283" s="9">
        <f>IF(I282&gt;0.001,IPMT(Table42111417[[#This Row],[Oprocentowanie]]/12,1,$C$5-Table42111417[[#This Row],[Miesiąc]]+1,-I282),0)</f>
        <v>0</v>
      </c>
      <c r="F283" s="9">
        <f>IF(I282&gt;0.001,PPMT(Table42111417[[#This Row],[Oprocentowanie]]/12,1,$C$5-Table42111417[[#This Row],[Miesiąc]]+1,-I282),0)</f>
        <v>0</v>
      </c>
      <c r="G283" s="9">
        <f t="shared" si="14"/>
        <v>0</v>
      </c>
      <c r="H283" s="9"/>
      <c r="I283" s="9">
        <f>IF(I282-F283&gt;0.001,I282-F283-Table42111417[[#This Row],[Ile nadpłacamy przy tej racie?]],0)</f>
        <v>0</v>
      </c>
      <c r="K283" s="9">
        <f>IF(Table42111417[[#This Row],[Rok]]&lt;9,Table42111417[[#This Row],[Odsetki normalne]]*50%,Table42111417[[#This Row],[Odsetki normalne]])</f>
        <v>0</v>
      </c>
    </row>
    <row r="284" spans="2:11" x14ac:dyDescent="0.25">
      <c r="B284" s="6">
        <f t="shared" si="13"/>
        <v>23</v>
      </c>
      <c r="C284" s="7">
        <f t="shared" si="15"/>
        <v>268</v>
      </c>
      <c r="D284" s="8">
        <v>5.4800000000000001E-2</v>
      </c>
      <c r="E284" s="9">
        <f>IF(I283&gt;0.001,IPMT(Table42111417[[#This Row],[Oprocentowanie]]/12,1,$C$5-Table42111417[[#This Row],[Miesiąc]]+1,-I283),0)</f>
        <v>0</v>
      </c>
      <c r="F284" s="9">
        <f>IF(I283&gt;0.001,PPMT(Table42111417[[#This Row],[Oprocentowanie]]/12,1,$C$5-Table42111417[[#This Row],[Miesiąc]]+1,-I283),0)</f>
        <v>0</v>
      </c>
      <c r="G284" s="9">
        <f t="shared" si="14"/>
        <v>0</v>
      </c>
      <c r="H284" s="9"/>
      <c r="I284" s="9">
        <f>IF(I283-F284&gt;0.001,I283-F284-Table42111417[[#This Row],[Ile nadpłacamy przy tej racie?]],0)</f>
        <v>0</v>
      </c>
      <c r="K284" s="9">
        <f>IF(Table42111417[[#This Row],[Rok]]&lt;9,Table42111417[[#This Row],[Odsetki normalne]]*50%,Table42111417[[#This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269</v>
      </c>
      <c r="D285" s="8">
        <v>5.4800000000000001E-2</v>
      </c>
      <c r="E285" s="9">
        <f>IF(I284&gt;0.001,IPMT(Table42111417[[#This Row],[Oprocentowanie]]/12,1,$C$5-Table42111417[[#This Row],[Miesiąc]]+1,-I284),0)</f>
        <v>0</v>
      </c>
      <c r="F285" s="9">
        <f>IF(I284&gt;0.001,PPMT(Table42111417[[#This Row],[Oprocentowanie]]/12,1,$C$5-Table42111417[[#This Row],[Miesiąc]]+1,-I284),0)</f>
        <v>0</v>
      </c>
      <c r="G285" s="9">
        <f t="shared" si="14"/>
        <v>0</v>
      </c>
      <c r="H285" s="9"/>
      <c r="I285" s="9">
        <f>IF(I284-F285&gt;0.001,I284-F285-Table42111417[[#This Row],[Ile nadpłacamy przy tej racie?]],0)</f>
        <v>0</v>
      </c>
      <c r="K285" s="9">
        <f>IF(Table42111417[[#This Row],[Rok]]&lt;9,Table42111417[[#This Row],[Odsetki normalne]]*50%,Table42111417[[#This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270</v>
      </c>
      <c r="D286" s="8">
        <v>5.4800000000000001E-2</v>
      </c>
      <c r="E286" s="9">
        <f>IF(I285&gt;0.001,IPMT(Table42111417[[#This Row],[Oprocentowanie]]/12,1,$C$5-Table42111417[[#This Row],[Miesiąc]]+1,-I285),0)</f>
        <v>0</v>
      </c>
      <c r="F286" s="9">
        <f>IF(I285&gt;0.001,PPMT(Table42111417[[#This Row],[Oprocentowanie]]/12,1,$C$5-Table42111417[[#This Row],[Miesiąc]]+1,-I285),0)</f>
        <v>0</v>
      </c>
      <c r="G286" s="9">
        <f t="shared" si="14"/>
        <v>0</v>
      </c>
      <c r="H286" s="9"/>
      <c r="I286" s="9">
        <f>IF(I285-F286&gt;0.001,I285-F286-Table42111417[[#This Row],[Ile nadpłacamy przy tej racie?]],0)</f>
        <v>0</v>
      </c>
      <c r="K286" s="9">
        <f>IF(Table42111417[[#This Row],[Rok]]&lt;9,Table42111417[[#This Row],[Odsetki normalne]]*50%,Table42111417[[#This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271</v>
      </c>
      <c r="D287" s="8">
        <v>5.4800000000000001E-2</v>
      </c>
      <c r="E287" s="9">
        <f>IF(I286&gt;0.001,IPMT(Table42111417[[#This Row],[Oprocentowanie]]/12,1,$C$5-Table42111417[[#This Row],[Miesiąc]]+1,-I286),0)</f>
        <v>0</v>
      </c>
      <c r="F287" s="9">
        <f>IF(I286&gt;0.001,PPMT(Table42111417[[#This Row],[Oprocentowanie]]/12,1,$C$5-Table42111417[[#This Row],[Miesiąc]]+1,-I286),0)</f>
        <v>0</v>
      </c>
      <c r="G287" s="9">
        <f t="shared" si="14"/>
        <v>0</v>
      </c>
      <c r="H287" s="9"/>
      <c r="I287" s="9">
        <f>IF(I286-F287&gt;0.001,I286-F287-Table42111417[[#This Row],[Ile nadpłacamy przy tej racie?]],0)</f>
        <v>0</v>
      </c>
      <c r="K287" s="9">
        <f>IF(Table42111417[[#This Row],[Rok]]&lt;9,Table42111417[[#This Row],[Odsetki normalne]]*50%,Table42111417[[#This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272</v>
      </c>
      <c r="D288" s="8">
        <v>5.4800000000000001E-2</v>
      </c>
      <c r="E288" s="9">
        <f>IF(I287&gt;0.001,IPMT(Table42111417[[#This Row],[Oprocentowanie]]/12,1,$C$5-Table42111417[[#This Row],[Miesiąc]]+1,-I287),0)</f>
        <v>0</v>
      </c>
      <c r="F288" s="9">
        <f>IF(I287&gt;0.001,PPMT(Table42111417[[#This Row],[Oprocentowanie]]/12,1,$C$5-Table42111417[[#This Row],[Miesiąc]]+1,-I287),0)</f>
        <v>0</v>
      </c>
      <c r="G288" s="9">
        <f t="shared" si="14"/>
        <v>0</v>
      </c>
      <c r="H288" s="9"/>
      <c r="I288" s="9">
        <f>IF(I287-F288&gt;0.001,I287-F288-Table42111417[[#This Row],[Ile nadpłacamy przy tej racie?]],0)</f>
        <v>0</v>
      </c>
      <c r="K288" s="9">
        <f>IF(Table42111417[[#This Row],[Rok]]&lt;9,Table42111417[[#This Row],[Odsetki normalne]]*50%,Table42111417[[#This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273</v>
      </c>
      <c r="D289" s="8">
        <v>5.4800000000000001E-2</v>
      </c>
      <c r="E289" s="9">
        <f>IF(I288&gt;0.001,IPMT(Table42111417[[#This Row],[Oprocentowanie]]/12,1,$C$5-Table42111417[[#This Row],[Miesiąc]]+1,-I288),0)</f>
        <v>0</v>
      </c>
      <c r="F289" s="9">
        <f>IF(I288&gt;0.001,PPMT(Table42111417[[#This Row],[Oprocentowanie]]/12,1,$C$5-Table42111417[[#This Row],[Miesiąc]]+1,-I288),0)</f>
        <v>0</v>
      </c>
      <c r="G289" s="9">
        <f t="shared" si="14"/>
        <v>0</v>
      </c>
      <c r="H289" s="9"/>
      <c r="I289" s="9">
        <f>IF(I288-F289&gt;0.001,I288-F289-Table42111417[[#This Row],[Ile nadpłacamy przy tej racie?]],0)</f>
        <v>0</v>
      </c>
      <c r="K289" s="9">
        <f>IF(Table42111417[[#This Row],[Rok]]&lt;9,Table42111417[[#This Row],[Odsetki normalne]]*50%,Table42111417[[#This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274</v>
      </c>
      <c r="D290" s="8">
        <v>5.4800000000000001E-2</v>
      </c>
      <c r="E290" s="9">
        <f>IF(I289&gt;0.001,IPMT(Table42111417[[#This Row],[Oprocentowanie]]/12,1,$C$5-Table42111417[[#This Row],[Miesiąc]]+1,-I289),0)</f>
        <v>0</v>
      </c>
      <c r="F290" s="9">
        <f>IF(I289&gt;0.001,PPMT(Table42111417[[#This Row],[Oprocentowanie]]/12,1,$C$5-Table42111417[[#This Row],[Miesiąc]]+1,-I289),0)</f>
        <v>0</v>
      </c>
      <c r="G290" s="9">
        <f t="shared" si="14"/>
        <v>0</v>
      </c>
      <c r="H290" s="9"/>
      <c r="I290" s="9">
        <f>IF(I289-F290&gt;0.001,I289-F290-Table42111417[[#This Row],[Ile nadpłacamy przy tej racie?]],0)</f>
        <v>0</v>
      </c>
      <c r="K290" s="9">
        <f>IF(Table42111417[[#This Row],[Rok]]&lt;9,Table42111417[[#This Row],[Odsetki normalne]]*50%,Table42111417[[#This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275</v>
      </c>
      <c r="D291" s="8">
        <v>5.4800000000000001E-2</v>
      </c>
      <c r="E291" s="9">
        <f>IF(I290&gt;0.001,IPMT(Table42111417[[#This Row],[Oprocentowanie]]/12,1,$C$5-Table42111417[[#This Row],[Miesiąc]]+1,-I290),0)</f>
        <v>0</v>
      </c>
      <c r="F291" s="9">
        <f>IF(I290&gt;0.001,PPMT(Table42111417[[#This Row],[Oprocentowanie]]/12,1,$C$5-Table42111417[[#This Row],[Miesiąc]]+1,-I290),0)</f>
        <v>0</v>
      </c>
      <c r="G291" s="9">
        <f t="shared" si="14"/>
        <v>0</v>
      </c>
      <c r="H291" s="9"/>
      <c r="I291" s="9">
        <f>IF(I290-F291&gt;0.001,I290-F291-Table42111417[[#This Row],[Ile nadpłacamy przy tej racie?]],0)</f>
        <v>0</v>
      </c>
      <c r="K291" s="9">
        <f>IF(Table42111417[[#This Row],[Rok]]&lt;9,Table42111417[[#This Row],[Odsetki normalne]]*50%,Table42111417[[#This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276</v>
      </c>
      <c r="D292" s="8">
        <v>5.4800000000000001E-2</v>
      </c>
      <c r="E292" s="9">
        <f>IF(I291&gt;0.001,IPMT(Table42111417[[#This Row],[Oprocentowanie]]/12,1,$C$5-Table42111417[[#This Row],[Miesiąc]]+1,-I291),0)</f>
        <v>0</v>
      </c>
      <c r="F292" s="9">
        <f>IF(I291&gt;0.001,PPMT(Table42111417[[#This Row],[Oprocentowanie]]/12,1,$C$5-Table42111417[[#This Row],[Miesiąc]]+1,-I291),0)</f>
        <v>0</v>
      </c>
      <c r="G292" s="9">
        <f t="shared" si="14"/>
        <v>0</v>
      </c>
      <c r="H292" s="9"/>
      <c r="I292" s="9">
        <f>IF(I291-F292&gt;0.001,I291-F292-Table42111417[[#This Row],[Ile nadpłacamy przy tej racie?]],0)</f>
        <v>0</v>
      </c>
      <c r="K292" s="9">
        <f>IF(Table42111417[[#This Row],[Rok]]&lt;9,Table42111417[[#This Row],[Odsetki normalne]]*50%,Table42111417[[#This Row],[Odsetki normalne]])</f>
        <v>0</v>
      </c>
    </row>
    <row r="293" spans="2:11" x14ac:dyDescent="0.25">
      <c r="B293" s="1">
        <f t="shared" si="13"/>
        <v>24</v>
      </c>
      <c r="C293" s="4">
        <f t="shared" si="15"/>
        <v>277</v>
      </c>
      <c r="D293" s="5">
        <v>5.4800000000000001E-2</v>
      </c>
      <c r="E293" s="2">
        <f>IF(I292&gt;0.001,IPMT(Table42111417[[#This Row],[Oprocentowanie]]/12,1,$C$5-Table42111417[[#This Row],[Miesiąc]]+1,-I292),0)</f>
        <v>0</v>
      </c>
      <c r="F293" s="2">
        <f>IF(I292&gt;0.001,PPMT(Table42111417[[#This Row],[Oprocentowanie]]/12,1,$C$5-Table42111417[[#This Row],[Miesiąc]]+1,-I292),0)</f>
        <v>0</v>
      </c>
      <c r="G293" s="2">
        <f t="shared" si="14"/>
        <v>0</v>
      </c>
      <c r="H293" s="2"/>
      <c r="I293" s="11">
        <f>IF(I292-F293&gt;0.001,I292-F293-Table42111417[[#This Row],[Ile nadpłacamy przy tej racie?]],0)</f>
        <v>0</v>
      </c>
      <c r="K293" s="2">
        <f>IF(Table42111417[[#This Row],[Rok]]&lt;9,Table42111417[[#This Row],[Odsetki normalne]]*50%,Table42111417[[#This Row],[Odsetki normalne]])</f>
        <v>0</v>
      </c>
    </row>
    <row r="294" spans="2:11" x14ac:dyDescent="0.25">
      <c r="B294" s="1">
        <f t="shared" si="13"/>
        <v>24</v>
      </c>
      <c r="C294" s="4">
        <f t="shared" si="15"/>
        <v>278</v>
      </c>
      <c r="D294" s="5">
        <v>5.4800000000000001E-2</v>
      </c>
      <c r="E294" s="2">
        <f>IF(I293&gt;0.001,IPMT(Table42111417[[#This Row],[Oprocentowanie]]/12,1,$C$5-Table42111417[[#This Row],[Miesiąc]]+1,-I293),0)</f>
        <v>0</v>
      </c>
      <c r="F294" s="2">
        <f>IF(I293&gt;0.001,PPMT(Table42111417[[#This Row],[Oprocentowanie]]/12,1,$C$5-Table42111417[[#This Row],[Miesiąc]]+1,-I293),0)</f>
        <v>0</v>
      </c>
      <c r="G294" s="2">
        <f t="shared" si="14"/>
        <v>0</v>
      </c>
      <c r="H294" s="2"/>
      <c r="I294" s="11">
        <f>IF(I293-F294&gt;0.001,I293-F294-Table42111417[[#This Row],[Ile nadpłacamy przy tej racie?]],0)</f>
        <v>0</v>
      </c>
      <c r="K294" s="2">
        <f>IF(Table42111417[[#This Row],[Rok]]&lt;9,Table42111417[[#This Row],[Odsetki normalne]]*50%,Table42111417[[#This Row],[Odsetki normalne]])</f>
        <v>0</v>
      </c>
    </row>
    <row r="295" spans="2:11" x14ac:dyDescent="0.25">
      <c r="B295" s="1">
        <f t="shared" si="13"/>
        <v>24</v>
      </c>
      <c r="C295" s="4">
        <f t="shared" si="15"/>
        <v>279</v>
      </c>
      <c r="D295" s="5">
        <v>5.4800000000000001E-2</v>
      </c>
      <c r="E295" s="2">
        <f>IF(I294&gt;0.001,IPMT(Table42111417[[#This Row],[Oprocentowanie]]/12,1,$C$5-Table42111417[[#This Row],[Miesiąc]]+1,-I294),0)</f>
        <v>0</v>
      </c>
      <c r="F295" s="2">
        <f>IF(I294&gt;0.001,PPMT(Table42111417[[#This Row],[Oprocentowanie]]/12,1,$C$5-Table42111417[[#This Row],[Miesiąc]]+1,-I294),0)</f>
        <v>0</v>
      </c>
      <c r="G295" s="2">
        <f t="shared" si="14"/>
        <v>0</v>
      </c>
      <c r="H295" s="2"/>
      <c r="I295" s="11">
        <f>IF(I294-F295&gt;0.001,I294-F295-Table42111417[[#This Row],[Ile nadpłacamy przy tej racie?]],0)</f>
        <v>0</v>
      </c>
      <c r="K295" s="2">
        <f>IF(Table42111417[[#This Row],[Rok]]&lt;9,Table42111417[[#This Row],[Odsetki normalne]]*50%,Table42111417[[#This Row],[Odsetki normalne]])</f>
        <v>0</v>
      </c>
    </row>
    <row r="296" spans="2:11" x14ac:dyDescent="0.25">
      <c r="B296" s="1">
        <f t="shared" si="13"/>
        <v>24</v>
      </c>
      <c r="C296" s="4">
        <f t="shared" si="15"/>
        <v>280</v>
      </c>
      <c r="D296" s="5">
        <v>5.4800000000000001E-2</v>
      </c>
      <c r="E296" s="2">
        <f>IF(I295&gt;0.001,IPMT(Table42111417[[#This Row],[Oprocentowanie]]/12,1,$C$5-Table42111417[[#This Row],[Miesiąc]]+1,-I295),0)</f>
        <v>0</v>
      </c>
      <c r="F296" s="2">
        <f>IF(I295&gt;0.001,PPMT(Table42111417[[#This Row],[Oprocentowanie]]/12,1,$C$5-Table42111417[[#This Row],[Miesiąc]]+1,-I295),0)</f>
        <v>0</v>
      </c>
      <c r="G296" s="2">
        <f t="shared" si="14"/>
        <v>0</v>
      </c>
      <c r="H296" s="2"/>
      <c r="I296" s="11">
        <f>IF(I295-F296&gt;0.001,I295-F296-Table42111417[[#This Row],[Ile nadpłacamy przy tej racie?]],0)</f>
        <v>0</v>
      </c>
      <c r="K296" s="2">
        <f>IF(Table42111417[[#This Row],[Rok]]&lt;9,Table42111417[[#This Row],[Odsetki normalne]]*50%,Table42111417[[#This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281</v>
      </c>
      <c r="D297" s="5">
        <v>5.4800000000000001E-2</v>
      </c>
      <c r="E297" s="2">
        <f>IF(I296&gt;0.001,IPMT(Table42111417[[#This Row],[Oprocentowanie]]/12,1,$C$5-Table42111417[[#This Row],[Miesiąc]]+1,-I296),0)</f>
        <v>0</v>
      </c>
      <c r="F297" s="2">
        <f>IF(I296&gt;0.001,PPMT(Table42111417[[#This Row],[Oprocentowanie]]/12,1,$C$5-Table42111417[[#This Row],[Miesiąc]]+1,-I296),0)</f>
        <v>0</v>
      </c>
      <c r="G297" s="2">
        <f t="shared" si="14"/>
        <v>0</v>
      </c>
      <c r="H297" s="2"/>
      <c r="I297" s="11">
        <f>IF(I296-F297&gt;0.001,I296-F297-Table42111417[[#This Row],[Ile nadpłacamy przy tej racie?]],0)</f>
        <v>0</v>
      </c>
      <c r="K297" s="2">
        <f>IF(Table42111417[[#This Row],[Rok]]&lt;9,Table42111417[[#This Row],[Odsetki normalne]]*50%,Table42111417[[#This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282</v>
      </c>
      <c r="D298" s="5">
        <v>5.4800000000000001E-2</v>
      </c>
      <c r="E298" s="2">
        <f>IF(I297&gt;0.001,IPMT(Table42111417[[#This Row],[Oprocentowanie]]/12,1,$C$5-Table42111417[[#This Row],[Miesiąc]]+1,-I297),0)</f>
        <v>0</v>
      </c>
      <c r="F298" s="2">
        <f>IF(I297&gt;0.001,PPMT(Table42111417[[#This Row],[Oprocentowanie]]/12,1,$C$5-Table42111417[[#This Row],[Miesiąc]]+1,-I297),0)</f>
        <v>0</v>
      </c>
      <c r="G298" s="2">
        <f t="shared" si="14"/>
        <v>0</v>
      </c>
      <c r="H298" s="2"/>
      <c r="I298" s="11">
        <f>IF(I297-F298&gt;0.001,I297-F298-Table42111417[[#This Row],[Ile nadpłacamy przy tej racie?]],0)</f>
        <v>0</v>
      </c>
      <c r="K298" s="2">
        <f>IF(Table42111417[[#This Row],[Rok]]&lt;9,Table42111417[[#This Row],[Odsetki normalne]]*50%,Table42111417[[#This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283</v>
      </c>
      <c r="D299" s="5">
        <v>5.4800000000000001E-2</v>
      </c>
      <c r="E299" s="2">
        <f>IF(I298&gt;0.001,IPMT(Table42111417[[#This Row],[Oprocentowanie]]/12,1,$C$5-Table42111417[[#This Row],[Miesiąc]]+1,-I298),0)</f>
        <v>0</v>
      </c>
      <c r="F299" s="2">
        <f>IF(I298&gt;0.001,PPMT(Table42111417[[#This Row],[Oprocentowanie]]/12,1,$C$5-Table42111417[[#This Row],[Miesiąc]]+1,-I298),0)</f>
        <v>0</v>
      </c>
      <c r="G299" s="2">
        <f t="shared" si="14"/>
        <v>0</v>
      </c>
      <c r="H299" s="2"/>
      <c r="I299" s="11">
        <f>IF(I298-F299&gt;0.001,I298-F299-Table42111417[[#This Row],[Ile nadpłacamy przy tej racie?]],0)</f>
        <v>0</v>
      </c>
      <c r="K299" s="2">
        <f>IF(Table42111417[[#This Row],[Rok]]&lt;9,Table42111417[[#This Row],[Odsetki normalne]]*50%,Table42111417[[#This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284</v>
      </c>
      <c r="D300" s="5">
        <v>5.4800000000000001E-2</v>
      </c>
      <c r="E300" s="2">
        <f>IF(I299&gt;0.001,IPMT(Table42111417[[#This Row],[Oprocentowanie]]/12,1,$C$5-Table42111417[[#This Row],[Miesiąc]]+1,-I299),0)</f>
        <v>0</v>
      </c>
      <c r="F300" s="2">
        <f>IF(I299&gt;0.001,PPMT(Table42111417[[#This Row],[Oprocentowanie]]/12,1,$C$5-Table42111417[[#This Row],[Miesiąc]]+1,-I299),0)</f>
        <v>0</v>
      </c>
      <c r="G300" s="2">
        <f t="shared" si="14"/>
        <v>0</v>
      </c>
      <c r="H300" s="2"/>
      <c r="I300" s="11">
        <f>IF(I299-F300&gt;0.001,I299-F300-Table42111417[[#This Row],[Ile nadpłacamy przy tej racie?]],0)</f>
        <v>0</v>
      </c>
      <c r="K300" s="2">
        <f>IF(Table42111417[[#This Row],[Rok]]&lt;9,Table42111417[[#This Row],[Odsetki normalne]]*50%,Table42111417[[#This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285</v>
      </c>
      <c r="D301" s="5">
        <v>5.4800000000000001E-2</v>
      </c>
      <c r="E301" s="2">
        <f>IF(I300&gt;0.001,IPMT(Table42111417[[#This Row],[Oprocentowanie]]/12,1,$C$5-Table42111417[[#This Row],[Miesiąc]]+1,-I300),0)</f>
        <v>0</v>
      </c>
      <c r="F301" s="2">
        <f>IF(I300&gt;0.001,PPMT(Table42111417[[#This Row],[Oprocentowanie]]/12,1,$C$5-Table42111417[[#This Row],[Miesiąc]]+1,-I300),0)</f>
        <v>0</v>
      </c>
      <c r="G301" s="2">
        <f t="shared" si="14"/>
        <v>0</v>
      </c>
      <c r="H301" s="2"/>
      <c r="I301" s="11">
        <f>IF(I300-F301&gt;0.001,I300-F301-Table42111417[[#This Row],[Ile nadpłacamy przy tej racie?]],0)</f>
        <v>0</v>
      </c>
      <c r="K301" s="2">
        <f>IF(Table42111417[[#This Row],[Rok]]&lt;9,Table42111417[[#This Row],[Odsetki normalne]]*50%,Table42111417[[#This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286</v>
      </c>
      <c r="D302" s="5">
        <v>5.4800000000000001E-2</v>
      </c>
      <c r="E302" s="2">
        <f>IF(I301&gt;0.001,IPMT(Table42111417[[#This Row],[Oprocentowanie]]/12,1,$C$5-Table42111417[[#This Row],[Miesiąc]]+1,-I301),0)</f>
        <v>0</v>
      </c>
      <c r="F302" s="2">
        <f>IF(I301&gt;0.001,PPMT(Table42111417[[#This Row],[Oprocentowanie]]/12,1,$C$5-Table42111417[[#This Row],[Miesiąc]]+1,-I301),0)</f>
        <v>0</v>
      </c>
      <c r="G302" s="2">
        <f t="shared" si="14"/>
        <v>0</v>
      </c>
      <c r="H302" s="2"/>
      <c r="I302" s="11">
        <f>IF(I301-F302&gt;0.001,I301-F302-Table42111417[[#This Row],[Ile nadpłacamy przy tej racie?]],0)</f>
        <v>0</v>
      </c>
      <c r="K302" s="2">
        <f>IF(Table42111417[[#This Row],[Rok]]&lt;9,Table42111417[[#This Row],[Odsetki normalne]]*50%,Table42111417[[#This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287</v>
      </c>
      <c r="D303" s="5">
        <v>5.4800000000000001E-2</v>
      </c>
      <c r="E303" s="2">
        <f>IF(I302&gt;0.001,IPMT(Table42111417[[#This Row],[Oprocentowanie]]/12,1,$C$5-Table42111417[[#This Row],[Miesiąc]]+1,-I302),0)</f>
        <v>0</v>
      </c>
      <c r="F303" s="2">
        <f>IF(I302&gt;0.001,PPMT(Table42111417[[#This Row],[Oprocentowanie]]/12,1,$C$5-Table42111417[[#This Row],[Miesiąc]]+1,-I302),0)</f>
        <v>0</v>
      </c>
      <c r="G303" s="2">
        <f t="shared" si="14"/>
        <v>0</v>
      </c>
      <c r="H303" s="2"/>
      <c r="I303" s="11">
        <f>IF(I302-F303&gt;0.001,I302-F303-Table42111417[[#This Row],[Ile nadpłacamy przy tej racie?]],0)</f>
        <v>0</v>
      </c>
      <c r="K303" s="2">
        <f>IF(Table42111417[[#This Row],[Rok]]&lt;9,Table42111417[[#This Row],[Odsetki normalne]]*50%,Table42111417[[#This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288</v>
      </c>
      <c r="D304" s="5">
        <v>5.4800000000000001E-2</v>
      </c>
      <c r="E304" s="2">
        <f>IF(I303&gt;0.001,IPMT(Table42111417[[#This Row],[Oprocentowanie]]/12,1,$C$5-Table42111417[[#This Row],[Miesiąc]]+1,-I303),0)</f>
        <v>0</v>
      </c>
      <c r="F304" s="2">
        <f>IF(I303&gt;0.001,PPMT(Table42111417[[#This Row],[Oprocentowanie]]/12,1,$C$5-Table42111417[[#This Row],[Miesiąc]]+1,-I303),0)</f>
        <v>0</v>
      </c>
      <c r="G304" s="2">
        <f t="shared" si="14"/>
        <v>0</v>
      </c>
      <c r="H304" s="2"/>
      <c r="I304" s="11">
        <f>IF(I303-F304&gt;0.001,I303-F304-Table42111417[[#This Row],[Ile nadpłacamy przy tej racie?]],0)</f>
        <v>0</v>
      </c>
      <c r="K304" s="2">
        <f>IF(Table42111417[[#This Row],[Rok]]&lt;9,Table42111417[[#This Row],[Odsetki normalne]]*50%,Table42111417[[#This Row],[Odsetki normalne]])</f>
        <v>0</v>
      </c>
    </row>
    <row r="305" spans="2:11" x14ac:dyDescent="0.25">
      <c r="B305" s="6">
        <f t="shared" si="13"/>
        <v>25</v>
      </c>
      <c r="C305" s="7">
        <f t="shared" si="15"/>
        <v>289</v>
      </c>
      <c r="D305" s="8">
        <v>5.4800000000000001E-2</v>
      </c>
      <c r="E305" s="9">
        <f>IF(I304&gt;0.001,IPMT(Table42111417[[#This Row],[Oprocentowanie]]/12,1,$C$5-Table42111417[[#This Row],[Miesiąc]]+1,-I304),0)</f>
        <v>0</v>
      </c>
      <c r="F305" s="9">
        <f>IF(I304&gt;0.001,PPMT(Table42111417[[#This Row],[Oprocentowanie]]/12,1,$C$5-Table42111417[[#This Row],[Miesiąc]]+1,-I304),0)</f>
        <v>0</v>
      </c>
      <c r="G305" s="9">
        <f t="shared" si="14"/>
        <v>0</v>
      </c>
      <c r="H305" s="9"/>
      <c r="I305" s="9">
        <f>IF(I304-F305&gt;0.001,I304-F305-Table42111417[[#This Row],[Ile nadpłacamy przy tej racie?]],0)</f>
        <v>0</v>
      </c>
      <c r="K305" s="9">
        <f>IF(Table42111417[[#This Row],[Rok]]&lt;9,Table42111417[[#This Row],[Odsetki normalne]]*50%,Table42111417[[#This Row],[Odsetki normalne]])</f>
        <v>0</v>
      </c>
    </row>
    <row r="306" spans="2:11" x14ac:dyDescent="0.25">
      <c r="B306" s="6">
        <f t="shared" si="13"/>
        <v>25</v>
      </c>
      <c r="C306" s="7">
        <f t="shared" si="15"/>
        <v>290</v>
      </c>
      <c r="D306" s="8">
        <v>5.4800000000000001E-2</v>
      </c>
      <c r="E306" s="9">
        <f>IF(I305&gt;0.001,IPMT(Table42111417[[#This Row],[Oprocentowanie]]/12,1,$C$5-Table42111417[[#This Row],[Miesiąc]]+1,-I305),0)</f>
        <v>0</v>
      </c>
      <c r="F306" s="9">
        <f>IF(I305&gt;0.001,PPMT(Table42111417[[#This Row],[Oprocentowanie]]/12,1,$C$5-Table42111417[[#This Row],[Miesiąc]]+1,-I305),0)</f>
        <v>0</v>
      </c>
      <c r="G306" s="9">
        <f t="shared" si="14"/>
        <v>0</v>
      </c>
      <c r="H306" s="9"/>
      <c r="I306" s="9">
        <f>IF(I305-F306&gt;0.001,I305-F306-Table42111417[[#This Row],[Ile nadpłacamy przy tej racie?]],0)</f>
        <v>0</v>
      </c>
      <c r="K306" s="9">
        <f>IF(Table42111417[[#This Row],[Rok]]&lt;9,Table42111417[[#This Row],[Odsetki normalne]]*50%,Table42111417[[#This Row],[Odsetki normalne]])</f>
        <v>0</v>
      </c>
    </row>
    <row r="307" spans="2:11" x14ac:dyDescent="0.25">
      <c r="B307" s="6">
        <f t="shared" si="13"/>
        <v>25</v>
      </c>
      <c r="C307" s="7">
        <f t="shared" si="15"/>
        <v>291</v>
      </c>
      <c r="D307" s="8">
        <v>5.4800000000000001E-2</v>
      </c>
      <c r="E307" s="9">
        <f>IF(I306&gt;0.001,IPMT(Table42111417[[#This Row],[Oprocentowanie]]/12,1,$C$5-Table42111417[[#This Row],[Miesiąc]]+1,-I306),0)</f>
        <v>0</v>
      </c>
      <c r="F307" s="9">
        <f>IF(I306&gt;0.001,PPMT(Table42111417[[#This Row],[Oprocentowanie]]/12,1,$C$5-Table42111417[[#This Row],[Miesiąc]]+1,-I306),0)</f>
        <v>0</v>
      </c>
      <c r="G307" s="9">
        <f t="shared" si="14"/>
        <v>0</v>
      </c>
      <c r="H307" s="9"/>
      <c r="I307" s="9">
        <f>IF(I306-F307&gt;0.001,I306-F307-Table42111417[[#This Row],[Ile nadpłacamy przy tej racie?]],0)</f>
        <v>0</v>
      </c>
      <c r="K307" s="9">
        <f>IF(Table42111417[[#This Row],[Rok]]&lt;9,Table42111417[[#This Row],[Odsetki normalne]]*50%,Table42111417[[#This Row],[Odsetki normalne]])</f>
        <v>0</v>
      </c>
    </row>
    <row r="308" spans="2:11" x14ac:dyDescent="0.25">
      <c r="B308" s="6">
        <f t="shared" si="13"/>
        <v>25</v>
      </c>
      <c r="C308" s="7">
        <f t="shared" si="15"/>
        <v>292</v>
      </c>
      <c r="D308" s="8">
        <v>5.4800000000000001E-2</v>
      </c>
      <c r="E308" s="9">
        <f>IF(I307&gt;0.001,IPMT(Table42111417[[#This Row],[Oprocentowanie]]/12,1,$C$5-Table42111417[[#This Row],[Miesiąc]]+1,-I307),0)</f>
        <v>0</v>
      </c>
      <c r="F308" s="9">
        <f>IF(I307&gt;0.001,PPMT(Table42111417[[#This Row],[Oprocentowanie]]/12,1,$C$5-Table42111417[[#This Row],[Miesiąc]]+1,-I307),0)</f>
        <v>0</v>
      </c>
      <c r="G308" s="9">
        <f t="shared" si="14"/>
        <v>0</v>
      </c>
      <c r="H308" s="9"/>
      <c r="I308" s="9">
        <f>IF(I307-F308&gt;0.001,I307-F308-Table42111417[[#This Row],[Ile nadpłacamy przy tej racie?]],0)</f>
        <v>0</v>
      </c>
      <c r="K308" s="9">
        <f>IF(Table42111417[[#This Row],[Rok]]&lt;9,Table42111417[[#This Row],[Odsetki normalne]]*50%,Table42111417[[#This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293</v>
      </c>
      <c r="D309" s="8">
        <v>5.4800000000000001E-2</v>
      </c>
      <c r="E309" s="9">
        <f>IF(I308&gt;0.001,IPMT(Table42111417[[#This Row],[Oprocentowanie]]/12,1,$C$5-Table42111417[[#This Row],[Miesiąc]]+1,-I308),0)</f>
        <v>0</v>
      </c>
      <c r="F309" s="9">
        <f>IF(I308&gt;0.001,PPMT(Table42111417[[#This Row],[Oprocentowanie]]/12,1,$C$5-Table42111417[[#This Row],[Miesiąc]]+1,-I308),0)</f>
        <v>0</v>
      </c>
      <c r="G309" s="9">
        <f t="shared" si="14"/>
        <v>0</v>
      </c>
      <c r="H309" s="9"/>
      <c r="I309" s="9">
        <f>IF(I308-F309&gt;0.001,I308-F309-Table42111417[[#This Row],[Ile nadpłacamy przy tej racie?]],0)</f>
        <v>0</v>
      </c>
      <c r="K309" s="9">
        <f>IF(Table42111417[[#This Row],[Rok]]&lt;9,Table42111417[[#This Row],[Odsetki normalne]]*50%,Table42111417[[#This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294</v>
      </c>
      <c r="D310" s="8">
        <v>5.4800000000000001E-2</v>
      </c>
      <c r="E310" s="9">
        <f>IF(I309&gt;0.001,IPMT(Table42111417[[#This Row],[Oprocentowanie]]/12,1,$C$5-Table42111417[[#This Row],[Miesiąc]]+1,-I309),0)</f>
        <v>0</v>
      </c>
      <c r="F310" s="9">
        <f>IF(I309&gt;0.001,PPMT(Table42111417[[#This Row],[Oprocentowanie]]/12,1,$C$5-Table42111417[[#This Row],[Miesiąc]]+1,-I309),0)</f>
        <v>0</v>
      </c>
      <c r="G310" s="9">
        <f t="shared" si="14"/>
        <v>0</v>
      </c>
      <c r="H310" s="9"/>
      <c r="I310" s="9">
        <f>IF(I309-F310&gt;0.001,I309-F310-Table42111417[[#This Row],[Ile nadpłacamy przy tej racie?]],0)</f>
        <v>0</v>
      </c>
      <c r="K310" s="9">
        <f>IF(Table42111417[[#This Row],[Rok]]&lt;9,Table42111417[[#This Row],[Odsetki normalne]]*50%,Table42111417[[#This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295</v>
      </c>
      <c r="D311" s="8">
        <v>5.4800000000000001E-2</v>
      </c>
      <c r="E311" s="9">
        <f>IF(I310&gt;0.001,IPMT(Table42111417[[#This Row],[Oprocentowanie]]/12,1,$C$5-Table42111417[[#This Row],[Miesiąc]]+1,-I310),0)</f>
        <v>0</v>
      </c>
      <c r="F311" s="9">
        <f>IF(I310&gt;0.001,PPMT(Table42111417[[#This Row],[Oprocentowanie]]/12,1,$C$5-Table42111417[[#This Row],[Miesiąc]]+1,-I310),0)</f>
        <v>0</v>
      </c>
      <c r="G311" s="9">
        <f t="shared" si="14"/>
        <v>0</v>
      </c>
      <c r="H311" s="9"/>
      <c r="I311" s="9">
        <f>IF(I310-F311&gt;0.001,I310-F311-Table42111417[[#This Row],[Ile nadpłacamy przy tej racie?]],0)</f>
        <v>0</v>
      </c>
      <c r="K311" s="9">
        <f>IF(Table42111417[[#This Row],[Rok]]&lt;9,Table42111417[[#This Row],[Odsetki normalne]]*50%,Table42111417[[#This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296</v>
      </c>
      <c r="D312" s="8">
        <v>5.4800000000000001E-2</v>
      </c>
      <c r="E312" s="9">
        <f>IF(I311&gt;0.001,IPMT(Table42111417[[#This Row],[Oprocentowanie]]/12,1,$C$5-Table42111417[[#This Row],[Miesiąc]]+1,-I311),0)</f>
        <v>0</v>
      </c>
      <c r="F312" s="9">
        <f>IF(I311&gt;0.001,PPMT(Table42111417[[#This Row],[Oprocentowanie]]/12,1,$C$5-Table42111417[[#This Row],[Miesiąc]]+1,-I311),0)</f>
        <v>0</v>
      </c>
      <c r="G312" s="9">
        <f t="shared" si="14"/>
        <v>0</v>
      </c>
      <c r="H312" s="9"/>
      <c r="I312" s="9">
        <f>IF(I311-F312&gt;0.001,I311-F312-Table42111417[[#This Row],[Ile nadpłacamy przy tej racie?]],0)</f>
        <v>0</v>
      </c>
      <c r="K312" s="9">
        <f>IF(Table42111417[[#This Row],[Rok]]&lt;9,Table42111417[[#This Row],[Odsetki normalne]]*50%,Table42111417[[#This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297</v>
      </c>
      <c r="D313" s="8">
        <v>5.4800000000000001E-2</v>
      </c>
      <c r="E313" s="9">
        <f>IF(I312&gt;0.001,IPMT(Table42111417[[#This Row],[Oprocentowanie]]/12,1,$C$5-Table42111417[[#This Row],[Miesiąc]]+1,-I312),0)</f>
        <v>0</v>
      </c>
      <c r="F313" s="9">
        <f>IF(I312&gt;0.001,PPMT(Table42111417[[#This Row],[Oprocentowanie]]/12,1,$C$5-Table42111417[[#This Row],[Miesiąc]]+1,-I312),0)</f>
        <v>0</v>
      </c>
      <c r="G313" s="9">
        <f t="shared" si="14"/>
        <v>0</v>
      </c>
      <c r="H313" s="9"/>
      <c r="I313" s="9">
        <f>IF(I312-F313&gt;0.001,I312-F313-Table42111417[[#This Row],[Ile nadpłacamy przy tej racie?]],0)</f>
        <v>0</v>
      </c>
      <c r="K313" s="9">
        <f>IF(Table42111417[[#This Row],[Rok]]&lt;9,Table42111417[[#This Row],[Odsetki normalne]]*50%,Table42111417[[#This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298</v>
      </c>
      <c r="D314" s="8">
        <v>5.4800000000000001E-2</v>
      </c>
      <c r="E314" s="9">
        <f>IF(I313&gt;0.001,IPMT(Table42111417[[#This Row],[Oprocentowanie]]/12,1,$C$5-Table42111417[[#This Row],[Miesiąc]]+1,-I313),0)</f>
        <v>0</v>
      </c>
      <c r="F314" s="9">
        <f>IF(I313&gt;0.001,PPMT(Table42111417[[#This Row],[Oprocentowanie]]/12,1,$C$5-Table42111417[[#This Row],[Miesiąc]]+1,-I313),0)</f>
        <v>0</v>
      </c>
      <c r="G314" s="9">
        <f t="shared" si="14"/>
        <v>0</v>
      </c>
      <c r="H314" s="9"/>
      <c r="I314" s="9">
        <f>IF(I313-F314&gt;0.001,I313-F314-Table42111417[[#This Row],[Ile nadpłacamy przy tej racie?]],0)</f>
        <v>0</v>
      </c>
      <c r="K314" s="9">
        <f>IF(Table42111417[[#This Row],[Rok]]&lt;9,Table42111417[[#This Row],[Odsetki normalne]]*50%,Table42111417[[#This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299</v>
      </c>
      <c r="D315" s="8">
        <v>5.4800000000000001E-2</v>
      </c>
      <c r="E315" s="9">
        <f>IF(I314&gt;0.001,IPMT(Table42111417[[#This Row],[Oprocentowanie]]/12,1,$C$5-Table42111417[[#This Row],[Miesiąc]]+1,-I314),0)</f>
        <v>0</v>
      </c>
      <c r="F315" s="9">
        <f>IF(I314&gt;0.001,PPMT(Table42111417[[#This Row],[Oprocentowanie]]/12,1,$C$5-Table42111417[[#This Row],[Miesiąc]]+1,-I314),0)</f>
        <v>0</v>
      </c>
      <c r="G315" s="9">
        <f t="shared" si="14"/>
        <v>0</v>
      </c>
      <c r="H315" s="9"/>
      <c r="I315" s="9">
        <f>IF(I314-F315&gt;0.001,I314-F315-Table42111417[[#This Row],[Ile nadpłacamy przy tej racie?]],0)</f>
        <v>0</v>
      </c>
      <c r="K315" s="9">
        <f>IF(Table42111417[[#This Row],[Rok]]&lt;9,Table42111417[[#This Row],[Odsetki normalne]]*50%,Table42111417[[#This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300</v>
      </c>
      <c r="D316" s="8">
        <v>5.4800000000000001E-2</v>
      </c>
      <c r="E316" s="9">
        <f>IF(I315&gt;0.001,IPMT(Table42111417[[#This Row],[Oprocentowanie]]/12,1,$C$5-Table42111417[[#This Row],[Miesiąc]]+1,-I315),0)</f>
        <v>0</v>
      </c>
      <c r="F316" s="9">
        <f>IF(I315&gt;0.001,PPMT(Table42111417[[#This Row],[Oprocentowanie]]/12,1,$C$5-Table42111417[[#This Row],[Miesiąc]]+1,-I315),0)</f>
        <v>0</v>
      </c>
      <c r="G316" s="9">
        <f t="shared" si="14"/>
        <v>0</v>
      </c>
      <c r="H316" s="9"/>
      <c r="I316" s="9">
        <f>IF(I315-F316&gt;0.001,I315-F316-Table42111417[[#This Row],[Ile nadpłacamy przy tej racie?]],0)</f>
        <v>0</v>
      </c>
      <c r="K316" s="9">
        <f>IF(Table42111417[[#This Row],[Rok]]&lt;9,Table42111417[[#This Row],[Odsetki normalne]]*50%,Table42111417[[#This Row],[Odsetki normalne]])</f>
        <v>0</v>
      </c>
    </row>
    <row r="317" spans="2:11" x14ac:dyDescent="0.25">
      <c r="B317" s="1">
        <f t="shared" si="13"/>
        <v>26</v>
      </c>
      <c r="C317" s="4">
        <f t="shared" si="15"/>
        <v>301</v>
      </c>
      <c r="D317" s="5">
        <v>5.4800000000000001E-2</v>
      </c>
      <c r="E317" s="2">
        <f>IF(I316&gt;0.001,IPMT(Table42111417[[#This Row],[Oprocentowanie]]/12,1,$C$5-Table42111417[[#This Row],[Miesiąc]]+1,-I316),0)</f>
        <v>0</v>
      </c>
      <c r="F317" s="2">
        <f>IF(I316&gt;0.001,PPMT(Table42111417[[#This Row],[Oprocentowanie]]/12,1,$C$5-Table42111417[[#This Row],[Miesiąc]]+1,-I316),0)</f>
        <v>0</v>
      </c>
      <c r="G317" s="2">
        <f t="shared" si="14"/>
        <v>0</v>
      </c>
      <c r="H317" s="2"/>
      <c r="I317" s="11">
        <f>IF(I316-F317&gt;0.001,I316-F317-Table42111417[[#This Row],[Ile nadpłacamy przy tej racie?]],0)</f>
        <v>0</v>
      </c>
      <c r="K317" s="2">
        <f>IF(Table42111417[[#This Row],[Rok]]&lt;9,Table42111417[[#This Row],[Odsetki normalne]]*50%,Table42111417[[#This Row],[Odsetki normalne]])</f>
        <v>0</v>
      </c>
    </row>
    <row r="318" spans="2:11" x14ac:dyDescent="0.25">
      <c r="B318" s="1">
        <f t="shared" si="13"/>
        <v>26</v>
      </c>
      <c r="C318" s="4">
        <f t="shared" si="15"/>
        <v>302</v>
      </c>
      <c r="D318" s="5">
        <v>5.4800000000000001E-2</v>
      </c>
      <c r="E318" s="2">
        <f>IF(I317&gt;0.001,IPMT(Table42111417[[#This Row],[Oprocentowanie]]/12,1,$C$5-Table42111417[[#This Row],[Miesiąc]]+1,-I317),0)</f>
        <v>0</v>
      </c>
      <c r="F318" s="2">
        <f>IF(I317&gt;0.001,PPMT(Table42111417[[#This Row],[Oprocentowanie]]/12,1,$C$5-Table42111417[[#This Row],[Miesiąc]]+1,-I317),0)</f>
        <v>0</v>
      </c>
      <c r="G318" s="2">
        <f t="shared" si="14"/>
        <v>0</v>
      </c>
      <c r="H318" s="2"/>
      <c r="I318" s="11">
        <f>IF(I317-F318&gt;0.001,I317-F318-Table42111417[[#This Row],[Ile nadpłacamy przy tej racie?]],0)</f>
        <v>0</v>
      </c>
      <c r="K318" s="2">
        <f>IF(Table42111417[[#This Row],[Rok]]&lt;9,Table42111417[[#This Row],[Odsetki normalne]]*50%,Table42111417[[#This Row],[Odsetki normalne]])</f>
        <v>0</v>
      </c>
    </row>
    <row r="319" spans="2:11" x14ac:dyDescent="0.25">
      <c r="B319" s="1">
        <f t="shared" si="13"/>
        <v>26</v>
      </c>
      <c r="C319" s="4">
        <f t="shared" si="15"/>
        <v>303</v>
      </c>
      <c r="D319" s="5">
        <v>5.4800000000000001E-2</v>
      </c>
      <c r="E319" s="2">
        <f>IF(I318&gt;0.001,IPMT(Table42111417[[#This Row],[Oprocentowanie]]/12,1,$C$5-Table42111417[[#This Row],[Miesiąc]]+1,-I318),0)</f>
        <v>0</v>
      </c>
      <c r="F319" s="2">
        <f>IF(I318&gt;0.001,PPMT(Table42111417[[#This Row],[Oprocentowanie]]/12,1,$C$5-Table42111417[[#This Row],[Miesiąc]]+1,-I318),0)</f>
        <v>0</v>
      </c>
      <c r="G319" s="2">
        <f t="shared" si="14"/>
        <v>0</v>
      </c>
      <c r="H319" s="2"/>
      <c r="I319" s="11">
        <f>IF(I318-F319&gt;0.001,I318-F319-Table42111417[[#This Row],[Ile nadpłacamy przy tej racie?]],0)</f>
        <v>0</v>
      </c>
      <c r="K319" s="2">
        <f>IF(Table42111417[[#This Row],[Rok]]&lt;9,Table42111417[[#This Row],[Odsetki normalne]]*50%,Table42111417[[#This Row],[Odsetki normalne]])</f>
        <v>0</v>
      </c>
    </row>
    <row r="320" spans="2:11" x14ac:dyDescent="0.25">
      <c r="B320" s="1">
        <f t="shared" si="13"/>
        <v>26</v>
      </c>
      <c r="C320" s="4">
        <f t="shared" si="15"/>
        <v>304</v>
      </c>
      <c r="D320" s="5">
        <v>5.4800000000000001E-2</v>
      </c>
      <c r="E320" s="2">
        <f>IF(I319&gt;0.001,IPMT(Table42111417[[#This Row],[Oprocentowanie]]/12,1,$C$5-Table42111417[[#This Row],[Miesiąc]]+1,-I319),0)</f>
        <v>0</v>
      </c>
      <c r="F320" s="2">
        <f>IF(I319&gt;0.001,PPMT(Table42111417[[#This Row],[Oprocentowanie]]/12,1,$C$5-Table42111417[[#This Row],[Miesiąc]]+1,-I319),0)</f>
        <v>0</v>
      </c>
      <c r="G320" s="2">
        <f t="shared" si="14"/>
        <v>0</v>
      </c>
      <c r="H320" s="2"/>
      <c r="I320" s="11">
        <f>IF(I319-F320&gt;0.001,I319-F320-Table42111417[[#This Row],[Ile nadpłacamy przy tej racie?]],0)</f>
        <v>0</v>
      </c>
      <c r="K320" s="2">
        <f>IF(Table42111417[[#This Row],[Rok]]&lt;9,Table42111417[[#This Row],[Odsetki normalne]]*50%,Table42111417[[#This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305</v>
      </c>
      <c r="D321" s="5">
        <v>5.4800000000000001E-2</v>
      </c>
      <c r="E321" s="2">
        <f>IF(I320&gt;0.001,IPMT(Table42111417[[#This Row],[Oprocentowanie]]/12,1,$C$5-Table42111417[[#This Row],[Miesiąc]]+1,-I320),0)</f>
        <v>0</v>
      </c>
      <c r="F321" s="2">
        <f>IF(I320&gt;0.001,PPMT(Table42111417[[#This Row],[Oprocentowanie]]/12,1,$C$5-Table42111417[[#This Row],[Miesiąc]]+1,-I320),0)</f>
        <v>0</v>
      </c>
      <c r="G321" s="2">
        <f t="shared" si="14"/>
        <v>0</v>
      </c>
      <c r="H321" s="2"/>
      <c r="I321" s="11">
        <f>IF(I320-F321&gt;0.001,I320-F321-Table42111417[[#This Row],[Ile nadpłacamy przy tej racie?]],0)</f>
        <v>0</v>
      </c>
      <c r="K321" s="2">
        <f>IF(Table42111417[[#This Row],[Rok]]&lt;9,Table42111417[[#This Row],[Odsetki normalne]]*50%,Table42111417[[#This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306</v>
      </c>
      <c r="D322" s="5">
        <v>5.4800000000000001E-2</v>
      </c>
      <c r="E322" s="2">
        <f>IF(I321&gt;0.001,IPMT(Table42111417[[#This Row],[Oprocentowanie]]/12,1,$C$5-Table42111417[[#This Row],[Miesiąc]]+1,-I321),0)</f>
        <v>0</v>
      </c>
      <c r="F322" s="2">
        <f>IF(I321&gt;0.001,PPMT(Table42111417[[#This Row],[Oprocentowanie]]/12,1,$C$5-Table42111417[[#This Row],[Miesiąc]]+1,-I321),0)</f>
        <v>0</v>
      </c>
      <c r="G322" s="2">
        <f t="shared" si="14"/>
        <v>0</v>
      </c>
      <c r="H322" s="2"/>
      <c r="I322" s="11">
        <f>IF(I321-F322&gt;0.001,I321-F322-Table42111417[[#This Row],[Ile nadpłacamy przy tej racie?]],0)</f>
        <v>0</v>
      </c>
      <c r="K322" s="2">
        <f>IF(Table42111417[[#This Row],[Rok]]&lt;9,Table42111417[[#This Row],[Odsetki normalne]]*50%,Table42111417[[#This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307</v>
      </c>
      <c r="D323" s="5">
        <v>5.4800000000000001E-2</v>
      </c>
      <c r="E323" s="2">
        <f>IF(I322&gt;0.001,IPMT(Table42111417[[#This Row],[Oprocentowanie]]/12,1,$C$5-Table42111417[[#This Row],[Miesiąc]]+1,-I322),0)</f>
        <v>0</v>
      </c>
      <c r="F323" s="2">
        <f>IF(I322&gt;0.001,PPMT(Table42111417[[#This Row],[Oprocentowanie]]/12,1,$C$5-Table42111417[[#This Row],[Miesiąc]]+1,-I322),0)</f>
        <v>0</v>
      </c>
      <c r="G323" s="2">
        <f t="shared" si="14"/>
        <v>0</v>
      </c>
      <c r="H323" s="2"/>
      <c r="I323" s="11">
        <f>IF(I322-F323&gt;0.001,I322-F323-Table42111417[[#This Row],[Ile nadpłacamy przy tej racie?]],0)</f>
        <v>0</v>
      </c>
      <c r="K323" s="2">
        <f>IF(Table42111417[[#This Row],[Rok]]&lt;9,Table42111417[[#This Row],[Odsetki normalne]]*50%,Table42111417[[#This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308</v>
      </c>
      <c r="D324" s="5">
        <v>5.4800000000000001E-2</v>
      </c>
      <c r="E324" s="2">
        <f>IF(I323&gt;0.001,IPMT(Table42111417[[#This Row],[Oprocentowanie]]/12,1,$C$5-Table42111417[[#This Row],[Miesiąc]]+1,-I323),0)</f>
        <v>0</v>
      </c>
      <c r="F324" s="2">
        <f>IF(I323&gt;0.001,PPMT(Table42111417[[#This Row],[Oprocentowanie]]/12,1,$C$5-Table42111417[[#This Row],[Miesiąc]]+1,-I323),0)</f>
        <v>0</v>
      </c>
      <c r="G324" s="2">
        <f t="shared" si="14"/>
        <v>0</v>
      </c>
      <c r="H324" s="2"/>
      <c r="I324" s="11">
        <f>IF(I323-F324&gt;0.001,I323-F324-Table42111417[[#This Row],[Ile nadpłacamy przy tej racie?]],0)</f>
        <v>0</v>
      </c>
      <c r="K324" s="2">
        <f>IF(Table42111417[[#This Row],[Rok]]&lt;9,Table42111417[[#This Row],[Odsetki normalne]]*50%,Table42111417[[#This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309</v>
      </c>
      <c r="D325" s="5">
        <v>5.4800000000000001E-2</v>
      </c>
      <c r="E325" s="2">
        <f>IF(I324&gt;0.001,IPMT(Table42111417[[#This Row],[Oprocentowanie]]/12,1,$C$5-Table42111417[[#This Row],[Miesiąc]]+1,-I324),0)</f>
        <v>0</v>
      </c>
      <c r="F325" s="2">
        <f>IF(I324&gt;0.001,PPMT(Table42111417[[#This Row],[Oprocentowanie]]/12,1,$C$5-Table42111417[[#This Row],[Miesiąc]]+1,-I324),0)</f>
        <v>0</v>
      </c>
      <c r="G325" s="2">
        <f t="shared" si="14"/>
        <v>0</v>
      </c>
      <c r="H325" s="2"/>
      <c r="I325" s="11">
        <f>IF(I324-F325&gt;0.001,I324-F325-Table42111417[[#This Row],[Ile nadpłacamy przy tej racie?]],0)</f>
        <v>0</v>
      </c>
      <c r="K325" s="2">
        <f>IF(Table42111417[[#This Row],[Rok]]&lt;9,Table42111417[[#This Row],[Odsetki normalne]]*50%,Table42111417[[#This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310</v>
      </c>
      <c r="D326" s="5">
        <v>5.4800000000000001E-2</v>
      </c>
      <c r="E326" s="2">
        <f>IF(I325&gt;0.001,IPMT(Table42111417[[#This Row],[Oprocentowanie]]/12,1,$C$5-Table42111417[[#This Row],[Miesiąc]]+1,-I325),0)</f>
        <v>0</v>
      </c>
      <c r="F326" s="2">
        <f>IF(I325&gt;0.001,PPMT(Table42111417[[#This Row],[Oprocentowanie]]/12,1,$C$5-Table42111417[[#This Row],[Miesiąc]]+1,-I325),0)</f>
        <v>0</v>
      </c>
      <c r="G326" s="2">
        <f t="shared" si="14"/>
        <v>0</v>
      </c>
      <c r="H326" s="2"/>
      <c r="I326" s="11">
        <f>IF(I325-F326&gt;0.001,I325-F326-Table42111417[[#This Row],[Ile nadpłacamy przy tej racie?]],0)</f>
        <v>0</v>
      </c>
      <c r="K326" s="2">
        <f>IF(Table42111417[[#This Row],[Rok]]&lt;9,Table42111417[[#This Row],[Odsetki normalne]]*50%,Table42111417[[#This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311</v>
      </c>
      <c r="D327" s="5">
        <v>5.4800000000000001E-2</v>
      </c>
      <c r="E327" s="2">
        <f>IF(I326&gt;0.001,IPMT(Table42111417[[#This Row],[Oprocentowanie]]/12,1,$C$5-Table42111417[[#This Row],[Miesiąc]]+1,-I326),0)</f>
        <v>0</v>
      </c>
      <c r="F327" s="2">
        <f>IF(I326&gt;0.001,PPMT(Table42111417[[#This Row],[Oprocentowanie]]/12,1,$C$5-Table42111417[[#This Row],[Miesiąc]]+1,-I326),0)</f>
        <v>0</v>
      </c>
      <c r="G327" s="2">
        <f t="shared" si="14"/>
        <v>0</v>
      </c>
      <c r="H327" s="2"/>
      <c r="I327" s="11">
        <f>IF(I326-F327&gt;0.001,I326-F327-Table42111417[[#This Row],[Ile nadpłacamy przy tej racie?]],0)</f>
        <v>0</v>
      </c>
      <c r="K327" s="2">
        <f>IF(Table42111417[[#This Row],[Rok]]&lt;9,Table42111417[[#This Row],[Odsetki normalne]]*50%,Table42111417[[#This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312</v>
      </c>
      <c r="D328" s="5">
        <v>5.4800000000000001E-2</v>
      </c>
      <c r="E328" s="2">
        <f>IF(I327&gt;0.001,IPMT(Table42111417[[#This Row],[Oprocentowanie]]/12,1,$C$5-Table42111417[[#This Row],[Miesiąc]]+1,-I327),0)</f>
        <v>0</v>
      </c>
      <c r="F328" s="2">
        <f>IF(I327&gt;0.001,PPMT(Table42111417[[#This Row],[Oprocentowanie]]/12,1,$C$5-Table42111417[[#This Row],[Miesiąc]]+1,-I327),0)</f>
        <v>0</v>
      </c>
      <c r="G328" s="2">
        <f t="shared" si="14"/>
        <v>0</v>
      </c>
      <c r="H328" s="2"/>
      <c r="I328" s="11">
        <f>IF(I327-F328&gt;0.001,I327-F328-Table42111417[[#This Row],[Ile nadpłacamy przy tej racie?]],0)</f>
        <v>0</v>
      </c>
      <c r="K328" s="2">
        <f>IF(Table42111417[[#This Row],[Rok]]&lt;9,Table42111417[[#This Row],[Odsetki normalne]]*50%,Table42111417[[#This Row],[Odsetki normalne]])</f>
        <v>0</v>
      </c>
    </row>
    <row r="329" spans="2:11" x14ac:dyDescent="0.25">
      <c r="B329" s="6">
        <f t="shared" si="13"/>
        <v>27</v>
      </c>
      <c r="C329" s="7">
        <f t="shared" si="15"/>
        <v>313</v>
      </c>
      <c r="D329" s="8">
        <v>5.4800000000000001E-2</v>
      </c>
      <c r="E329" s="9">
        <f>IF(I328&gt;0.001,IPMT(Table42111417[[#This Row],[Oprocentowanie]]/12,1,$C$5-Table42111417[[#This Row],[Miesiąc]]+1,-I328),0)</f>
        <v>0</v>
      </c>
      <c r="F329" s="9">
        <f>IF(I328&gt;0.001,PPMT(Table42111417[[#This Row],[Oprocentowanie]]/12,1,$C$5-Table42111417[[#This Row],[Miesiąc]]+1,-I328),0)</f>
        <v>0</v>
      </c>
      <c r="G329" s="9">
        <f t="shared" si="14"/>
        <v>0</v>
      </c>
      <c r="H329" s="9"/>
      <c r="I329" s="9">
        <f>IF(I328-F329&gt;0.001,I328-F329-Table42111417[[#This Row],[Ile nadpłacamy przy tej racie?]],0)</f>
        <v>0</v>
      </c>
      <c r="K329" s="9">
        <f>IF(Table42111417[[#This Row],[Rok]]&lt;9,Table42111417[[#This Row],[Odsetki normalne]]*50%,Table42111417[[#This Row],[Odsetki normalne]])</f>
        <v>0</v>
      </c>
    </row>
    <row r="330" spans="2:11" x14ac:dyDescent="0.25">
      <c r="B330" s="6">
        <f t="shared" si="13"/>
        <v>27</v>
      </c>
      <c r="C330" s="7">
        <f t="shared" si="15"/>
        <v>314</v>
      </c>
      <c r="D330" s="8">
        <v>5.4800000000000001E-2</v>
      </c>
      <c r="E330" s="9">
        <f>IF(I329&gt;0.001,IPMT(Table42111417[[#This Row],[Oprocentowanie]]/12,1,$C$5-Table42111417[[#This Row],[Miesiąc]]+1,-I329),0)</f>
        <v>0</v>
      </c>
      <c r="F330" s="9">
        <f>IF(I329&gt;0.001,PPMT(Table42111417[[#This Row],[Oprocentowanie]]/12,1,$C$5-Table42111417[[#This Row],[Miesiąc]]+1,-I329),0)</f>
        <v>0</v>
      </c>
      <c r="G330" s="9">
        <f t="shared" si="14"/>
        <v>0</v>
      </c>
      <c r="H330" s="9"/>
      <c r="I330" s="9">
        <f>IF(I329-F330&gt;0.001,I329-F330-Table42111417[[#This Row],[Ile nadpłacamy przy tej racie?]],0)</f>
        <v>0</v>
      </c>
      <c r="K330" s="9">
        <f>IF(Table42111417[[#This Row],[Rok]]&lt;9,Table42111417[[#This Row],[Odsetki normalne]]*50%,Table42111417[[#This Row],[Odsetki normalne]])</f>
        <v>0</v>
      </c>
    </row>
    <row r="331" spans="2:11" x14ac:dyDescent="0.25">
      <c r="B331" s="6">
        <f t="shared" si="13"/>
        <v>27</v>
      </c>
      <c r="C331" s="7">
        <f t="shared" si="15"/>
        <v>315</v>
      </c>
      <c r="D331" s="8">
        <v>5.4800000000000001E-2</v>
      </c>
      <c r="E331" s="9">
        <f>IF(I330&gt;0.001,IPMT(Table42111417[[#This Row],[Oprocentowanie]]/12,1,$C$5-Table42111417[[#This Row],[Miesiąc]]+1,-I330),0)</f>
        <v>0</v>
      </c>
      <c r="F331" s="9">
        <f>IF(I330&gt;0.001,PPMT(Table42111417[[#This Row],[Oprocentowanie]]/12,1,$C$5-Table42111417[[#This Row],[Miesiąc]]+1,-I330),0)</f>
        <v>0</v>
      </c>
      <c r="G331" s="9">
        <f t="shared" si="14"/>
        <v>0</v>
      </c>
      <c r="H331" s="9"/>
      <c r="I331" s="9">
        <f>IF(I330-F331&gt;0.001,I330-F331-Table42111417[[#This Row],[Ile nadpłacamy przy tej racie?]],0)</f>
        <v>0</v>
      </c>
      <c r="K331" s="9">
        <f>IF(Table42111417[[#This Row],[Rok]]&lt;9,Table42111417[[#This Row],[Odsetki normalne]]*50%,Table42111417[[#This Row],[Odsetki normalne]])</f>
        <v>0</v>
      </c>
    </row>
    <row r="332" spans="2:11" x14ac:dyDescent="0.25">
      <c r="B332" s="6">
        <f t="shared" si="13"/>
        <v>27</v>
      </c>
      <c r="C332" s="7">
        <f t="shared" si="15"/>
        <v>316</v>
      </c>
      <c r="D332" s="8">
        <v>5.4800000000000001E-2</v>
      </c>
      <c r="E332" s="9">
        <f>IF(I331&gt;0.001,IPMT(Table42111417[[#This Row],[Oprocentowanie]]/12,1,$C$5-Table42111417[[#This Row],[Miesiąc]]+1,-I331),0)</f>
        <v>0</v>
      </c>
      <c r="F332" s="9">
        <f>IF(I331&gt;0.001,PPMT(Table42111417[[#This Row],[Oprocentowanie]]/12,1,$C$5-Table42111417[[#This Row],[Miesiąc]]+1,-I331),0)</f>
        <v>0</v>
      </c>
      <c r="G332" s="9">
        <f t="shared" si="14"/>
        <v>0</v>
      </c>
      <c r="H332" s="9"/>
      <c r="I332" s="9">
        <f>IF(I331-F332&gt;0.001,I331-F332-Table42111417[[#This Row],[Ile nadpłacamy przy tej racie?]],0)</f>
        <v>0</v>
      </c>
      <c r="K332" s="9">
        <f>IF(Table42111417[[#This Row],[Rok]]&lt;9,Table42111417[[#This Row],[Odsetki normalne]]*50%,Table42111417[[#This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317</v>
      </c>
      <c r="D333" s="8">
        <v>5.4800000000000001E-2</v>
      </c>
      <c r="E333" s="9">
        <f>IF(I332&gt;0.001,IPMT(Table42111417[[#This Row],[Oprocentowanie]]/12,1,$C$5-Table42111417[[#This Row],[Miesiąc]]+1,-I332),0)</f>
        <v>0</v>
      </c>
      <c r="F333" s="9">
        <f>IF(I332&gt;0.001,PPMT(Table42111417[[#This Row],[Oprocentowanie]]/12,1,$C$5-Table42111417[[#This Row],[Miesiąc]]+1,-I332),0)</f>
        <v>0</v>
      </c>
      <c r="G333" s="9">
        <f t="shared" si="14"/>
        <v>0</v>
      </c>
      <c r="H333" s="9"/>
      <c r="I333" s="9">
        <f>IF(I332-F333&gt;0.001,I332-F333-Table42111417[[#This Row],[Ile nadpłacamy przy tej racie?]],0)</f>
        <v>0</v>
      </c>
      <c r="K333" s="9">
        <f>IF(Table42111417[[#This Row],[Rok]]&lt;9,Table42111417[[#This Row],[Odsetki normalne]]*50%,Table42111417[[#This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318</v>
      </c>
      <c r="D334" s="8">
        <v>5.4800000000000001E-2</v>
      </c>
      <c r="E334" s="9">
        <f>IF(I333&gt;0.001,IPMT(Table42111417[[#This Row],[Oprocentowanie]]/12,1,$C$5-Table42111417[[#This Row],[Miesiąc]]+1,-I333),0)</f>
        <v>0</v>
      </c>
      <c r="F334" s="9">
        <f>IF(I333&gt;0.001,PPMT(Table42111417[[#This Row],[Oprocentowanie]]/12,1,$C$5-Table42111417[[#This Row],[Miesiąc]]+1,-I333),0)</f>
        <v>0</v>
      </c>
      <c r="G334" s="9">
        <f t="shared" si="14"/>
        <v>0</v>
      </c>
      <c r="H334" s="9"/>
      <c r="I334" s="9">
        <f>IF(I333-F334&gt;0.001,I333-F334-Table42111417[[#This Row],[Ile nadpłacamy przy tej racie?]],0)</f>
        <v>0</v>
      </c>
      <c r="K334" s="9">
        <f>IF(Table42111417[[#This Row],[Rok]]&lt;9,Table42111417[[#This Row],[Odsetki normalne]]*50%,Table42111417[[#This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319</v>
      </c>
      <c r="D335" s="8">
        <v>5.4800000000000001E-2</v>
      </c>
      <c r="E335" s="9">
        <f>IF(I334&gt;0.001,IPMT(Table42111417[[#This Row],[Oprocentowanie]]/12,1,$C$5-Table42111417[[#This Row],[Miesiąc]]+1,-I334),0)</f>
        <v>0</v>
      </c>
      <c r="F335" s="9">
        <f>IF(I334&gt;0.001,PPMT(Table42111417[[#This Row],[Oprocentowanie]]/12,1,$C$5-Table42111417[[#This Row],[Miesiąc]]+1,-I334),0)</f>
        <v>0</v>
      </c>
      <c r="G335" s="9">
        <f t="shared" si="14"/>
        <v>0</v>
      </c>
      <c r="H335" s="9"/>
      <c r="I335" s="9">
        <f>IF(I334-F335&gt;0.001,I334-F335-Table42111417[[#This Row],[Ile nadpłacamy przy tej racie?]],0)</f>
        <v>0</v>
      </c>
      <c r="K335" s="9">
        <f>IF(Table42111417[[#This Row],[Rok]]&lt;9,Table42111417[[#This Row],[Odsetki normalne]]*50%,Table42111417[[#This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320</v>
      </c>
      <c r="D336" s="8">
        <v>5.4800000000000001E-2</v>
      </c>
      <c r="E336" s="9">
        <f>IF(I335&gt;0.001,IPMT(Table42111417[[#This Row],[Oprocentowanie]]/12,1,$C$5-Table42111417[[#This Row],[Miesiąc]]+1,-I335),0)</f>
        <v>0</v>
      </c>
      <c r="F336" s="9">
        <f>IF(I335&gt;0.001,PPMT(Table42111417[[#This Row],[Oprocentowanie]]/12,1,$C$5-Table42111417[[#This Row],[Miesiąc]]+1,-I335),0)</f>
        <v>0</v>
      </c>
      <c r="G336" s="9">
        <f t="shared" si="14"/>
        <v>0</v>
      </c>
      <c r="H336" s="9"/>
      <c r="I336" s="9">
        <f>IF(I335-F336&gt;0.001,I335-F336-Table42111417[[#This Row],[Ile nadpłacamy przy tej racie?]],0)</f>
        <v>0</v>
      </c>
      <c r="K336" s="9">
        <f>IF(Table42111417[[#This Row],[Rok]]&lt;9,Table42111417[[#This Row],[Odsetki normalne]]*50%,Table42111417[[#This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321</v>
      </c>
      <c r="D337" s="8">
        <v>5.4800000000000001E-2</v>
      </c>
      <c r="E337" s="9">
        <f>IF(I336&gt;0.001,IPMT(Table42111417[[#This Row],[Oprocentowanie]]/12,1,$C$5-Table42111417[[#This Row],[Miesiąc]]+1,-I336),0)</f>
        <v>0</v>
      </c>
      <c r="F337" s="9">
        <f>IF(I336&gt;0.001,PPMT(Table42111417[[#This Row],[Oprocentowanie]]/12,1,$C$5-Table42111417[[#This Row],[Miesiąc]]+1,-I336),0)</f>
        <v>0</v>
      </c>
      <c r="G337" s="9">
        <f t="shared" si="14"/>
        <v>0</v>
      </c>
      <c r="H337" s="9"/>
      <c r="I337" s="9">
        <f>IF(I336-F337&gt;0.001,I336-F337-Table42111417[[#This Row],[Ile nadpłacamy przy tej racie?]],0)</f>
        <v>0</v>
      </c>
      <c r="K337" s="9">
        <f>IF(Table42111417[[#This Row],[Rok]]&lt;9,Table42111417[[#This Row],[Odsetki normalne]]*50%,Table42111417[[#This Row],[Odsetki normalne]])</f>
        <v>0</v>
      </c>
    </row>
    <row r="338" spans="2:11" x14ac:dyDescent="0.25">
      <c r="B338" s="6">
        <f t="shared" ref="B338:B401" si="16">ROUNDUP(C338/12,0)</f>
        <v>27</v>
      </c>
      <c r="C338" s="7">
        <f t="shared" si="15"/>
        <v>322</v>
      </c>
      <c r="D338" s="8">
        <v>5.4800000000000001E-2</v>
      </c>
      <c r="E338" s="9">
        <f>IF(I337&gt;0.001,IPMT(Table42111417[[#This Row],[Oprocentowanie]]/12,1,$C$5-Table42111417[[#This Row],[Miesiąc]]+1,-I337),0)</f>
        <v>0</v>
      </c>
      <c r="F338" s="9">
        <f>IF(I337&gt;0.001,PPMT(Table42111417[[#This Row],[Oprocentowanie]]/12,1,$C$5-Table42111417[[#This Row],[Miesiąc]]+1,-I337),0)</f>
        <v>0</v>
      </c>
      <c r="G338" s="9">
        <f t="shared" ref="G338:G401" si="17">IF(I337&gt;0,E338+F338,0)</f>
        <v>0</v>
      </c>
      <c r="H338" s="9"/>
      <c r="I338" s="9">
        <f>IF(I337-F338&gt;0.001,I337-F338-Table42111417[[#This Row],[Ile nadpłacamy przy tej racie?]],0)</f>
        <v>0</v>
      </c>
      <c r="K338" s="9">
        <f>IF(Table42111417[[#This Row],[Rok]]&lt;9,Table42111417[[#This Row],[Odsetki normalne]]*50%,Table42111417[[#This Row],[Odsetki normalne]])</f>
        <v>0</v>
      </c>
    </row>
    <row r="339" spans="2:11" x14ac:dyDescent="0.25">
      <c r="B339" s="6">
        <f t="shared" si="16"/>
        <v>27</v>
      </c>
      <c r="C339" s="7">
        <f t="shared" ref="C339:C402" si="18">C338+1</f>
        <v>323</v>
      </c>
      <c r="D339" s="8">
        <v>5.4800000000000001E-2</v>
      </c>
      <c r="E339" s="9">
        <f>IF(I338&gt;0.001,IPMT(Table42111417[[#This Row],[Oprocentowanie]]/12,1,$C$5-Table42111417[[#This Row],[Miesiąc]]+1,-I338),0)</f>
        <v>0</v>
      </c>
      <c r="F339" s="9">
        <f>IF(I338&gt;0.001,PPMT(Table42111417[[#This Row],[Oprocentowanie]]/12,1,$C$5-Table42111417[[#This Row],[Miesiąc]]+1,-I338),0)</f>
        <v>0</v>
      </c>
      <c r="G339" s="9">
        <f t="shared" si="17"/>
        <v>0</v>
      </c>
      <c r="H339" s="9"/>
      <c r="I339" s="9">
        <f>IF(I338-F339&gt;0.001,I338-F339-Table42111417[[#This Row],[Ile nadpłacamy przy tej racie?]],0)</f>
        <v>0</v>
      </c>
      <c r="K339" s="9">
        <f>IF(Table42111417[[#This Row],[Rok]]&lt;9,Table42111417[[#This Row],[Odsetki normalne]]*50%,Table42111417[[#This Row],[Odsetki normalne]])</f>
        <v>0</v>
      </c>
    </row>
    <row r="340" spans="2:11" x14ac:dyDescent="0.25">
      <c r="B340" s="6">
        <f t="shared" si="16"/>
        <v>27</v>
      </c>
      <c r="C340" s="7">
        <f t="shared" si="18"/>
        <v>324</v>
      </c>
      <c r="D340" s="8">
        <v>5.4800000000000001E-2</v>
      </c>
      <c r="E340" s="9">
        <f>IF(I339&gt;0.001,IPMT(Table42111417[[#This Row],[Oprocentowanie]]/12,1,$C$5-Table42111417[[#This Row],[Miesiąc]]+1,-I339),0)</f>
        <v>0</v>
      </c>
      <c r="F340" s="9">
        <f>IF(I339&gt;0.001,PPMT(Table42111417[[#This Row],[Oprocentowanie]]/12,1,$C$5-Table42111417[[#This Row],[Miesiąc]]+1,-I339),0)</f>
        <v>0</v>
      </c>
      <c r="G340" s="9">
        <f t="shared" si="17"/>
        <v>0</v>
      </c>
      <c r="H340" s="9"/>
      <c r="I340" s="9">
        <f>IF(I339-F340&gt;0.001,I339-F340-Table42111417[[#This Row],[Ile nadpłacamy przy tej racie?]],0)</f>
        <v>0</v>
      </c>
      <c r="K340" s="9">
        <f>IF(Table42111417[[#This Row],[Rok]]&lt;9,Table42111417[[#This Row],[Odsetki normalne]]*50%,Table42111417[[#This Row],[Odsetki normalne]])</f>
        <v>0</v>
      </c>
    </row>
    <row r="341" spans="2:11" x14ac:dyDescent="0.25">
      <c r="B341" s="1">
        <f t="shared" si="16"/>
        <v>28</v>
      </c>
      <c r="C341" s="4">
        <f t="shared" si="18"/>
        <v>325</v>
      </c>
      <c r="D341" s="5">
        <v>5.4800000000000001E-2</v>
      </c>
      <c r="E341" s="2">
        <f>IF(I340&gt;0.001,IPMT(Table42111417[[#This Row],[Oprocentowanie]]/12,1,$C$5-Table42111417[[#This Row],[Miesiąc]]+1,-I340),0)</f>
        <v>0</v>
      </c>
      <c r="F341" s="2">
        <f>IF(I340&gt;0.001,PPMT(Table42111417[[#This Row],[Oprocentowanie]]/12,1,$C$5-Table42111417[[#This Row],[Miesiąc]]+1,-I340),0)</f>
        <v>0</v>
      </c>
      <c r="G341" s="2">
        <f t="shared" si="17"/>
        <v>0</v>
      </c>
      <c r="H341" s="2"/>
      <c r="I341" s="11">
        <f>IF(I340-F341&gt;0.001,I340-F341-Table42111417[[#This Row],[Ile nadpłacamy przy tej racie?]],0)</f>
        <v>0</v>
      </c>
      <c r="K341" s="2">
        <f>IF(Table42111417[[#This Row],[Rok]]&lt;9,Table42111417[[#This Row],[Odsetki normalne]]*50%,Table42111417[[#This Row],[Odsetki normalne]])</f>
        <v>0</v>
      </c>
    </row>
    <row r="342" spans="2:11" x14ac:dyDescent="0.25">
      <c r="B342" s="1">
        <f t="shared" si="16"/>
        <v>28</v>
      </c>
      <c r="C342" s="4">
        <f t="shared" si="18"/>
        <v>326</v>
      </c>
      <c r="D342" s="5">
        <v>5.4800000000000001E-2</v>
      </c>
      <c r="E342" s="2">
        <f>IF(I341&gt;0.001,IPMT(Table42111417[[#This Row],[Oprocentowanie]]/12,1,$C$5-Table42111417[[#This Row],[Miesiąc]]+1,-I341),0)</f>
        <v>0</v>
      </c>
      <c r="F342" s="2">
        <f>IF(I341&gt;0.001,PPMT(Table42111417[[#This Row],[Oprocentowanie]]/12,1,$C$5-Table42111417[[#This Row],[Miesiąc]]+1,-I341),0)</f>
        <v>0</v>
      </c>
      <c r="G342" s="2">
        <f t="shared" si="17"/>
        <v>0</v>
      </c>
      <c r="H342" s="2"/>
      <c r="I342" s="11">
        <f>IF(I341-F342&gt;0.001,I341-F342-Table42111417[[#This Row],[Ile nadpłacamy przy tej racie?]],0)</f>
        <v>0</v>
      </c>
      <c r="K342" s="2">
        <f>IF(Table42111417[[#This Row],[Rok]]&lt;9,Table42111417[[#This Row],[Odsetki normalne]]*50%,Table42111417[[#This Row],[Odsetki normalne]])</f>
        <v>0</v>
      </c>
    </row>
    <row r="343" spans="2:11" x14ac:dyDescent="0.25">
      <c r="B343" s="1">
        <f t="shared" si="16"/>
        <v>28</v>
      </c>
      <c r="C343" s="4">
        <f t="shared" si="18"/>
        <v>327</v>
      </c>
      <c r="D343" s="5">
        <v>5.4800000000000001E-2</v>
      </c>
      <c r="E343" s="2">
        <f>IF(I342&gt;0.001,IPMT(Table42111417[[#This Row],[Oprocentowanie]]/12,1,$C$5-Table42111417[[#This Row],[Miesiąc]]+1,-I342),0)</f>
        <v>0</v>
      </c>
      <c r="F343" s="2">
        <f>IF(I342&gt;0.001,PPMT(Table42111417[[#This Row],[Oprocentowanie]]/12,1,$C$5-Table42111417[[#This Row],[Miesiąc]]+1,-I342),0)</f>
        <v>0</v>
      </c>
      <c r="G343" s="2">
        <f t="shared" si="17"/>
        <v>0</v>
      </c>
      <c r="H343" s="2"/>
      <c r="I343" s="11">
        <f>IF(I342-F343&gt;0.001,I342-F343-Table42111417[[#This Row],[Ile nadpłacamy przy tej racie?]],0)</f>
        <v>0</v>
      </c>
      <c r="K343" s="2">
        <f>IF(Table42111417[[#This Row],[Rok]]&lt;9,Table42111417[[#This Row],[Odsetki normalne]]*50%,Table42111417[[#This Row],[Odsetki normalne]])</f>
        <v>0</v>
      </c>
    </row>
    <row r="344" spans="2:11" x14ac:dyDescent="0.25">
      <c r="B344" s="1">
        <f t="shared" si="16"/>
        <v>28</v>
      </c>
      <c r="C344" s="4">
        <f t="shared" si="18"/>
        <v>328</v>
      </c>
      <c r="D344" s="5">
        <v>5.4800000000000001E-2</v>
      </c>
      <c r="E344" s="2">
        <f>IF(I343&gt;0.001,IPMT(Table42111417[[#This Row],[Oprocentowanie]]/12,1,$C$5-Table42111417[[#This Row],[Miesiąc]]+1,-I343),0)</f>
        <v>0</v>
      </c>
      <c r="F344" s="2">
        <f>IF(I343&gt;0.001,PPMT(Table42111417[[#This Row],[Oprocentowanie]]/12,1,$C$5-Table42111417[[#This Row],[Miesiąc]]+1,-I343),0)</f>
        <v>0</v>
      </c>
      <c r="G344" s="2">
        <f t="shared" si="17"/>
        <v>0</v>
      </c>
      <c r="H344" s="2"/>
      <c r="I344" s="11">
        <f>IF(I343-F344&gt;0.001,I343-F344-Table42111417[[#This Row],[Ile nadpłacamy przy tej racie?]],0)</f>
        <v>0</v>
      </c>
      <c r="K344" s="2">
        <f>IF(Table42111417[[#This Row],[Rok]]&lt;9,Table42111417[[#This Row],[Odsetki normalne]]*50%,Table42111417[[#This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329</v>
      </c>
      <c r="D345" s="5">
        <v>5.4800000000000001E-2</v>
      </c>
      <c r="E345" s="2">
        <f>IF(I344&gt;0.001,IPMT(Table42111417[[#This Row],[Oprocentowanie]]/12,1,$C$5-Table42111417[[#This Row],[Miesiąc]]+1,-I344),0)</f>
        <v>0</v>
      </c>
      <c r="F345" s="2">
        <f>IF(I344&gt;0.001,PPMT(Table42111417[[#This Row],[Oprocentowanie]]/12,1,$C$5-Table42111417[[#This Row],[Miesiąc]]+1,-I344),0)</f>
        <v>0</v>
      </c>
      <c r="G345" s="2">
        <f t="shared" si="17"/>
        <v>0</v>
      </c>
      <c r="H345" s="2"/>
      <c r="I345" s="11">
        <f>IF(I344-F345&gt;0.001,I344-F345-Table42111417[[#This Row],[Ile nadpłacamy przy tej racie?]],0)</f>
        <v>0</v>
      </c>
      <c r="K345" s="2">
        <f>IF(Table42111417[[#This Row],[Rok]]&lt;9,Table42111417[[#This Row],[Odsetki normalne]]*50%,Table42111417[[#This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330</v>
      </c>
      <c r="D346" s="5">
        <v>5.4800000000000001E-2</v>
      </c>
      <c r="E346" s="2">
        <f>IF(I345&gt;0.001,IPMT(Table42111417[[#This Row],[Oprocentowanie]]/12,1,$C$5-Table42111417[[#This Row],[Miesiąc]]+1,-I345),0)</f>
        <v>0</v>
      </c>
      <c r="F346" s="2">
        <f>IF(I345&gt;0.001,PPMT(Table42111417[[#This Row],[Oprocentowanie]]/12,1,$C$5-Table42111417[[#This Row],[Miesiąc]]+1,-I345),0)</f>
        <v>0</v>
      </c>
      <c r="G346" s="2">
        <f t="shared" si="17"/>
        <v>0</v>
      </c>
      <c r="H346" s="2"/>
      <c r="I346" s="11">
        <f>IF(I345-F346&gt;0.001,I345-F346-Table42111417[[#This Row],[Ile nadpłacamy przy tej racie?]],0)</f>
        <v>0</v>
      </c>
      <c r="K346" s="2">
        <f>IF(Table42111417[[#This Row],[Rok]]&lt;9,Table42111417[[#This Row],[Odsetki normalne]]*50%,Table42111417[[#This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331</v>
      </c>
      <c r="D347" s="5">
        <v>5.4800000000000001E-2</v>
      </c>
      <c r="E347" s="2">
        <f>IF(I346&gt;0.001,IPMT(Table42111417[[#This Row],[Oprocentowanie]]/12,1,$C$5-Table42111417[[#This Row],[Miesiąc]]+1,-I346),0)</f>
        <v>0</v>
      </c>
      <c r="F347" s="2">
        <f>IF(I346&gt;0.001,PPMT(Table42111417[[#This Row],[Oprocentowanie]]/12,1,$C$5-Table42111417[[#This Row],[Miesiąc]]+1,-I346),0)</f>
        <v>0</v>
      </c>
      <c r="G347" s="2">
        <f t="shared" si="17"/>
        <v>0</v>
      </c>
      <c r="H347" s="2"/>
      <c r="I347" s="11">
        <f>IF(I346-F347&gt;0.001,I346-F347-Table42111417[[#This Row],[Ile nadpłacamy przy tej racie?]],0)</f>
        <v>0</v>
      </c>
      <c r="K347" s="2">
        <f>IF(Table42111417[[#This Row],[Rok]]&lt;9,Table42111417[[#This Row],[Odsetki normalne]]*50%,Table42111417[[#This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332</v>
      </c>
      <c r="D348" s="5">
        <v>5.4800000000000001E-2</v>
      </c>
      <c r="E348" s="2">
        <f>IF(I347&gt;0.001,IPMT(Table42111417[[#This Row],[Oprocentowanie]]/12,1,$C$5-Table42111417[[#This Row],[Miesiąc]]+1,-I347),0)</f>
        <v>0</v>
      </c>
      <c r="F348" s="2">
        <f>IF(I347&gt;0.001,PPMT(Table42111417[[#This Row],[Oprocentowanie]]/12,1,$C$5-Table42111417[[#This Row],[Miesiąc]]+1,-I347),0)</f>
        <v>0</v>
      </c>
      <c r="G348" s="2">
        <f t="shared" si="17"/>
        <v>0</v>
      </c>
      <c r="H348" s="2"/>
      <c r="I348" s="11">
        <f>IF(I347-F348&gt;0.001,I347-F348-Table42111417[[#This Row],[Ile nadpłacamy przy tej racie?]],0)</f>
        <v>0</v>
      </c>
      <c r="K348" s="2">
        <f>IF(Table42111417[[#This Row],[Rok]]&lt;9,Table42111417[[#This Row],[Odsetki normalne]]*50%,Table42111417[[#This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333</v>
      </c>
      <c r="D349" s="5">
        <v>5.4800000000000001E-2</v>
      </c>
      <c r="E349" s="2">
        <f>IF(I348&gt;0.001,IPMT(Table42111417[[#This Row],[Oprocentowanie]]/12,1,$C$5-Table42111417[[#This Row],[Miesiąc]]+1,-I348),0)</f>
        <v>0</v>
      </c>
      <c r="F349" s="2">
        <f>IF(I348&gt;0.001,PPMT(Table42111417[[#This Row],[Oprocentowanie]]/12,1,$C$5-Table42111417[[#This Row],[Miesiąc]]+1,-I348),0)</f>
        <v>0</v>
      </c>
      <c r="G349" s="2">
        <f t="shared" si="17"/>
        <v>0</v>
      </c>
      <c r="H349" s="2"/>
      <c r="I349" s="11">
        <f>IF(I348-F349&gt;0.001,I348-F349-Table42111417[[#This Row],[Ile nadpłacamy przy tej racie?]],0)</f>
        <v>0</v>
      </c>
      <c r="K349" s="2">
        <f>IF(Table42111417[[#This Row],[Rok]]&lt;9,Table42111417[[#This Row],[Odsetki normalne]]*50%,Table42111417[[#This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334</v>
      </c>
      <c r="D350" s="5">
        <v>5.4800000000000001E-2</v>
      </c>
      <c r="E350" s="2">
        <f>IF(I349&gt;0.001,IPMT(Table42111417[[#This Row],[Oprocentowanie]]/12,1,$C$5-Table42111417[[#This Row],[Miesiąc]]+1,-I349),0)</f>
        <v>0</v>
      </c>
      <c r="F350" s="2">
        <f>IF(I349&gt;0.001,PPMT(Table42111417[[#This Row],[Oprocentowanie]]/12,1,$C$5-Table42111417[[#This Row],[Miesiąc]]+1,-I349),0)</f>
        <v>0</v>
      </c>
      <c r="G350" s="2">
        <f t="shared" si="17"/>
        <v>0</v>
      </c>
      <c r="H350" s="2"/>
      <c r="I350" s="11">
        <f>IF(I349-F350&gt;0.001,I349-F350-Table42111417[[#This Row],[Ile nadpłacamy przy tej racie?]],0)</f>
        <v>0</v>
      </c>
      <c r="K350" s="2">
        <f>IF(Table42111417[[#This Row],[Rok]]&lt;9,Table42111417[[#This Row],[Odsetki normalne]]*50%,Table42111417[[#This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335</v>
      </c>
      <c r="D351" s="5">
        <v>5.4800000000000001E-2</v>
      </c>
      <c r="E351" s="2">
        <f>IF(I350&gt;0.001,IPMT(Table42111417[[#This Row],[Oprocentowanie]]/12,1,$C$5-Table42111417[[#This Row],[Miesiąc]]+1,-I350),0)</f>
        <v>0</v>
      </c>
      <c r="F351" s="2">
        <f>IF(I350&gt;0.001,PPMT(Table42111417[[#This Row],[Oprocentowanie]]/12,1,$C$5-Table42111417[[#This Row],[Miesiąc]]+1,-I350),0)</f>
        <v>0</v>
      </c>
      <c r="G351" s="2">
        <f t="shared" si="17"/>
        <v>0</v>
      </c>
      <c r="H351" s="2"/>
      <c r="I351" s="11">
        <f>IF(I350-F351&gt;0.001,I350-F351-Table42111417[[#This Row],[Ile nadpłacamy przy tej racie?]],0)</f>
        <v>0</v>
      </c>
      <c r="K351" s="2">
        <f>IF(Table42111417[[#This Row],[Rok]]&lt;9,Table42111417[[#This Row],[Odsetki normalne]]*50%,Table42111417[[#This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336</v>
      </c>
      <c r="D352" s="5">
        <v>5.4800000000000001E-2</v>
      </c>
      <c r="E352" s="2">
        <f>IF(I351&gt;0.001,IPMT(Table42111417[[#This Row],[Oprocentowanie]]/12,1,$C$5-Table42111417[[#This Row],[Miesiąc]]+1,-I351),0)</f>
        <v>0</v>
      </c>
      <c r="F352" s="2">
        <f>IF(I351&gt;0.001,PPMT(Table42111417[[#This Row],[Oprocentowanie]]/12,1,$C$5-Table42111417[[#This Row],[Miesiąc]]+1,-I351),0)</f>
        <v>0</v>
      </c>
      <c r="G352" s="2">
        <f t="shared" si="17"/>
        <v>0</v>
      </c>
      <c r="H352" s="2"/>
      <c r="I352" s="11">
        <f>IF(I351-F352&gt;0.001,I351-F352-Table42111417[[#This Row],[Ile nadpłacamy przy tej racie?]],0)</f>
        <v>0</v>
      </c>
      <c r="K352" s="2">
        <f>IF(Table42111417[[#This Row],[Rok]]&lt;9,Table42111417[[#This Row],[Odsetki normalne]]*50%,Table42111417[[#This Row],[Odsetki normalne]])</f>
        <v>0</v>
      </c>
    </row>
    <row r="353" spans="2:11" x14ac:dyDescent="0.25">
      <c r="B353" s="6">
        <f t="shared" si="16"/>
        <v>29</v>
      </c>
      <c r="C353" s="7">
        <f t="shared" si="18"/>
        <v>337</v>
      </c>
      <c r="D353" s="8">
        <v>5.4800000000000001E-2</v>
      </c>
      <c r="E353" s="9">
        <f>IF(I352&gt;0.001,IPMT(Table42111417[[#This Row],[Oprocentowanie]]/12,1,$C$5-Table42111417[[#This Row],[Miesiąc]]+1,-I352),0)</f>
        <v>0</v>
      </c>
      <c r="F353" s="9">
        <f>IF(I352&gt;0.001,PPMT(Table42111417[[#This Row],[Oprocentowanie]]/12,1,$C$5-Table42111417[[#This Row],[Miesiąc]]+1,-I352),0)</f>
        <v>0</v>
      </c>
      <c r="G353" s="9">
        <f t="shared" si="17"/>
        <v>0</v>
      </c>
      <c r="H353" s="9"/>
      <c r="I353" s="9">
        <f>IF(I352-F353&gt;0.001,I352-F353-Table42111417[[#This Row],[Ile nadpłacamy przy tej racie?]],0)</f>
        <v>0</v>
      </c>
      <c r="K353" s="9">
        <f>IF(Table42111417[[#This Row],[Rok]]&lt;9,Table42111417[[#This Row],[Odsetki normalne]]*50%,Table42111417[[#This Row],[Odsetki normalne]])</f>
        <v>0</v>
      </c>
    </row>
    <row r="354" spans="2:11" x14ac:dyDescent="0.25">
      <c r="B354" s="6">
        <f t="shared" si="16"/>
        <v>29</v>
      </c>
      <c r="C354" s="7">
        <f t="shared" si="18"/>
        <v>338</v>
      </c>
      <c r="D354" s="8">
        <v>5.4800000000000001E-2</v>
      </c>
      <c r="E354" s="9">
        <f>IF(I353&gt;0.001,IPMT(Table42111417[[#This Row],[Oprocentowanie]]/12,1,$C$5-Table42111417[[#This Row],[Miesiąc]]+1,-I353),0)</f>
        <v>0</v>
      </c>
      <c r="F354" s="9">
        <f>IF(I353&gt;0.001,PPMT(Table42111417[[#This Row],[Oprocentowanie]]/12,1,$C$5-Table42111417[[#This Row],[Miesiąc]]+1,-I353),0)</f>
        <v>0</v>
      </c>
      <c r="G354" s="9">
        <f t="shared" si="17"/>
        <v>0</v>
      </c>
      <c r="H354" s="9"/>
      <c r="I354" s="9">
        <f>IF(I353-F354&gt;0.001,I353-F354-Table42111417[[#This Row],[Ile nadpłacamy przy tej racie?]],0)</f>
        <v>0</v>
      </c>
      <c r="K354" s="9">
        <f>IF(Table42111417[[#This Row],[Rok]]&lt;9,Table42111417[[#This Row],[Odsetki normalne]]*50%,Table42111417[[#This Row],[Odsetki normalne]])</f>
        <v>0</v>
      </c>
    </row>
    <row r="355" spans="2:11" x14ac:dyDescent="0.25">
      <c r="B355" s="6">
        <f t="shared" si="16"/>
        <v>29</v>
      </c>
      <c r="C355" s="7">
        <f t="shared" si="18"/>
        <v>339</v>
      </c>
      <c r="D355" s="8">
        <v>5.4800000000000001E-2</v>
      </c>
      <c r="E355" s="9">
        <f>IF(I354&gt;0.001,IPMT(Table42111417[[#This Row],[Oprocentowanie]]/12,1,$C$5-Table42111417[[#This Row],[Miesiąc]]+1,-I354),0)</f>
        <v>0</v>
      </c>
      <c r="F355" s="9">
        <f>IF(I354&gt;0.001,PPMT(Table42111417[[#This Row],[Oprocentowanie]]/12,1,$C$5-Table42111417[[#This Row],[Miesiąc]]+1,-I354),0)</f>
        <v>0</v>
      </c>
      <c r="G355" s="9">
        <f t="shared" si="17"/>
        <v>0</v>
      </c>
      <c r="H355" s="9"/>
      <c r="I355" s="9">
        <f>IF(I354-F355&gt;0.001,I354-F355-Table42111417[[#This Row],[Ile nadpłacamy przy tej racie?]],0)</f>
        <v>0</v>
      </c>
      <c r="K355" s="9">
        <f>IF(Table42111417[[#This Row],[Rok]]&lt;9,Table42111417[[#This Row],[Odsetki normalne]]*50%,Table42111417[[#This Row],[Odsetki normalne]])</f>
        <v>0</v>
      </c>
    </row>
    <row r="356" spans="2:11" x14ac:dyDescent="0.25">
      <c r="B356" s="6">
        <f t="shared" si="16"/>
        <v>29</v>
      </c>
      <c r="C356" s="7">
        <f t="shared" si="18"/>
        <v>340</v>
      </c>
      <c r="D356" s="8">
        <v>5.4800000000000001E-2</v>
      </c>
      <c r="E356" s="9">
        <f>IF(I355&gt;0.001,IPMT(Table42111417[[#This Row],[Oprocentowanie]]/12,1,$C$5-Table42111417[[#This Row],[Miesiąc]]+1,-I355),0)</f>
        <v>0</v>
      </c>
      <c r="F356" s="9">
        <f>IF(I355&gt;0.001,PPMT(Table42111417[[#This Row],[Oprocentowanie]]/12,1,$C$5-Table42111417[[#This Row],[Miesiąc]]+1,-I355),0)</f>
        <v>0</v>
      </c>
      <c r="G356" s="9">
        <f t="shared" si="17"/>
        <v>0</v>
      </c>
      <c r="H356" s="9"/>
      <c r="I356" s="9">
        <f>IF(I355-F356&gt;0.001,I355-F356-Table42111417[[#This Row],[Ile nadpłacamy przy tej racie?]],0)</f>
        <v>0</v>
      </c>
      <c r="K356" s="9">
        <f>IF(Table42111417[[#This Row],[Rok]]&lt;9,Table42111417[[#This Row],[Odsetki normalne]]*50%,Table42111417[[#This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341</v>
      </c>
      <c r="D357" s="8">
        <v>5.4800000000000001E-2</v>
      </c>
      <c r="E357" s="9">
        <f>IF(I356&gt;0.001,IPMT(Table42111417[[#This Row],[Oprocentowanie]]/12,1,$C$5-Table42111417[[#This Row],[Miesiąc]]+1,-I356),0)</f>
        <v>0</v>
      </c>
      <c r="F357" s="9">
        <f>IF(I356&gt;0.001,PPMT(Table42111417[[#This Row],[Oprocentowanie]]/12,1,$C$5-Table42111417[[#This Row],[Miesiąc]]+1,-I356),0)</f>
        <v>0</v>
      </c>
      <c r="G357" s="9">
        <f t="shared" si="17"/>
        <v>0</v>
      </c>
      <c r="H357" s="9"/>
      <c r="I357" s="9">
        <f>IF(I356-F357&gt;0.001,I356-F357-Table42111417[[#This Row],[Ile nadpłacamy przy tej racie?]],0)</f>
        <v>0</v>
      </c>
      <c r="K357" s="9">
        <f>IF(Table42111417[[#This Row],[Rok]]&lt;9,Table42111417[[#This Row],[Odsetki normalne]]*50%,Table42111417[[#This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342</v>
      </c>
      <c r="D358" s="8">
        <v>5.4800000000000001E-2</v>
      </c>
      <c r="E358" s="9">
        <f>IF(I357&gt;0.001,IPMT(Table42111417[[#This Row],[Oprocentowanie]]/12,1,$C$5-Table42111417[[#This Row],[Miesiąc]]+1,-I357),0)</f>
        <v>0</v>
      </c>
      <c r="F358" s="9">
        <f>IF(I357&gt;0.001,PPMT(Table42111417[[#This Row],[Oprocentowanie]]/12,1,$C$5-Table42111417[[#This Row],[Miesiąc]]+1,-I357),0)</f>
        <v>0</v>
      </c>
      <c r="G358" s="9">
        <f t="shared" si="17"/>
        <v>0</v>
      </c>
      <c r="H358" s="9"/>
      <c r="I358" s="9">
        <f>IF(I357-F358&gt;0.001,I357-F358-Table42111417[[#This Row],[Ile nadpłacamy przy tej racie?]],0)</f>
        <v>0</v>
      </c>
      <c r="K358" s="9">
        <f>IF(Table42111417[[#This Row],[Rok]]&lt;9,Table42111417[[#This Row],[Odsetki normalne]]*50%,Table42111417[[#This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343</v>
      </c>
      <c r="D359" s="8">
        <v>5.4800000000000001E-2</v>
      </c>
      <c r="E359" s="9">
        <f>IF(I358&gt;0.001,IPMT(Table42111417[[#This Row],[Oprocentowanie]]/12,1,$C$5-Table42111417[[#This Row],[Miesiąc]]+1,-I358),0)</f>
        <v>0</v>
      </c>
      <c r="F359" s="9">
        <f>IF(I358&gt;0.001,PPMT(Table42111417[[#This Row],[Oprocentowanie]]/12,1,$C$5-Table42111417[[#This Row],[Miesiąc]]+1,-I358),0)</f>
        <v>0</v>
      </c>
      <c r="G359" s="9">
        <f t="shared" si="17"/>
        <v>0</v>
      </c>
      <c r="H359" s="9"/>
      <c r="I359" s="9">
        <f>IF(I358-F359&gt;0.001,I358-F359-Table42111417[[#This Row],[Ile nadpłacamy przy tej racie?]],0)</f>
        <v>0</v>
      </c>
      <c r="K359" s="9">
        <f>IF(Table42111417[[#This Row],[Rok]]&lt;9,Table42111417[[#This Row],[Odsetki normalne]]*50%,Table42111417[[#This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344</v>
      </c>
      <c r="D360" s="8">
        <v>5.4800000000000001E-2</v>
      </c>
      <c r="E360" s="9">
        <f>IF(I359&gt;0.001,IPMT(Table42111417[[#This Row],[Oprocentowanie]]/12,1,$C$5-Table42111417[[#This Row],[Miesiąc]]+1,-I359),0)</f>
        <v>0</v>
      </c>
      <c r="F360" s="9">
        <f>IF(I359&gt;0.001,PPMT(Table42111417[[#This Row],[Oprocentowanie]]/12,1,$C$5-Table42111417[[#This Row],[Miesiąc]]+1,-I359),0)</f>
        <v>0</v>
      </c>
      <c r="G360" s="9">
        <f t="shared" si="17"/>
        <v>0</v>
      </c>
      <c r="H360" s="9"/>
      <c r="I360" s="9">
        <f>IF(I359-F360&gt;0.001,I359-F360-Table42111417[[#This Row],[Ile nadpłacamy przy tej racie?]],0)</f>
        <v>0</v>
      </c>
      <c r="K360" s="9">
        <f>IF(Table42111417[[#This Row],[Rok]]&lt;9,Table42111417[[#This Row],[Odsetki normalne]]*50%,Table42111417[[#This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345</v>
      </c>
      <c r="D361" s="8">
        <v>5.4800000000000001E-2</v>
      </c>
      <c r="E361" s="9">
        <f>IF(I360&gt;0.001,IPMT(Table42111417[[#This Row],[Oprocentowanie]]/12,1,$C$5-Table42111417[[#This Row],[Miesiąc]]+1,-I360),0)</f>
        <v>0</v>
      </c>
      <c r="F361" s="9">
        <f>IF(I360&gt;0.001,PPMT(Table42111417[[#This Row],[Oprocentowanie]]/12,1,$C$5-Table42111417[[#This Row],[Miesiąc]]+1,-I360),0)</f>
        <v>0</v>
      </c>
      <c r="G361" s="9">
        <f t="shared" si="17"/>
        <v>0</v>
      </c>
      <c r="H361" s="9"/>
      <c r="I361" s="9">
        <f>IF(I360-F361&gt;0.001,I360-F361-Table42111417[[#This Row],[Ile nadpłacamy przy tej racie?]],0)</f>
        <v>0</v>
      </c>
      <c r="K361" s="9">
        <f>IF(Table42111417[[#This Row],[Rok]]&lt;9,Table42111417[[#This Row],[Odsetki normalne]]*50%,Table42111417[[#This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346</v>
      </c>
      <c r="D362" s="8">
        <v>5.4800000000000001E-2</v>
      </c>
      <c r="E362" s="9">
        <f>IF(I361&gt;0.001,IPMT(Table42111417[[#This Row],[Oprocentowanie]]/12,1,$C$5-Table42111417[[#This Row],[Miesiąc]]+1,-I361),0)</f>
        <v>0</v>
      </c>
      <c r="F362" s="9">
        <f>IF(I361&gt;0.001,PPMT(Table42111417[[#This Row],[Oprocentowanie]]/12,1,$C$5-Table42111417[[#This Row],[Miesiąc]]+1,-I361),0)</f>
        <v>0</v>
      </c>
      <c r="G362" s="9">
        <f t="shared" si="17"/>
        <v>0</v>
      </c>
      <c r="H362" s="9"/>
      <c r="I362" s="9">
        <f>IF(I361-F362&gt;0.001,I361-F362-Table42111417[[#This Row],[Ile nadpłacamy przy tej racie?]],0)</f>
        <v>0</v>
      </c>
      <c r="K362" s="9">
        <f>IF(Table42111417[[#This Row],[Rok]]&lt;9,Table42111417[[#This Row],[Odsetki normalne]]*50%,Table42111417[[#This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347</v>
      </c>
      <c r="D363" s="8">
        <v>5.4800000000000001E-2</v>
      </c>
      <c r="E363" s="9">
        <f>IF(I362&gt;0.001,IPMT(Table42111417[[#This Row],[Oprocentowanie]]/12,1,$C$5-Table42111417[[#This Row],[Miesiąc]]+1,-I362),0)</f>
        <v>0</v>
      </c>
      <c r="F363" s="9">
        <f>IF(I362&gt;0.001,PPMT(Table42111417[[#This Row],[Oprocentowanie]]/12,1,$C$5-Table42111417[[#This Row],[Miesiąc]]+1,-I362),0)</f>
        <v>0</v>
      </c>
      <c r="G363" s="9">
        <f t="shared" si="17"/>
        <v>0</v>
      </c>
      <c r="H363" s="9"/>
      <c r="I363" s="9">
        <f>IF(I362-F363&gt;0.001,I362-F363-Table42111417[[#This Row],[Ile nadpłacamy przy tej racie?]],0)</f>
        <v>0</v>
      </c>
      <c r="K363" s="9">
        <f>IF(Table42111417[[#This Row],[Rok]]&lt;9,Table42111417[[#This Row],[Odsetki normalne]]*50%,Table42111417[[#This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348</v>
      </c>
      <c r="D364" s="8">
        <v>5.4800000000000001E-2</v>
      </c>
      <c r="E364" s="9">
        <f>IF(I363&gt;0.001,IPMT(Table42111417[[#This Row],[Oprocentowanie]]/12,1,$C$5-Table42111417[[#This Row],[Miesiąc]]+1,-I363),0)</f>
        <v>0</v>
      </c>
      <c r="F364" s="9">
        <f>IF(I363&gt;0.001,PPMT(Table42111417[[#This Row],[Oprocentowanie]]/12,1,$C$5-Table42111417[[#This Row],[Miesiąc]]+1,-I363),0)</f>
        <v>0</v>
      </c>
      <c r="G364" s="9">
        <f t="shared" si="17"/>
        <v>0</v>
      </c>
      <c r="H364" s="9"/>
      <c r="I364" s="9">
        <f>IF(I363-F364&gt;0.001,I363-F364-Table42111417[[#This Row],[Ile nadpłacamy przy tej racie?]],0)</f>
        <v>0</v>
      </c>
      <c r="K364" s="9">
        <f>IF(Table42111417[[#This Row],[Rok]]&lt;9,Table42111417[[#This Row],[Odsetki normalne]]*50%,Table42111417[[#This Row],[Odsetki normalne]])</f>
        <v>0</v>
      </c>
    </row>
    <row r="365" spans="2:11" x14ac:dyDescent="0.25">
      <c r="B365" s="1">
        <f t="shared" si="16"/>
        <v>30</v>
      </c>
      <c r="C365" s="4">
        <f t="shared" si="18"/>
        <v>349</v>
      </c>
      <c r="D365" s="5">
        <v>5.4800000000000001E-2</v>
      </c>
      <c r="E365" s="2">
        <f>IF(I364&gt;0.001,IPMT(Table42111417[[#This Row],[Oprocentowanie]]/12,1,$C$5-Table42111417[[#This Row],[Miesiąc]]+1,-I364),0)</f>
        <v>0</v>
      </c>
      <c r="F365" s="2">
        <f>IF(I364&gt;0.001,PPMT(Table42111417[[#This Row],[Oprocentowanie]]/12,1,$C$5-Table42111417[[#This Row],[Miesiąc]]+1,-I364),0)</f>
        <v>0</v>
      </c>
      <c r="G365" s="2">
        <f t="shared" si="17"/>
        <v>0</v>
      </c>
      <c r="H365" s="2"/>
      <c r="I365" s="11">
        <f>IF(I364-F365&gt;0.001,I364-F365-Table42111417[[#This Row],[Ile nadpłacamy przy tej racie?]],0)</f>
        <v>0</v>
      </c>
      <c r="K365" s="2">
        <f>IF(Table42111417[[#This Row],[Rok]]&lt;9,Table42111417[[#This Row],[Odsetki normalne]]*50%,Table42111417[[#This Row],[Odsetki normalne]])</f>
        <v>0</v>
      </c>
    </row>
    <row r="366" spans="2:11" x14ac:dyDescent="0.25">
      <c r="B366" s="1">
        <f t="shared" si="16"/>
        <v>30</v>
      </c>
      <c r="C366" s="4">
        <f t="shared" si="18"/>
        <v>350</v>
      </c>
      <c r="D366" s="5">
        <v>5.4800000000000001E-2</v>
      </c>
      <c r="E366" s="2">
        <f>IF(I365&gt;0.001,IPMT(Table42111417[[#This Row],[Oprocentowanie]]/12,1,$C$5-Table42111417[[#This Row],[Miesiąc]]+1,-I365),0)</f>
        <v>0</v>
      </c>
      <c r="F366" s="2">
        <f>IF(I365&gt;0.001,PPMT(Table42111417[[#This Row],[Oprocentowanie]]/12,1,$C$5-Table42111417[[#This Row],[Miesiąc]]+1,-I365),0)</f>
        <v>0</v>
      </c>
      <c r="G366" s="2">
        <f t="shared" si="17"/>
        <v>0</v>
      </c>
      <c r="H366" s="2"/>
      <c r="I366" s="11">
        <f>IF(I365-F366&gt;0.001,I365-F366-Table42111417[[#This Row],[Ile nadpłacamy przy tej racie?]],0)</f>
        <v>0</v>
      </c>
      <c r="K366" s="2">
        <f>IF(Table42111417[[#This Row],[Rok]]&lt;9,Table42111417[[#This Row],[Odsetki normalne]]*50%,Table42111417[[#This Row],[Odsetki normalne]])</f>
        <v>0</v>
      </c>
    </row>
    <row r="367" spans="2:11" x14ac:dyDescent="0.25">
      <c r="B367" s="1">
        <f t="shared" si="16"/>
        <v>30</v>
      </c>
      <c r="C367" s="4">
        <f t="shared" si="18"/>
        <v>351</v>
      </c>
      <c r="D367" s="5">
        <v>5.4800000000000001E-2</v>
      </c>
      <c r="E367" s="2">
        <f>IF(I366&gt;0.001,IPMT(Table42111417[[#This Row],[Oprocentowanie]]/12,1,$C$5-Table42111417[[#This Row],[Miesiąc]]+1,-I366),0)</f>
        <v>0</v>
      </c>
      <c r="F367" s="2">
        <f>IF(I366&gt;0.001,PPMT(Table42111417[[#This Row],[Oprocentowanie]]/12,1,$C$5-Table42111417[[#This Row],[Miesiąc]]+1,-I366),0)</f>
        <v>0</v>
      </c>
      <c r="G367" s="2">
        <f t="shared" si="17"/>
        <v>0</v>
      </c>
      <c r="H367" s="2"/>
      <c r="I367" s="11">
        <f>IF(I366-F367&gt;0.001,I366-F367-Table42111417[[#This Row],[Ile nadpłacamy przy tej racie?]],0)</f>
        <v>0</v>
      </c>
      <c r="K367" s="2">
        <f>IF(Table42111417[[#This Row],[Rok]]&lt;9,Table42111417[[#This Row],[Odsetki normalne]]*50%,Table42111417[[#This Row],[Odsetki normalne]])</f>
        <v>0</v>
      </c>
    </row>
    <row r="368" spans="2:11" x14ac:dyDescent="0.25">
      <c r="B368" s="1">
        <f t="shared" si="16"/>
        <v>30</v>
      </c>
      <c r="C368" s="4">
        <f t="shared" si="18"/>
        <v>352</v>
      </c>
      <c r="D368" s="5">
        <v>5.4800000000000001E-2</v>
      </c>
      <c r="E368" s="2">
        <f>IF(I367&gt;0.001,IPMT(Table42111417[[#This Row],[Oprocentowanie]]/12,1,$C$5-Table42111417[[#This Row],[Miesiąc]]+1,-I367),0)</f>
        <v>0</v>
      </c>
      <c r="F368" s="2">
        <f>IF(I367&gt;0.001,PPMT(Table42111417[[#This Row],[Oprocentowanie]]/12,1,$C$5-Table42111417[[#This Row],[Miesiąc]]+1,-I367),0)</f>
        <v>0</v>
      </c>
      <c r="G368" s="2">
        <f t="shared" si="17"/>
        <v>0</v>
      </c>
      <c r="H368" s="2"/>
      <c r="I368" s="11">
        <f>IF(I367-F368&gt;0.001,I367-F368-Table42111417[[#This Row],[Ile nadpłacamy przy tej racie?]],0)</f>
        <v>0</v>
      </c>
      <c r="K368" s="2">
        <f>IF(Table42111417[[#This Row],[Rok]]&lt;9,Table42111417[[#This Row],[Odsetki normalne]]*50%,Table42111417[[#This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353</v>
      </c>
      <c r="D369" s="5">
        <v>5.4800000000000001E-2</v>
      </c>
      <c r="E369" s="2">
        <f>IF(I368&gt;0.001,IPMT(Table42111417[[#This Row],[Oprocentowanie]]/12,1,$C$5-Table42111417[[#This Row],[Miesiąc]]+1,-I368),0)</f>
        <v>0</v>
      </c>
      <c r="F369" s="2">
        <f>IF(I368&gt;0.001,PPMT(Table42111417[[#This Row],[Oprocentowanie]]/12,1,$C$5-Table42111417[[#This Row],[Miesiąc]]+1,-I368),0)</f>
        <v>0</v>
      </c>
      <c r="G369" s="2">
        <f t="shared" si="17"/>
        <v>0</v>
      </c>
      <c r="H369" s="2"/>
      <c r="I369" s="11">
        <f>IF(I368-F369&gt;0.001,I368-F369-Table42111417[[#This Row],[Ile nadpłacamy przy tej racie?]],0)</f>
        <v>0</v>
      </c>
      <c r="K369" s="2">
        <f>IF(Table42111417[[#This Row],[Rok]]&lt;9,Table42111417[[#This Row],[Odsetki normalne]]*50%,Table42111417[[#This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354</v>
      </c>
      <c r="D370" s="5">
        <v>5.4800000000000001E-2</v>
      </c>
      <c r="E370" s="2">
        <f>IF(I369&gt;0.001,IPMT(Table42111417[[#This Row],[Oprocentowanie]]/12,1,$C$5-Table42111417[[#This Row],[Miesiąc]]+1,-I369),0)</f>
        <v>0</v>
      </c>
      <c r="F370" s="2">
        <f>IF(I369&gt;0.001,PPMT(Table42111417[[#This Row],[Oprocentowanie]]/12,1,$C$5-Table42111417[[#This Row],[Miesiąc]]+1,-I369),0)</f>
        <v>0</v>
      </c>
      <c r="G370" s="2">
        <f t="shared" si="17"/>
        <v>0</v>
      </c>
      <c r="H370" s="2"/>
      <c r="I370" s="11">
        <f>IF(I369-F370&gt;0.001,I369-F370-Table42111417[[#This Row],[Ile nadpłacamy przy tej racie?]],0)</f>
        <v>0</v>
      </c>
      <c r="K370" s="2">
        <f>IF(Table42111417[[#This Row],[Rok]]&lt;9,Table42111417[[#This Row],[Odsetki normalne]]*50%,Table42111417[[#This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355</v>
      </c>
      <c r="D371" s="5">
        <v>5.4800000000000001E-2</v>
      </c>
      <c r="E371" s="2">
        <f>IF(I370&gt;0.001,IPMT(Table42111417[[#This Row],[Oprocentowanie]]/12,1,$C$5-Table42111417[[#This Row],[Miesiąc]]+1,-I370),0)</f>
        <v>0</v>
      </c>
      <c r="F371" s="2">
        <f>IF(I370&gt;0.001,PPMT(Table42111417[[#This Row],[Oprocentowanie]]/12,1,$C$5-Table42111417[[#This Row],[Miesiąc]]+1,-I370),0)</f>
        <v>0</v>
      </c>
      <c r="G371" s="2">
        <f t="shared" si="17"/>
        <v>0</v>
      </c>
      <c r="H371" s="2"/>
      <c r="I371" s="11">
        <f>IF(I370-F371&gt;0.001,I370-F371-Table42111417[[#This Row],[Ile nadpłacamy przy tej racie?]],0)</f>
        <v>0</v>
      </c>
      <c r="K371" s="2">
        <f>IF(Table42111417[[#This Row],[Rok]]&lt;9,Table42111417[[#This Row],[Odsetki normalne]]*50%,Table42111417[[#This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356</v>
      </c>
      <c r="D372" s="5">
        <v>5.4800000000000001E-2</v>
      </c>
      <c r="E372" s="2">
        <f>IF(I371&gt;0.001,IPMT(Table42111417[[#This Row],[Oprocentowanie]]/12,1,$C$5-Table42111417[[#This Row],[Miesiąc]]+1,-I371),0)</f>
        <v>0</v>
      </c>
      <c r="F372" s="2">
        <f>IF(I371&gt;0.001,PPMT(Table42111417[[#This Row],[Oprocentowanie]]/12,1,$C$5-Table42111417[[#This Row],[Miesiąc]]+1,-I371),0)</f>
        <v>0</v>
      </c>
      <c r="G372" s="2">
        <f t="shared" si="17"/>
        <v>0</v>
      </c>
      <c r="H372" s="2"/>
      <c r="I372" s="11">
        <f>IF(I371-F372&gt;0.001,I371-F372-Table42111417[[#This Row],[Ile nadpłacamy przy tej racie?]],0)</f>
        <v>0</v>
      </c>
      <c r="K372" s="2">
        <f>IF(Table42111417[[#This Row],[Rok]]&lt;9,Table42111417[[#This Row],[Odsetki normalne]]*50%,Table42111417[[#This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357</v>
      </c>
      <c r="D373" s="5">
        <v>5.4800000000000001E-2</v>
      </c>
      <c r="E373" s="2">
        <f>IF(I372&gt;0.001,IPMT(Table42111417[[#This Row],[Oprocentowanie]]/12,1,$C$5-Table42111417[[#This Row],[Miesiąc]]+1,-I372),0)</f>
        <v>0</v>
      </c>
      <c r="F373" s="2">
        <f>IF(I372&gt;0.001,PPMT(Table42111417[[#This Row],[Oprocentowanie]]/12,1,$C$5-Table42111417[[#This Row],[Miesiąc]]+1,-I372),0)</f>
        <v>0</v>
      </c>
      <c r="G373" s="2">
        <f t="shared" si="17"/>
        <v>0</v>
      </c>
      <c r="H373" s="2"/>
      <c r="I373" s="11">
        <f>IF(I372-F373&gt;0.001,I372-F373-Table42111417[[#This Row],[Ile nadpłacamy przy tej racie?]],0)</f>
        <v>0</v>
      </c>
      <c r="K373" s="2">
        <f>IF(Table42111417[[#This Row],[Rok]]&lt;9,Table42111417[[#This Row],[Odsetki normalne]]*50%,Table42111417[[#This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358</v>
      </c>
      <c r="D374" s="5">
        <v>5.4800000000000001E-2</v>
      </c>
      <c r="E374" s="2">
        <f>IF(I373&gt;0.001,IPMT(Table42111417[[#This Row],[Oprocentowanie]]/12,1,$C$5-Table42111417[[#This Row],[Miesiąc]]+1,-I373),0)</f>
        <v>0</v>
      </c>
      <c r="F374" s="2">
        <f>IF(I373&gt;0.001,PPMT(Table42111417[[#This Row],[Oprocentowanie]]/12,1,$C$5-Table42111417[[#This Row],[Miesiąc]]+1,-I373),0)</f>
        <v>0</v>
      </c>
      <c r="G374" s="2">
        <f t="shared" si="17"/>
        <v>0</v>
      </c>
      <c r="H374" s="2"/>
      <c r="I374" s="11">
        <f>IF(I373-F374&gt;0.001,I373-F374-Table42111417[[#This Row],[Ile nadpłacamy przy tej racie?]],0)</f>
        <v>0</v>
      </c>
      <c r="K374" s="2">
        <f>IF(Table42111417[[#This Row],[Rok]]&lt;9,Table42111417[[#This Row],[Odsetki normalne]]*50%,Table42111417[[#This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359</v>
      </c>
      <c r="D375" s="5">
        <v>5.4800000000000001E-2</v>
      </c>
      <c r="E375" s="2">
        <f>IF(I374&gt;0.001,IPMT(Table42111417[[#This Row],[Oprocentowanie]]/12,1,$C$5-Table42111417[[#This Row],[Miesiąc]]+1,-I374),0)</f>
        <v>0</v>
      </c>
      <c r="F375" s="2">
        <f>IF(I374&gt;0.001,PPMT(Table42111417[[#This Row],[Oprocentowanie]]/12,1,$C$5-Table42111417[[#This Row],[Miesiąc]]+1,-I374),0)</f>
        <v>0</v>
      </c>
      <c r="G375" s="2">
        <f t="shared" si="17"/>
        <v>0</v>
      </c>
      <c r="H375" s="2"/>
      <c r="I375" s="11">
        <f>IF(I374-F375&gt;0.001,I374-F375-Table42111417[[#This Row],[Ile nadpłacamy przy tej racie?]],0)</f>
        <v>0</v>
      </c>
      <c r="K375" s="2">
        <f>IF(Table42111417[[#This Row],[Rok]]&lt;9,Table42111417[[#This Row],[Odsetki normalne]]*50%,Table42111417[[#This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360</v>
      </c>
      <c r="D376" s="5">
        <v>5.4800000000000001E-2</v>
      </c>
      <c r="E376" s="2">
        <f>IF(I375&gt;0.001,IPMT(Table42111417[[#This Row],[Oprocentowanie]]/12,1,$C$5-Table42111417[[#This Row],[Miesiąc]]+1,-I375),0)</f>
        <v>0</v>
      </c>
      <c r="F376" s="2">
        <f>IF(I375&gt;0.001,PPMT(Table42111417[[#This Row],[Oprocentowanie]]/12,1,$C$5-Table42111417[[#This Row],[Miesiąc]]+1,-I375),0)</f>
        <v>0</v>
      </c>
      <c r="G376" s="2">
        <f t="shared" si="17"/>
        <v>0</v>
      </c>
      <c r="H376" s="2"/>
      <c r="I376" s="11">
        <f>IF(I375-F376&gt;0.001,I375-F376-Table42111417[[#This Row],[Ile nadpłacamy przy tej racie?]],0)</f>
        <v>0</v>
      </c>
      <c r="K376" s="2">
        <f>IF(Table42111417[[#This Row],[Rok]]&lt;9,Table42111417[[#This Row],[Odsetki normalne]]*50%,Table42111417[[#This Row],[Odsetki normalne]])</f>
        <v>0</v>
      </c>
    </row>
    <row r="377" spans="2:11" x14ac:dyDescent="0.25">
      <c r="B377" s="6">
        <f t="shared" si="16"/>
        <v>31</v>
      </c>
      <c r="C377" s="7">
        <f t="shared" si="18"/>
        <v>361</v>
      </c>
      <c r="D377" s="8">
        <v>5.4800000000000001E-2</v>
      </c>
      <c r="E377" s="9">
        <f>IF(I376&gt;0.001,IPMT(Table42111417[[#This Row],[Oprocentowanie]]/12,1,$C$5-Table42111417[[#This Row],[Miesiąc]]+1,-I376),0)</f>
        <v>0</v>
      </c>
      <c r="F377" s="9">
        <f>IF(I376&gt;0.001,PPMT(Table42111417[[#This Row],[Oprocentowanie]]/12,1,$C$5-Table42111417[[#This Row],[Miesiąc]]+1,-I376),0)</f>
        <v>0</v>
      </c>
      <c r="G377" s="9">
        <f t="shared" si="17"/>
        <v>0</v>
      </c>
      <c r="H377" s="9"/>
      <c r="I377" s="9">
        <f>IF(I376-F377&gt;0.001,I376-F377-Table42111417[[#This Row],[Ile nadpłacamy przy tej racie?]],0)</f>
        <v>0</v>
      </c>
      <c r="K377" s="9">
        <f>IF(Table42111417[[#This Row],[Rok]]&lt;9,Table42111417[[#This Row],[Odsetki normalne]]*50%,Table42111417[[#This Row],[Odsetki normalne]])</f>
        <v>0</v>
      </c>
    </row>
    <row r="378" spans="2:11" x14ac:dyDescent="0.25">
      <c r="B378" s="6">
        <f t="shared" si="16"/>
        <v>31</v>
      </c>
      <c r="C378" s="7">
        <f t="shared" si="18"/>
        <v>362</v>
      </c>
      <c r="D378" s="8">
        <v>5.4800000000000001E-2</v>
      </c>
      <c r="E378" s="9">
        <f>IF(I377&gt;0.001,IPMT(Table42111417[[#This Row],[Oprocentowanie]]/12,1,$C$5-Table42111417[[#This Row],[Miesiąc]]+1,-I377),0)</f>
        <v>0</v>
      </c>
      <c r="F378" s="9">
        <f>IF(I377&gt;0.001,PPMT(Table42111417[[#This Row],[Oprocentowanie]]/12,1,$C$5-Table42111417[[#This Row],[Miesiąc]]+1,-I377),0)</f>
        <v>0</v>
      </c>
      <c r="G378" s="9">
        <f t="shared" si="17"/>
        <v>0</v>
      </c>
      <c r="H378" s="9"/>
      <c r="I378" s="9">
        <f>IF(I377-F378&gt;0.001,I377-F378-Table42111417[[#This Row],[Ile nadpłacamy przy tej racie?]],0)</f>
        <v>0</v>
      </c>
      <c r="K378" s="9">
        <f>IF(Table42111417[[#This Row],[Rok]]&lt;9,Table42111417[[#This Row],[Odsetki normalne]]*50%,Table42111417[[#This Row],[Odsetki normalne]])</f>
        <v>0</v>
      </c>
    </row>
    <row r="379" spans="2:11" x14ac:dyDescent="0.25">
      <c r="B379" s="6">
        <f t="shared" si="16"/>
        <v>31</v>
      </c>
      <c r="C379" s="7">
        <f t="shared" si="18"/>
        <v>363</v>
      </c>
      <c r="D379" s="8">
        <v>5.4800000000000001E-2</v>
      </c>
      <c r="E379" s="9">
        <f>IF(I378&gt;0.001,IPMT(Table42111417[[#This Row],[Oprocentowanie]]/12,1,$C$5-Table42111417[[#This Row],[Miesiąc]]+1,-I378),0)</f>
        <v>0</v>
      </c>
      <c r="F379" s="9">
        <f>IF(I378&gt;0.001,PPMT(Table42111417[[#This Row],[Oprocentowanie]]/12,1,$C$5-Table42111417[[#This Row],[Miesiąc]]+1,-I378),0)</f>
        <v>0</v>
      </c>
      <c r="G379" s="9">
        <f t="shared" si="17"/>
        <v>0</v>
      </c>
      <c r="H379" s="9"/>
      <c r="I379" s="9">
        <f>IF(I378-F379&gt;0.001,I378-F379-Table42111417[[#This Row],[Ile nadpłacamy przy tej racie?]],0)</f>
        <v>0</v>
      </c>
      <c r="K379" s="9">
        <f>IF(Table42111417[[#This Row],[Rok]]&lt;9,Table42111417[[#This Row],[Odsetki normalne]]*50%,Table42111417[[#This Row],[Odsetki normalne]])</f>
        <v>0</v>
      </c>
    </row>
    <row r="380" spans="2:11" x14ac:dyDescent="0.25">
      <c r="B380" s="6">
        <f t="shared" si="16"/>
        <v>31</v>
      </c>
      <c r="C380" s="7">
        <f t="shared" si="18"/>
        <v>364</v>
      </c>
      <c r="D380" s="8">
        <v>5.4800000000000001E-2</v>
      </c>
      <c r="E380" s="9">
        <f>IF(I379&gt;0.001,IPMT(Table42111417[[#This Row],[Oprocentowanie]]/12,1,$C$5-Table42111417[[#This Row],[Miesiąc]]+1,-I379),0)</f>
        <v>0</v>
      </c>
      <c r="F380" s="9">
        <f>IF(I379&gt;0.001,PPMT(Table42111417[[#This Row],[Oprocentowanie]]/12,1,$C$5-Table42111417[[#This Row],[Miesiąc]]+1,-I379),0)</f>
        <v>0</v>
      </c>
      <c r="G380" s="9">
        <f t="shared" si="17"/>
        <v>0</v>
      </c>
      <c r="H380" s="9"/>
      <c r="I380" s="9">
        <f>IF(I379-F380&gt;0.001,I379-F380-Table42111417[[#This Row],[Ile nadpłacamy przy tej racie?]],0)</f>
        <v>0</v>
      </c>
      <c r="K380" s="9">
        <f>IF(Table42111417[[#This Row],[Rok]]&lt;9,Table42111417[[#This Row],[Odsetki normalne]]*50%,Table42111417[[#This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365</v>
      </c>
      <c r="D381" s="8">
        <v>5.4800000000000001E-2</v>
      </c>
      <c r="E381" s="9">
        <f>IF(I380&gt;0.001,IPMT(Table42111417[[#This Row],[Oprocentowanie]]/12,1,$C$5-Table42111417[[#This Row],[Miesiąc]]+1,-I380),0)</f>
        <v>0</v>
      </c>
      <c r="F381" s="9">
        <f>IF(I380&gt;0.001,PPMT(Table42111417[[#This Row],[Oprocentowanie]]/12,1,$C$5-Table42111417[[#This Row],[Miesiąc]]+1,-I380),0)</f>
        <v>0</v>
      </c>
      <c r="G381" s="9">
        <f t="shared" si="17"/>
        <v>0</v>
      </c>
      <c r="H381" s="9"/>
      <c r="I381" s="9">
        <f>IF(I380-F381&gt;0.001,I380-F381-Table42111417[[#This Row],[Ile nadpłacamy przy tej racie?]],0)</f>
        <v>0</v>
      </c>
      <c r="K381" s="9">
        <f>IF(Table42111417[[#This Row],[Rok]]&lt;9,Table42111417[[#This Row],[Odsetki normalne]]*50%,Table42111417[[#This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366</v>
      </c>
      <c r="D382" s="8">
        <v>5.4800000000000001E-2</v>
      </c>
      <c r="E382" s="9">
        <f>IF(I381&gt;0.001,IPMT(Table42111417[[#This Row],[Oprocentowanie]]/12,1,$C$5-Table42111417[[#This Row],[Miesiąc]]+1,-I381),0)</f>
        <v>0</v>
      </c>
      <c r="F382" s="9">
        <f>IF(I381&gt;0.001,PPMT(Table42111417[[#This Row],[Oprocentowanie]]/12,1,$C$5-Table42111417[[#This Row],[Miesiąc]]+1,-I381),0)</f>
        <v>0</v>
      </c>
      <c r="G382" s="9">
        <f t="shared" si="17"/>
        <v>0</v>
      </c>
      <c r="H382" s="9"/>
      <c r="I382" s="9">
        <f>IF(I381-F382&gt;0.001,I381-F382-Table42111417[[#This Row],[Ile nadpłacamy przy tej racie?]],0)</f>
        <v>0</v>
      </c>
      <c r="K382" s="9">
        <f>IF(Table42111417[[#This Row],[Rok]]&lt;9,Table42111417[[#This Row],[Odsetki normalne]]*50%,Table42111417[[#This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367</v>
      </c>
      <c r="D383" s="8">
        <v>5.4800000000000001E-2</v>
      </c>
      <c r="E383" s="9">
        <f>IF(I382&gt;0.001,IPMT(Table42111417[[#This Row],[Oprocentowanie]]/12,1,$C$5-Table42111417[[#This Row],[Miesiąc]]+1,-I382),0)</f>
        <v>0</v>
      </c>
      <c r="F383" s="9">
        <f>IF(I382&gt;0.001,PPMT(Table42111417[[#This Row],[Oprocentowanie]]/12,1,$C$5-Table42111417[[#This Row],[Miesiąc]]+1,-I382),0)</f>
        <v>0</v>
      </c>
      <c r="G383" s="9">
        <f t="shared" si="17"/>
        <v>0</v>
      </c>
      <c r="H383" s="9"/>
      <c r="I383" s="9">
        <f>IF(I382-F383&gt;0.001,I382-F383-Table42111417[[#This Row],[Ile nadpłacamy przy tej racie?]],0)</f>
        <v>0</v>
      </c>
      <c r="K383" s="9">
        <f>IF(Table42111417[[#This Row],[Rok]]&lt;9,Table42111417[[#This Row],[Odsetki normalne]]*50%,Table42111417[[#This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368</v>
      </c>
      <c r="D384" s="8">
        <v>5.4800000000000001E-2</v>
      </c>
      <c r="E384" s="9">
        <f>IF(I383&gt;0.001,IPMT(Table42111417[[#This Row],[Oprocentowanie]]/12,1,$C$5-Table42111417[[#This Row],[Miesiąc]]+1,-I383),0)</f>
        <v>0</v>
      </c>
      <c r="F384" s="9">
        <f>IF(I383&gt;0.001,PPMT(Table42111417[[#This Row],[Oprocentowanie]]/12,1,$C$5-Table42111417[[#This Row],[Miesiąc]]+1,-I383),0)</f>
        <v>0</v>
      </c>
      <c r="G384" s="9">
        <f t="shared" si="17"/>
        <v>0</v>
      </c>
      <c r="H384" s="9"/>
      <c r="I384" s="9">
        <f>IF(I383-F384&gt;0.001,I383-F384-Table42111417[[#This Row],[Ile nadpłacamy przy tej racie?]],0)</f>
        <v>0</v>
      </c>
      <c r="K384" s="9">
        <f>IF(Table42111417[[#This Row],[Rok]]&lt;9,Table42111417[[#This Row],[Odsetki normalne]]*50%,Table42111417[[#This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369</v>
      </c>
      <c r="D385" s="8">
        <v>5.4800000000000001E-2</v>
      </c>
      <c r="E385" s="9">
        <f>IF(I384&gt;0.001,IPMT(Table42111417[[#This Row],[Oprocentowanie]]/12,1,$C$5-Table42111417[[#This Row],[Miesiąc]]+1,-I384),0)</f>
        <v>0</v>
      </c>
      <c r="F385" s="9">
        <f>IF(I384&gt;0.001,PPMT(Table42111417[[#This Row],[Oprocentowanie]]/12,1,$C$5-Table42111417[[#This Row],[Miesiąc]]+1,-I384),0)</f>
        <v>0</v>
      </c>
      <c r="G385" s="9">
        <f t="shared" si="17"/>
        <v>0</v>
      </c>
      <c r="H385" s="9"/>
      <c r="I385" s="9">
        <f>IF(I384-F385&gt;0.001,I384-F385-Table42111417[[#This Row],[Ile nadpłacamy przy tej racie?]],0)</f>
        <v>0</v>
      </c>
      <c r="K385" s="9">
        <f>IF(Table42111417[[#This Row],[Rok]]&lt;9,Table42111417[[#This Row],[Odsetki normalne]]*50%,Table42111417[[#This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370</v>
      </c>
      <c r="D386" s="8">
        <v>5.4800000000000001E-2</v>
      </c>
      <c r="E386" s="9">
        <f>IF(I385&gt;0.001,IPMT(Table42111417[[#This Row],[Oprocentowanie]]/12,1,$C$5-Table42111417[[#This Row],[Miesiąc]]+1,-I385),0)</f>
        <v>0</v>
      </c>
      <c r="F386" s="9">
        <f>IF(I385&gt;0.001,PPMT(Table42111417[[#This Row],[Oprocentowanie]]/12,1,$C$5-Table42111417[[#This Row],[Miesiąc]]+1,-I385),0)</f>
        <v>0</v>
      </c>
      <c r="G386" s="9">
        <f t="shared" si="17"/>
        <v>0</v>
      </c>
      <c r="H386" s="9"/>
      <c r="I386" s="9">
        <f>IF(I385-F386&gt;0.001,I385-F386-Table42111417[[#This Row],[Ile nadpłacamy przy tej racie?]],0)</f>
        <v>0</v>
      </c>
      <c r="K386" s="9">
        <f>IF(Table42111417[[#This Row],[Rok]]&lt;9,Table42111417[[#This Row],[Odsetki normalne]]*50%,Table42111417[[#This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371</v>
      </c>
      <c r="D387" s="8">
        <v>5.4800000000000001E-2</v>
      </c>
      <c r="E387" s="9">
        <f>IF(I386&gt;0.001,IPMT(Table42111417[[#This Row],[Oprocentowanie]]/12,1,$C$5-Table42111417[[#This Row],[Miesiąc]]+1,-I386),0)</f>
        <v>0</v>
      </c>
      <c r="F387" s="9">
        <f>IF(I386&gt;0.001,PPMT(Table42111417[[#This Row],[Oprocentowanie]]/12,1,$C$5-Table42111417[[#This Row],[Miesiąc]]+1,-I386),0)</f>
        <v>0</v>
      </c>
      <c r="G387" s="9">
        <f t="shared" si="17"/>
        <v>0</v>
      </c>
      <c r="H387" s="9"/>
      <c r="I387" s="9">
        <f>IF(I386-F387&gt;0.001,I386-F387-Table42111417[[#This Row],[Ile nadpłacamy przy tej racie?]],0)</f>
        <v>0</v>
      </c>
      <c r="K387" s="9">
        <f>IF(Table42111417[[#This Row],[Rok]]&lt;9,Table42111417[[#This Row],[Odsetki normalne]]*50%,Table42111417[[#This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372</v>
      </c>
      <c r="D388" s="8">
        <v>5.4800000000000001E-2</v>
      </c>
      <c r="E388" s="9">
        <f>IF(I387&gt;0.001,IPMT(Table42111417[[#This Row],[Oprocentowanie]]/12,1,$C$5-Table42111417[[#This Row],[Miesiąc]]+1,-I387),0)</f>
        <v>0</v>
      </c>
      <c r="F388" s="9">
        <f>IF(I387&gt;0.001,PPMT(Table42111417[[#This Row],[Oprocentowanie]]/12,1,$C$5-Table42111417[[#This Row],[Miesiąc]]+1,-I387),0)</f>
        <v>0</v>
      </c>
      <c r="G388" s="9">
        <f t="shared" si="17"/>
        <v>0</v>
      </c>
      <c r="H388" s="9"/>
      <c r="I388" s="9">
        <f>IF(I387-F388&gt;0.001,I387-F388-Table42111417[[#This Row],[Ile nadpłacamy przy tej racie?]],0)</f>
        <v>0</v>
      </c>
      <c r="K388" s="9">
        <f>IF(Table42111417[[#This Row],[Rok]]&lt;9,Table42111417[[#This Row],[Odsetki normalne]]*50%,Table42111417[[#This Row],[Odsetki normalne]])</f>
        <v>0</v>
      </c>
    </row>
    <row r="389" spans="2:11" x14ac:dyDescent="0.25">
      <c r="B389" s="1">
        <f t="shared" si="16"/>
        <v>32</v>
      </c>
      <c r="C389" s="4">
        <f t="shared" si="18"/>
        <v>373</v>
      </c>
      <c r="D389" s="5">
        <v>5.4800000000000001E-2</v>
      </c>
      <c r="E389" s="2">
        <f>IF(I388&gt;0.001,IPMT(Table42111417[[#This Row],[Oprocentowanie]]/12,1,$C$5-Table42111417[[#This Row],[Miesiąc]]+1,-I388),0)</f>
        <v>0</v>
      </c>
      <c r="F389" s="2">
        <f>IF(I388&gt;0.001,PPMT(Table42111417[[#This Row],[Oprocentowanie]]/12,1,$C$5-Table42111417[[#This Row],[Miesiąc]]+1,-I388),0)</f>
        <v>0</v>
      </c>
      <c r="G389" s="2">
        <f t="shared" si="17"/>
        <v>0</v>
      </c>
      <c r="H389" s="2"/>
      <c r="I389" s="11">
        <f>IF(I388-F389&gt;0.001,I388-F389-Table42111417[[#This Row],[Ile nadpłacamy przy tej racie?]],0)</f>
        <v>0</v>
      </c>
      <c r="K389" s="2">
        <f>IF(Table42111417[[#This Row],[Rok]]&lt;9,Table42111417[[#This Row],[Odsetki normalne]]*50%,Table42111417[[#This Row],[Odsetki normalne]])</f>
        <v>0</v>
      </c>
    </row>
    <row r="390" spans="2:11" x14ac:dyDescent="0.25">
      <c r="B390" s="1">
        <f t="shared" si="16"/>
        <v>32</v>
      </c>
      <c r="C390" s="4">
        <f t="shared" si="18"/>
        <v>374</v>
      </c>
      <c r="D390" s="5">
        <v>5.4800000000000001E-2</v>
      </c>
      <c r="E390" s="2">
        <f>IF(I389&gt;0.001,IPMT(Table42111417[[#This Row],[Oprocentowanie]]/12,1,$C$5-Table42111417[[#This Row],[Miesiąc]]+1,-I389),0)</f>
        <v>0</v>
      </c>
      <c r="F390" s="2">
        <f>IF(I389&gt;0.001,PPMT(Table42111417[[#This Row],[Oprocentowanie]]/12,1,$C$5-Table42111417[[#This Row],[Miesiąc]]+1,-I389),0)</f>
        <v>0</v>
      </c>
      <c r="G390" s="2">
        <f t="shared" si="17"/>
        <v>0</v>
      </c>
      <c r="H390" s="2"/>
      <c r="I390" s="11">
        <f>IF(I389-F390&gt;0.001,I389-F390-Table42111417[[#This Row],[Ile nadpłacamy przy tej racie?]],0)</f>
        <v>0</v>
      </c>
      <c r="K390" s="2">
        <f>IF(Table42111417[[#This Row],[Rok]]&lt;9,Table42111417[[#This Row],[Odsetki normalne]]*50%,Table42111417[[#This Row],[Odsetki normalne]])</f>
        <v>0</v>
      </c>
    </row>
    <row r="391" spans="2:11" x14ac:dyDescent="0.25">
      <c r="B391" s="1">
        <f t="shared" si="16"/>
        <v>32</v>
      </c>
      <c r="C391" s="4">
        <f t="shared" si="18"/>
        <v>375</v>
      </c>
      <c r="D391" s="5">
        <v>5.4800000000000001E-2</v>
      </c>
      <c r="E391" s="2">
        <f>IF(I390&gt;0.001,IPMT(Table42111417[[#This Row],[Oprocentowanie]]/12,1,$C$5-Table42111417[[#This Row],[Miesiąc]]+1,-I390),0)</f>
        <v>0</v>
      </c>
      <c r="F391" s="2">
        <f>IF(I390&gt;0.001,PPMT(Table42111417[[#This Row],[Oprocentowanie]]/12,1,$C$5-Table42111417[[#This Row],[Miesiąc]]+1,-I390),0)</f>
        <v>0</v>
      </c>
      <c r="G391" s="2">
        <f t="shared" si="17"/>
        <v>0</v>
      </c>
      <c r="H391" s="2"/>
      <c r="I391" s="11">
        <f>IF(I390-F391&gt;0.001,I390-F391-Table42111417[[#This Row],[Ile nadpłacamy przy tej racie?]],0)</f>
        <v>0</v>
      </c>
      <c r="K391" s="2">
        <f>IF(Table42111417[[#This Row],[Rok]]&lt;9,Table42111417[[#This Row],[Odsetki normalne]]*50%,Table42111417[[#This Row],[Odsetki normalne]])</f>
        <v>0</v>
      </c>
    </row>
    <row r="392" spans="2:11" x14ac:dyDescent="0.25">
      <c r="B392" s="1">
        <f t="shared" si="16"/>
        <v>32</v>
      </c>
      <c r="C392" s="4">
        <f t="shared" si="18"/>
        <v>376</v>
      </c>
      <c r="D392" s="5">
        <v>5.4800000000000001E-2</v>
      </c>
      <c r="E392" s="2">
        <f>IF(I391&gt;0.001,IPMT(Table42111417[[#This Row],[Oprocentowanie]]/12,1,$C$5-Table42111417[[#This Row],[Miesiąc]]+1,-I391),0)</f>
        <v>0</v>
      </c>
      <c r="F392" s="2">
        <f>IF(I391&gt;0.001,PPMT(Table42111417[[#This Row],[Oprocentowanie]]/12,1,$C$5-Table42111417[[#This Row],[Miesiąc]]+1,-I391),0)</f>
        <v>0</v>
      </c>
      <c r="G392" s="2">
        <f t="shared" si="17"/>
        <v>0</v>
      </c>
      <c r="H392" s="2"/>
      <c r="I392" s="11">
        <f>IF(I391-F392&gt;0.001,I391-F392-Table42111417[[#This Row],[Ile nadpłacamy przy tej racie?]],0)</f>
        <v>0</v>
      </c>
      <c r="K392" s="2">
        <f>IF(Table42111417[[#This Row],[Rok]]&lt;9,Table42111417[[#This Row],[Odsetki normalne]]*50%,Table42111417[[#This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377</v>
      </c>
      <c r="D393" s="5">
        <v>5.4800000000000001E-2</v>
      </c>
      <c r="E393" s="2">
        <f>IF(I392&gt;0.001,IPMT(Table42111417[[#This Row],[Oprocentowanie]]/12,1,$C$5-Table42111417[[#This Row],[Miesiąc]]+1,-I392),0)</f>
        <v>0</v>
      </c>
      <c r="F393" s="2">
        <f>IF(I392&gt;0.001,PPMT(Table42111417[[#This Row],[Oprocentowanie]]/12,1,$C$5-Table42111417[[#This Row],[Miesiąc]]+1,-I392),0)</f>
        <v>0</v>
      </c>
      <c r="G393" s="2">
        <f t="shared" si="17"/>
        <v>0</v>
      </c>
      <c r="H393" s="2"/>
      <c r="I393" s="11">
        <f>IF(I392-F393&gt;0.001,I392-F393-Table42111417[[#This Row],[Ile nadpłacamy przy tej racie?]],0)</f>
        <v>0</v>
      </c>
      <c r="K393" s="2">
        <f>IF(Table42111417[[#This Row],[Rok]]&lt;9,Table42111417[[#This Row],[Odsetki normalne]]*50%,Table42111417[[#This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378</v>
      </c>
      <c r="D394" s="5">
        <v>5.4800000000000001E-2</v>
      </c>
      <c r="E394" s="2">
        <f>IF(I393&gt;0.001,IPMT(Table42111417[[#This Row],[Oprocentowanie]]/12,1,$C$5-Table42111417[[#This Row],[Miesiąc]]+1,-I393),0)</f>
        <v>0</v>
      </c>
      <c r="F394" s="2">
        <f>IF(I393&gt;0.001,PPMT(Table42111417[[#This Row],[Oprocentowanie]]/12,1,$C$5-Table42111417[[#This Row],[Miesiąc]]+1,-I393),0)</f>
        <v>0</v>
      </c>
      <c r="G394" s="2">
        <f t="shared" si="17"/>
        <v>0</v>
      </c>
      <c r="H394" s="2"/>
      <c r="I394" s="11">
        <f>IF(I393-F394&gt;0.001,I393-F394-Table42111417[[#This Row],[Ile nadpłacamy przy tej racie?]],0)</f>
        <v>0</v>
      </c>
      <c r="K394" s="2">
        <f>IF(Table42111417[[#This Row],[Rok]]&lt;9,Table42111417[[#This Row],[Odsetki normalne]]*50%,Table42111417[[#This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379</v>
      </c>
      <c r="D395" s="5">
        <v>5.4800000000000001E-2</v>
      </c>
      <c r="E395" s="2">
        <f>IF(I394&gt;0.001,IPMT(Table42111417[[#This Row],[Oprocentowanie]]/12,1,$C$5-Table42111417[[#This Row],[Miesiąc]]+1,-I394),0)</f>
        <v>0</v>
      </c>
      <c r="F395" s="2">
        <f>IF(I394&gt;0.001,PPMT(Table42111417[[#This Row],[Oprocentowanie]]/12,1,$C$5-Table42111417[[#This Row],[Miesiąc]]+1,-I394),0)</f>
        <v>0</v>
      </c>
      <c r="G395" s="2">
        <f t="shared" si="17"/>
        <v>0</v>
      </c>
      <c r="H395" s="2"/>
      <c r="I395" s="11">
        <f>IF(I394-F395&gt;0.001,I394-F395-Table42111417[[#This Row],[Ile nadpłacamy przy tej racie?]],0)</f>
        <v>0</v>
      </c>
      <c r="K395" s="2">
        <f>IF(Table42111417[[#This Row],[Rok]]&lt;9,Table42111417[[#This Row],[Odsetki normalne]]*50%,Table42111417[[#This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380</v>
      </c>
      <c r="D396" s="5">
        <v>5.4800000000000001E-2</v>
      </c>
      <c r="E396" s="2">
        <f>IF(I395&gt;0.001,IPMT(Table42111417[[#This Row],[Oprocentowanie]]/12,1,$C$5-Table42111417[[#This Row],[Miesiąc]]+1,-I395),0)</f>
        <v>0</v>
      </c>
      <c r="F396" s="2">
        <f>IF(I395&gt;0.001,PPMT(Table42111417[[#This Row],[Oprocentowanie]]/12,1,$C$5-Table42111417[[#This Row],[Miesiąc]]+1,-I395),0)</f>
        <v>0</v>
      </c>
      <c r="G396" s="2">
        <f t="shared" si="17"/>
        <v>0</v>
      </c>
      <c r="H396" s="2"/>
      <c r="I396" s="11">
        <f>IF(I395-F396&gt;0.001,I395-F396-Table42111417[[#This Row],[Ile nadpłacamy przy tej racie?]],0)</f>
        <v>0</v>
      </c>
      <c r="K396" s="2">
        <f>IF(Table42111417[[#This Row],[Rok]]&lt;9,Table42111417[[#This Row],[Odsetki normalne]]*50%,Table42111417[[#This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381</v>
      </c>
      <c r="D397" s="5">
        <v>5.4800000000000001E-2</v>
      </c>
      <c r="E397" s="2">
        <f>IF(I396&gt;0.001,IPMT(Table42111417[[#This Row],[Oprocentowanie]]/12,1,$C$5-Table42111417[[#This Row],[Miesiąc]]+1,-I396),0)</f>
        <v>0</v>
      </c>
      <c r="F397" s="2">
        <f>IF(I396&gt;0.001,PPMT(Table42111417[[#This Row],[Oprocentowanie]]/12,1,$C$5-Table42111417[[#This Row],[Miesiąc]]+1,-I396),0)</f>
        <v>0</v>
      </c>
      <c r="G397" s="2">
        <f t="shared" si="17"/>
        <v>0</v>
      </c>
      <c r="H397" s="2"/>
      <c r="I397" s="11">
        <f>IF(I396-F397&gt;0.001,I396-F397-Table42111417[[#This Row],[Ile nadpłacamy przy tej racie?]],0)</f>
        <v>0</v>
      </c>
      <c r="K397" s="2">
        <f>IF(Table42111417[[#This Row],[Rok]]&lt;9,Table42111417[[#This Row],[Odsetki normalne]]*50%,Table42111417[[#This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382</v>
      </c>
      <c r="D398" s="5">
        <v>5.4800000000000001E-2</v>
      </c>
      <c r="E398" s="2">
        <f>IF(I397&gt;0.001,IPMT(Table42111417[[#This Row],[Oprocentowanie]]/12,1,$C$5-Table42111417[[#This Row],[Miesiąc]]+1,-I397),0)</f>
        <v>0</v>
      </c>
      <c r="F398" s="2">
        <f>IF(I397&gt;0.001,PPMT(Table42111417[[#This Row],[Oprocentowanie]]/12,1,$C$5-Table42111417[[#This Row],[Miesiąc]]+1,-I397),0)</f>
        <v>0</v>
      </c>
      <c r="G398" s="2">
        <f t="shared" si="17"/>
        <v>0</v>
      </c>
      <c r="H398" s="2"/>
      <c r="I398" s="11">
        <f>IF(I397-F398&gt;0.001,I397-F398-Table42111417[[#This Row],[Ile nadpłacamy przy tej racie?]],0)</f>
        <v>0</v>
      </c>
      <c r="K398" s="2">
        <f>IF(Table42111417[[#This Row],[Rok]]&lt;9,Table42111417[[#This Row],[Odsetki normalne]]*50%,Table42111417[[#This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383</v>
      </c>
      <c r="D399" s="5">
        <v>5.4800000000000001E-2</v>
      </c>
      <c r="E399" s="2">
        <f>IF(I398&gt;0.001,IPMT(Table42111417[[#This Row],[Oprocentowanie]]/12,1,$C$5-Table42111417[[#This Row],[Miesiąc]]+1,-I398),0)</f>
        <v>0</v>
      </c>
      <c r="F399" s="2">
        <f>IF(I398&gt;0.001,PPMT(Table42111417[[#This Row],[Oprocentowanie]]/12,1,$C$5-Table42111417[[#This Row],[Miesiąc]]+1,-I398),0)</f>
        <v>0</v>
      </c>
      <c r="G399" s="2">
        <f t="shared" si="17"/>
        <v>0</v>
      </c>
      <c r="H399" s="2"/>
      <c r="I399" s="11">
        <f>IF(I398-F399&gt;0.001,I398-F399-Table42111417[[#This Row],[Ile nadpłacamy przy tej racie?]],0)</f>
        <v>0</v>
      </c>
      <c r="K399" s="2">
        <f>IF(Table42111417[[#This Row],[Rok]]&lt;9,Table42111417[[#This Row],[Odsetki normalne]]*50%,Table42111417[[#This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384</v>
      </c>
      <c r="D400" s="5">
        <v>5.4800000000000001E-2</v>
      </c>
      <c r="E400" s="2">
        <f>IF(I399&gt;0.001,IPMT(Table42111417[[#This Row],[Oprocentowanie]]/12,1,$C$5-Table42111417[[#This Row],[Miesiąc]]+1,-I399),0)</f>
        <v>0</v>
      </c>
      <c r="F400" s="2">
        <f>IF(I399&gt;0.001,PPMT(Table42111417[[#This Row],[Oprocentowanie]]/12,1,$C$5-Table42111417[[#This Row],[Miesiąc]]+1,-I399),0)</f>
        <v>0</v>
      </c>
      <c r="G400" s="2">
        <f t="shared" si="17"/>
        <v>0</v>
      </c>
      <c r="H400" s="2"/>
      <c r="I400" s="11">
        <f>IF(I399-F400&gt;0.001,I399-F400-Table42111417[[#This Row],[Ile nadpłacamy przy tej racie?]],0)</f>
        <v>0</v>
      </c>
      <c r="K400" s="2">
        <f>IF(Table42111417[[#This Row],[Rok]]&lt;9,Table42111417[[#This Row],[Odsetki normalne]]*50%,Table42111417[[#This Row],[Odsetki normalne]])</f>
        <v>0</v>
      </c>
    </row>
    <row r="401" spans="2:11" x14ac:dyDescent="0.25">
      <c r="B401" s="6">
        <f t="shared" si="16"/>
        <v>33</v>
      </c>
      <c r="C401" s="7">
        <f t="shared" si="18"/>
        <v>385</v>
      </c>
      <c r="D401" s="8">
        <v>5.4800000000000001E-2</v>
      </c>
      <c r="E401" s="9">
        <f>IF(I400&gt;0.001,IPMT(Table42111417[[#This Row],[Oprocentowanie]]/12,1,$C$5-Table42111417[[#This Row],[Miesiąc]]+1,-I400),0)</f>
        <v>0</v>
      </c>
      <c r="F401" s="9">
        <f>IF(I400&gt;0.001,PPMT(Table42111417[[#This Row],[Oprocentowanie]]/12,1,$C$5-Table42111417[[#This Row],[Miesiąc]]+1,-I400),0)</f>
        <v>0</v>
      </c>
      <c r="G401" s="9">
        <f t="shared" si="17"/>
        <v>0</v>
      </c>
      <c r="H401" s="9"/>
      <c r="I401" s="9">
        <f>IF(I400-F401&gt;0.001,I400-F401-Table42111417[[#This Row],[Ile nadpłacamy przy tej racie?]],0)</f>
        <v>0</v>
      </c>
      <c r="K401" s="9">
        <f>IF(Table42111417[[#This Row],[Rok]]&lt;9,Table42111417[[#This Row],[Odsetki normalne]]*50%,Table42111417[[#This Row],[Odsetki normalne]])</f>
        <v>0</v>
      </c>
    </row>
    <row r="402" spans="2:11" x14ac:dyDescent="0.25">
      <c r="B402" s="6">
        <f t="shared" ref="B402:B465" si="19">ROUNDUP(C402/12,0)</f>
        <v>33</v>
      </c>
      <c r="C402" s="7">
        <f t="shared" si="18"/>
        <v>386</v>
      </c>
      <c r="D402" s="8">
        <v>5.4800000000000001E-2</v>
      </c>
      <c r="E402" s="9">
        <f>IF(I401&gt;0.001,IPMT(Table42111417[[#This Row],[Oprocentowanie]]/12,1,$C$5-Table42111417[[#This Row],[Miesiąc]]+1,-I401),0)</f>
        <v>0</v>
      </c>
      <c r="F402" s="9">
        <f>IF(I401&gt;0.001,PPMT(Table42111417[[#This Row],[Oprocentowanie]]/12,1,$C$5-Table42111417[[#This Row],[Miesiąc]]+1,-I401),0)</f>
        <v>0</v>
      </c>
      <c r="G402" s="9">
        <f t="shared" ref="G402:G465" si="20">IF(I401&gt;0,E402+F402,0)</f>
        <v>0</v>
      </c>
      <c r="H402" s="9"/>
      <c r="I402" s="9">
        <f>IF(I401-F402&gt;0.001,I401-F402-Table42111417[[#This Row],[Ile nadpłacamy przy tej racie?]],0)</f>
        <v>0</v>
      </c>
      <c r="K402" s="9">
        <f>IF(Table42111417[[#This Row],[Rok]]&lt;9,Table42111417[[#This Row],[Odsetki normalne]]*50%,Table42111417[[#This Row],[Odsetki normalne]])</f>
        <v>0</v>
      </c>
    </row>
    <row r="403" spans="2:11" x14ac:dyDescent="0.25">
      <c r="B403" s="6">
        <f t="shared" si="19"/>
        <v>33</v>
      </c>
      <c r="C403" s="7">
        <f t="shared" ref="C403:C466" si="21">C402+1</f>
        <v>387</v>
      </c>
      <c r="D403" s="8">
        <v>5.4800000000000001E-2</v>
      </c>
      <c r="E403" s="9">
        <f>IF(I402&gt;0.001,IPMT(Table42111417[[#This Row],[Oprocentowanie]]/12,1,$C$5-Table42111417[[#This Row],[Miesiąc]]+1,-I402),0)</f>
        <v>0</v>
      </c>
      <c r="F403" s="9">
        <f>IF(I402&gt;0.001,PPMT(Table42111417[[#This Row],[Oprocentowanie]]/12,1,$C$5-Table42111417[[#This Row],[Miesiąc]]+1,-I402),0)</f>
        <v>0</v>
      </c>
      <c r="G403" s="9">
        <f t="shared" si="20"/>
        <v>0</v>
      </c>
      <c r="H403" s="9"/>
      <c r="I403" s="9">
        <f>IF(I402-F403&gt;0.001,I402-F403-Table42111417[[#This Row],[Ile nadpłacamy przy tej racie?]],0)</f>
        <v>0</v>
      </c>
      <c r="K403" s="9">
        <f>IF(Table42111417[[#This Row],[Rok]]&lt;9,Table42111417[[#This Row],[Odsetki normalne]]*50%,Table42111417[[#This Row],[Odsetki normalne]])</f>
        <v>0</v>
      </c>
    </row>
    <row r="404" spans="2:11" x14ac:dyDescent="0.25">
      <c r="B404" s="6">
        <f t="shared" si="19"/>
        <v>33</v>
      </c>
      <c r="C404" s="7">
        <f t="shared" si="21"/>
        <v>388</v>
      </c>
      <c r="D404" s="8">
        <v>5.4800000000000001E-2</v>
      </c>
      <c r="E404" s="9">
        <f>IF(I403&gt;0.001,IPMT(Table42111417[[#This Row],[Oprocentowanie]]/12,1,$C$5-Table42111417[[#This Row],[Miesiąc]]+1,-I403),0)</f>
        <v>0</v>
      </c>
      <c r="F404" s="9">
        <f>IF(I403&gt;0.001,PPMT(Table42111417[[#This Row],[Oprocentowanie]]/12,1,$C$5-Table42111417[[#This Row],[Miesiąc]]+1,-I403),0)</f>
        <v>0</v>
      </c>
      <c r="G404" s="9">
        <f t="shared" si="20"/>
        <v>0</v>
      </c>
      <c r="H404" s="9"/>
      <c r="I404" s="9">
        <f>IF(I403-F404&gt;0.001,I403-F404-Table42111417[[#This Row],[Ile nadpłacamy przy tej racie?]],0)</f>
        <v>0</v>
      </c>
      <c r="K404" s="9">
        <f>IF(Table42111417[[#This Row],[Rok]]&lt;9,Table42111417[[#This Row],[Odsetki normalne]]*50%,Table42111417[[#This Row],[Odsetki normalne]])</f>
        <v>0</v>
      </c>
    </row>
    <row r="405" spans="2:11" x14ac:dyDescent="0.25">
      <c r="B405" s="6">
        <f t="shared" si="19"/>
        <v>33</v>
      </c>
      <c r="C405" s="7">
        <f t="shared" si="21"/>
        <v>389</v>
      </c>
      <c r="D405" s="8">
        <v>5.4800000000000001E-2</v>
      </c>
      <c r="E405" s="9">
        <f>IF(I404&gt;0.001,IPMT(Table42111417[[#This Row],[Oprocentowanie]]/12,1,$C$5-Table42111417[[#This Row],[Miesiąc]]+1,-I404),0)</f>
        <v>0</v>
      </c>
      <c r="F405" s="9">
        <f>IF(I404&gt;0.001,PPMT(Table42111417[[#This Row],[Oprocentowanie]]/12,1,$C$5-Table42111417[[#This Row],[Miesiąc]]+1,-I404),0)</f>
        <v>0</v>
      </c>
      <c r="G405" s="9">
        <f t="shared" si="20"/>
        <v>0</v>
      </c>
      <c r="H405" s="9"/>
      <c r="I405" s="9">
        <f>IF(I404-F405&gt;0.001,I404-F405-Table42111417[[#This Row],[Ile nadpłacamy przy tej racie?]],0)</f>
        <v>0</v>
      </c>
      <c r="K405" s="9">
        <f>IF(Table42111417[[#This Row],[Rok]]&lt;9,Table42111417[[#This Row],[Odsetki normalne]]*50%,Table42111417[[#This Row],[Odsetki normalne]])</f>
        <v>0</v>
      </c>
    </row>
    <row r="406" spans="2:11" x14ac:dyDescent="0.25">
      <c r="B406" s="6">
        <f t="shared" si="19"/>
        <v>33</v>
      </c>
      <c r="C406" s="7">
        <f t="shared" si="21"/>
        <v>390</v>
      </c>
      <c r="D406" s="8">
        <v>5.4800000000000001E-2</v>
      </c>
      <c r="E406" s="9">
        <f>IF(I405&gt;0.001,IPMT(Table42111417[[#This Row],[Oprocentowanie]]/12,1,$C$5-Table42111417[[#This Row],[Miesiąc]]+1,-I405),0)</f>
        <v>0</v>
      </c>
      <c r="F406" s="9">
        <f>IF(I405&gt;0.001,PPMT(Table42111417[[#This Row],[Oprocentowanie]]/12,1,$C$5-Table42111417[[#This Row],[Miesiąc]]+1,-I405),0)</f>
        <v>0</v>
      </c>
      <c r="G406" s="9">
        <f t="shared" si="20"/>
        <v>0</v>
      </c>
      <c r="H406" s="9"/>
      <c r="I406" s="9">
        <f>IF(I405-F406&gt;0.001,I405-F406-Table42111417[[#This Row],[Ile nadpłacamy przy tej racie?]],0)</f>
        <v>0</v>
      </c>
      <c r="K406" s="9">
        <f>IF(Table42111417[[#This Row],[Rok]]&lt;9,Table42111417[[#This Row],[Odsetki normalne]]*50%,Table42111417[[#This Row],[Odsetki normalne]])</f>
        <v>0</v>
      </c>
    </row>
    <row r="407" spans="2:11" x14ac:dyDescent="0.25">
      <c r="B407" s="6">
        <f t="shared" si="19"/>
        <v>33</v>
      </c>
      <c r="C407" s="7">
        <f t="shared" si="21"/>
        <v>391</v>
      </c>
      <c r="D407" s="8">
        <v>5.4800000000000001E-2</v>
      </c>
      <c r="E407" s="9">
        <f>IF(I406&gt;0.001,IPMT(Table42111417[[#This Row],[Oprocentowanie]]/12,1,$C$5-Table42111417[[#This Row],[Miesiąc]]+1,-I406),0)</f>
        <v>0</v>
      </c>
      <c r="F407" s="9">
        <f>IF(I406&gt;0.001,PPMT(Table42111417[[#This Row],[Oprocentowanie]]/12,1,$C$5-Table42111417[[#This Row],[Miesiąc]]+1,-I406),0)</f>
        <v>0</v>
      </c>
      <c r="G407" s="9">
        <f t="shared" si="20"/>
        <v>0</v>
      </c>
      <c r="H407" s="9"/>
      <c r="I407" s="9">
        <f>IF(I406-F407&gt;0.001,I406-F407-Table42111417[[#This Row],[Ile nadpłacamy przy tej racie?]],0)</f>
        <v>0</v>
      </c>
      <c r="K407" s="9">
        <f>IF(Table42111417[[#This Row],[Rok]]&lt;9,Table42111417[[#This Row],[Odsetki normalne]]*50%,Table42111417[[#This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392</v>
      </c>
      <c r="D408" s="8">
        <v>5.4800000000000001E-2</v>
      </c>
      <c r="E408" s="9">
        <f>IF(I407&gt;0.001,IPMT(Table42111417[[#This Row],[Oprocentowanie]]/12,1,$C$5-Table42111417[[#This Row],[Miesiąc]]+1,-I407),0)</f>
        <v>0</v>
      </c>
      <c r="F408" s="9">
        <f>IF(I407&gt;0.001,PPMT(Table42111417[[#This Row],[Oprocentowanie]]/12,1,$C$5-Table42111417[[#This Row],[Miesiąc]]+1,-I407),0)</f>
        <v>0</v>
      </c>
      <c r="G408" s="9">
        <f t="shared" si="20"/>
        <v>0</v>
      </c>
      <c r="H408" s="9"/>
      <c r="I408" s="9">
        <f>IF(I407-F408&gt;0.001,I407-F408-Table42111417[[#This Row],[Ile nadpłacamy przy tej racie?]],0)</f>
        <v>0</v>
      </c>
      <c r="K408" s="9">
        <f>IF(Table42111417[[#This Row],[Rok]]&lt;9,Table42111417[[#This Row],[Odsetki normalne]]*50%,Table42111417[[#This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393</v>
      </c>
      <c r="D409" s="8">
        <v>5.4800000000000001E-2</v>
      </c>
      <c r="E409" s="9">
        <f>IF(I408&gt;0.001,IPMT(Table42111417[[#This Row],[Oprocentowanie]]/12,1,$C$5-Table42111417[[#This Row],[Miesiąc]]+1,-I408),0)</f>
        <v>0</v>
      </c>
      <c r="F409" s="9">
        <f>IF(I408&gt;0.001,PPMT(Table42111417[[#This Row],[Oprocentowanie]]/12,1,$C$5-Table42111417[[#This Row],[Miesiąc]]+1,-I408),0)</f>
        <v>0</v>
      </c>
      <c r="G409" s="9">
        <f t="shared" si="20"/>
        <v>0</v>
      </c>
      <c r="H409" s="9"/>
      <c r="I409" s="9">
        <f>IF(I408-F409&gt;0.001,I408-F409-Table42111417[[#This Row],[Ile nadpłacamy przy tej racie?]],0)</f>
        <v>0</v>
      </c>
      <c r="K409" s="9">
        <f>IF(Table42111417[[#This Row],[Rok]]&lt;9,Table42111417[[#This Row],[Odsetki normalne]]*50%,Table42111417[[#This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394</v>
      </c>
      <c r="D410" s="8">
        <v>5.4800000000000001E-2</v>
      </c>
      <c r="E410" s="9">
        <f>IF(I409&gt;0.001,IPMT(Table42111417[[#This Row],[Oprocentowanie]]/12,1,$C$5-Table42111417[[#This Row],[Miesiąc]]+1,-I409),0)</f>
        <v>0</v>
      </c>
      <c r="F410" s="9">
        <f>IF(I409&gt;0.001,PPMT(Table42111417[[#This Row],[Oprocentowanie]]/12,1,$C$5-Table42111417[[#This Row],[Miesiąc]]+1,-I409),0)</f>
        <v>0</v>
      </c>
      <c r="G410" s="9">
        <f t="shared" si="20"/>
        <v>0</v>
      </c>
      <c r="H410" s="9"/>
      <c r="I410" s="9">
        <f>IF(I409-F410&gt;0.001,I409-F410-Table42111417[[#This Row],[Ile nadpłacamy przy tej racie?]],0)</f>
        <v>0</v>
      </c>
      <c r="K410" s="9">
        <f>IF(Table42111417[[#This Row],[Rok]]&lt;9,Table42111417[[#This Row],[Odsetki normalne]]*50%,Table42111417[[#This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395</v>
      </c>
      <c r="D411" s="8">
        <v>5.4800000000000001E-2</v>
      </c>
      <c r="E411" s="9">
        <f>IF(I410&gt;0.001,IPMT(Table42111417[[#This Row],[Oprocentowanie]]/12,1,$C$5-Table42111417[[#This Row],[Miesiąc]]+1,-I410),0)</f>
        <v>0</v>
      </c>
      <c r="F411" s="9">
        <f>IF(I410&gt;0.001,PPMT(Table42111417[[#This Row],[Oprocentowanie]]/12,1,$C$5-Table42111417[[#This Row],[Miesiąc]]+1,-I410),0)</f>
        <v>0</v>
      </c>
      <c r="G411" s="9">
        <f t="shared" si="20"/>
        <v>0</v>
      </c>
      <c r="H411" s="9"/>
      <c r="I411" s="9">
        <f>IF(I410-F411&gt;0.001,I410-F411-Table42111417[[#This Row],[Ile nadpłacamy przy tej racie?]],0)</f>
        <v>0</v>
      </c>
      <c r="K411" s="9">
        <f>IF(Table42111417[[#This Row],[Rok]]&lt;9,Table42111417[[#This Row],[Odsetki normalne]]*50%,Table42111417[[#This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396</v>
      </c>
      <c r="D412" s="8">
        <v>5.4800000000000001E-2</v>
      </c>
      <c r="E412" s="9">
        <f>IF(I411&gt;0.001,IPMT(Table42111417[[#This Row],[Oprocentowanie]]/12,1,$C$5-Table42111417[[#This Row],[Miesiąc]]+1,-I411),0)</f>
        <v>0</v>
      </c>
      <c r="F412" s="9">
        <f>IF(I411&gt;0.001,PPMT(Table42111417[[#This Row],[Oprocentowanie]]/12,1,$C$5-Table42111417[[#This Row],[Miesiąc]]+1,-I411),0)</f>
        <v>0</v>
      </c>
      <c r="G412" s="9">
        <f t="shared" si="20"/>
        <v>0</v>
      </c>
      <c r="H412" s="9"/>
      <c r="I412" s="9">
        <f>IF(I411-F412&gt;0.001,I411-F412-Table42111417[[#This Row],[Ile nadpłacamy przy tej racie?]],0)</f>
        <v>0</v>
      </c>
      <c r="K412" s="9">
        <f>IF(Table42111417[[#This Row],[Rok]]&lt;9,Table42111417[[#This Row],[Odsetki normalne]]*50%,Table42111417[[#This Row],[Odsetki normalne]])</f>
        <v>0</v>
      </c>
    </row>
    <row r="413" spans="2:11" x14ac:dyDescent="0.25">
      <c r="B413" s="1">
        <f t="shared" si="19"/>
        <v>34</v>
      </c>
      <c r="C413" s="4">
        <f t="shared" si="21"/>
        <v>397</v>
      </c>
      <c r="D413" s="5">
        <v>5.4800000000000001E-2</v>
      </c>
      <c r="E413" s="2">
        <f>IF(I412&gt;0.001,IPMT(Table42111417[[#This Row],[Oprocentowanie]]/12,1,$C$5-Table42111417[[#This Row],[Miesiąc]]+1,-I412),0)</f>
        <v>0</v>
      </c>
      <c r="F413" s="2">
        <f>IF(I412&gt;0.001,PPMT(Table42111417[[#This Row],[Oprocentowanie]]/12,1,$C$5-Table42111417[[#This Row],[Miesiąc]]+1,-I412),0)</f>
        <v>0</v>
      </c>
      <c r="G413" s="2">
        <f t="shared" si="20"/>
        <v>0</v>
      </c>
      <c r="H413" s="2"/>
      <c r="I413" s="11">
        <f>IF(I412-F413&gt;0.001,I412-F413-Table42111417[[#This Row],[Ile nadpłacamy przy tej racie?]],0)</f>
        <v>0</v>
      </c>
      <c r="K413" s="2">
        <f>IF(Table42111417[[#This Row],[Rok]]&lt;9,Table42111417[[#This Row],[Odsetki normalne]]*50%,Table42111417[[#This Row],[Odsetki normalne]])</f>
        <v>0</v>
      </c>
    </row>
    <row r="414" spans="2:11" x14ac:dyDescent="0.25">
      <c r="B414" s="1">
        <f t="shared" si="19"/>
        <v>34</v>
      </c>
      <c r="C414" s="4">
        <f t="shared" si="21"/>
        <v>398</v>
      </c>
      <c r="D414" s="5">
        <v>5.4800000000000001E-2</v>
      </c>
      <c r="E414" s="2">
        <f>IF(I413&gt;0.001,IPMT(Table42111417[[#This Row],[Oprocentowanie]]/12,1,$C$5-Table42111417[[#This Row],[Miesiąc]]+1,-I413),0)</f>
        <v>0</v>
      </c>
      <c r="F414" s="2">
        <f>IF(I413&gt;0.001,PPMT(Table42111417[[#This Row],[Oprocentowanie]]/12,1,$C$5-Table42111417[[#This Row],[Miesiąc]]+1,-I413),0)</f>
        <v>0</v>
      </c>
      <c r="G414" s="2">
        <f t="shared" si="20"/>
        <v>0</v>
      </c>
      <c r="H414" s="2"/>
      <c r="I414" s="11">
        <f>IF(I413-F414&gt;0.001,I413-F414-Table42111417[[#This Row],[Ile nadpłacamy przy tej racie?]],0)</f>
        <v>0</v>
      </c>
      <c r="K414" s="2">
        <f>IF(Table42111417[[#This Row],[Rok]]&lt;9,Table42111417[[#This Row],[Odsetki normalne]]*50%,Table42111417[[#This Row],[Odsetki normalne]])</f>
        <v>0</v>
      </c>
    </row>
    <row r="415" spans="2:11" x14ac:dyDescent="0.25">
      <c r="B415" s="1">
        <f t="shared" si="19"/>
        <v>34</v>
      </c>
      <c r="C415" s="4">
        <f t="shared" si="21"/>
        <v>399</v>
      </c>
      <c r="D415" s="5">
        <v>5.4800000000000001E-2</v>
      </c>
      <c r="E415" s="2">
        <f>IF(I414&gt;0.001,IPMT(Table42111417[[#This Row],[Oprocentowanie]]/12,1,$C$5-Table42111417[[#This Row],[Miesiąc]]+1,-I414),0)</f>
        <v>0</v>
      </c>
      <c r="F415" s="2">
        <f>IF(I414&gt;0.001,PPMT(Table42111417[[#This Row],[Oprocentowanie]]/12,1,$C$5-Table42111417[[#This Row],[Miesiąc]]+1,-I414),0)</f>
        <v>0</v>
      </c>
      <c r="G415" s="2">
        <f t="shared" si="20"/>
        <v>0</v>
      </c>
      <c r="H415" s="2"/>
      <c r="I415" s="11">
        <f>IF(I414-F415&gt;0.001,I414-F415-Table42111417[[#This Row],[Ile nadpłacamy przy tej racie?]],0)</f>
        <v>0</v>
      </c>
      <c r="K415" s="2">
        <f>IF(Table42111417[[#This Row],[Rok]]&lt;9,Table42111417[[#This Row],[Odsetki normalne]]*50%,Table42111417[[#This Row],[Odsetki normalne]])</f>
        <v>0</v>
      </c>
    </row>
    <row r="416" spans="2:11" x14ac:dyDescent="0.25">
      <c r="B416" s="1">
        <f t="shared" si="19"/>
        <v>34</v>
      </c>
      <c r="C416" s="4">
        <f t="shared" si="21"/>
        <v>400</v>
      </c>
      <c r="D416" s="5">
        <v>5.4800000000000001E-2</v>
      </c>
      <c r="E416" s="2">
        <f>IF(I415&gt;0.001,IPMT(Table42111417[[#This Row],[Oprocentowanie]]/12,1,$C$5-Table42111417[[#This Row],[Miesiąc]]+1,-I415),0)</f>
        <v>0</v>
      </c>
      <c r="F416" s="2">
        <f>IF(I415&gt;0.001,PPMT(Table42111417[[#This Row],[Oprocentowanie]]/12,1,$C$5-Table42111417[[#This Row],[Miesiąc]]+1,-I415),0)</f>
        <v>0</v>
      </c>
      <c r="G416" s="2">
        <f t="shared" si="20"/>
        <v>0</v>
      </c>
      <c r="H416" s="2"/>
      <c r="I416" s="11">
        <f>IF(I415-F416&gt;0.001,I415-F416-Table42111417[[#This Row],[Ile nadpłacamy przy tej racie?]],0)</f>
        <v>0</v>
      </c>
      <c r="K416" s="2">
        <f>IF(Table42111417[[#This Row],[Rok]]&lt;9,Table42111417[[#This Row],[Odsetki normalne]]*50%,Table42111417[[#This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401</v>
      </c>
      <c r="D417" s="5">
        <v>5.4800000000000001E-2</v>
      </c>
      <c r="E417" s="2">
        <f>IF(I416&gt;0.001,IPMT(Table42111417[[#This Row],[Oprocentowanie]]/12,1,$C$5-Table42111417[[#This Row],[Miesiąc]]+1,-I416),0)</f>
        <v>0</v>
      </c>
      <c r="F417" s="2">
        <f>IF(I416&gt;0.001,PPMT(Table42111417[[#This Row],[Oprocentowanie]]/12,1,$C$5-Table42111417[[#This Row],[Miesiąc]]+1,-I416),0)</f>
        <v>0</v>
      </c>
      <c r="G417" s="2">
        <f t="shared" si="20"/>
        <v>0</v>
      </c>
      <c r="H417" s="2"/>
      <c r="I417" s="11">
        <f>IF(I416-F417&gt;0.001,I416-F417-Table42111417[[#This Row],[Ile nadpłacamy przy tej racie?]],0)</f>
        <v>0</v>
      </c>
      <c r="K417" s="2">
        <f>IF(Table42111417[[#This Row],[Rok]]&lt;9,Table42111417[[#This Row],[Odsetki normalne]]*50%,Table42111417[[#This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402</v>
      </c>
      <c r="D418" s="5">
        <v>5.4800000000000001E-2</v>
      </c>
      <c r="E418" s="2">
        <f>IF(I417&gt;0.001,IPMT(Table42111417[[#This Row],[Oprocentowanie]]/12,1,$C$5-Table42111417[[#This Row],[Miesiąc]]+1,-I417),0)</f>
        <v>0</v>
      </c>
      <c r="F418" s="2">
        <f>IF(I417&gt;0.001,PPMT(Table42111417[[#This Row],[Oprocentowanie]]/12,1,$C$5-Table42111417[[#This Row],[Miesiąc]]+1,-I417),0)</f>
        <v>0</v>
      </c>
      <c r="G418" s="2">
        <f t="shared" si="20"/>
        <v>0</v>
      </c>
      <c r="H418" s="2"/>
      <c r="I418" s="11">
        <f>IF(I417-F418&gt;0.001,I417-F418-Table42111417[[#This Row],[Ile nadpłacamy przy tej racie?]],0)</f>
        <v>0</v>
      </c>
      <c r="K418" s="2">
        <f>IF(Table42111417[[#This Row],[Rok]]&lt;9,Table42111417[[#This Row],[Odsetki normalne]]*50%,Table42111417[[#This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403</v>
      </c>
      <c r="D419" s="5">
        <v>5.4800000000000001E-2</v>
      </c>
      <c r="E419" s="2">
        <f>IF(I418&gt;0.001,IPMT(Table42111417[[#This Row],[Oprocentowanie]]/12,1,$C$5-Table42111417[[#This Row],[Miesiąc]]+1,-I418),0)</f>
        <v>0</v>
      </c>
      <c r="F419" s="2">
        <f>IF(I418&gt;0.001,PPMT(Table42111417[[#This Row],[Oprocentowanie]]/12,1,$C$5-Table42111417[[#This Row],[Miesiąc]]+1,-I418),0)</f>
        <v>0</v>
      </c>
      <c r="G419" s="2">
        <f t="shared" si="20"/>
        <v>0</v>
      </c>
      <c r="H419" s="2"/>
      <c r="I419" s="11">
        <f>IF(I418-F419&gt;0.001,I418-F419-Table42111417[[#This Row],[Ile nadpłacamy przy tej racie?]],0)</f>
        <v>0</v>
      </c>
      <c r="K419" s="2">
        <f>IF(Table42111417[[#This Row],[Rok]]&lt;9,Table42111417[[#This Row],[Odsetki normalne]]*50%,Table42111417[[#This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404</v>
      </c>
      <c r="D420" s="5">
        <v>5.4800000000000001E-2</v>
      </c>
      <c r="E420" s="2">
        <f>IF(I419&gt;0.001,IPMT(Table42111417[[#This Row],[Oprocentowanie]]/12,1,$C$5-Table42111417[[#This Row],[Miesiąc]]+1,-I419),0)</f>
        <v>0</v>
      </c>
      <c r="F420" s="2">
        <f>IF(I419&gt;0.001,PPMT(Table42111417[[#This Row],[Oprocentowanie]]/12,1,$C$5-Table42111417[[#This Row],[Miesiąc]]+1,-I419),0)</f>
        <v>0</v>
      </c>
      <c r="G420" s="2">
        <f t="shared" si="20"/>
        <v>0</v>
      </c>
      <c r="H420" s="2"/>
      <c r="I420" s="11">
        <f>IF(I419-F420&gt;0.001,I419-F420-Table42111417[[#This Row],[Ile nadpłacamy przy tej racie?]],0)</f>
        <v>0</v>
      </c>
      <c r="K420" s="2">
        <f>IF(Table42111417[[#This Row],[Rok]]&lt;9,Table42111417[[#This Row],[Odsetki normalne]]*50%,Table42111417[[#This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405</v>
      </c>
      <c r="D421" s="5">
        <v>5.4800000000000001E-2</v>
      </c>
      <c r="E421" s="2">
        <f>IF(I420&gt;0.001,IPMT(Table42111417[[#This Row],[Oprocentowanie]]/12,1,$C$5-Table42111417[[#This Row],[Miesiąc]]+1,-I420),0)</f>
        <v>0</v>
      </c>
      <c r="F421" s="2">
        <f>IF(I420&gt;0.001,PPMT(Table42111417[[#This Row],[Oprocentowanie]]/12,1,$C$5-Table42111417[[#This Row],[Miesiąc]]+1,-I420),0)</f>
        <v>0</v>
      </c>
      <c r="G421" s="2">
        <f t="shared" si="20"/>
        <v>0</v>
      </c>
      <c r="H421" s="2"/>
      <c r="I421" s="11">
        <f>IF(I420-F421&gt;0.001,I420-F421-Table42111417[[#This Row],[Ile nadpłacamy przy tej racie?]],0)</f>
        <v>0</v>
      </c>
      <c r="K421" s="2">
        <f>IF(Table42111417[[#This Row],[Rok]]&lt;9,Table42111417[[#This Row],[Odsetki normalne]]*50%,Table42111417[[#This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406</v>
      </c>
      <c r="D422" s="5">
        <v>5.4800000000000001E-2</v>
      </c>
      <c r="E422" s="2">
        <f>IF(I421&gt;0.001,IPMT(Table42111417[[#This Row],[Oprocentowanie]]/12,1,$C$5-Table42111417[[#This Row],[Miesiąc]]+1,-I421),0)</f>
        <v>0</v>
      </c>
      <c r="F422" s="2">
        <f>IF(I421&gt;0.001,PPMT(Table42111417[[#This Row],[Oprocentowanie]]/12,1,$C$5-Table42111417[[#This Row],[Miesiąc]]+1,-I421),0)</f>
        <v>0</v>
      </c>
      <c r="G422" s="2">
        <f t="shared" si="20"/>
        <v>0</v>
      </c>
      <c r="H422" s="2"/>
      <c r="I422" s="11">
        <f>IF(I421-F422&gt;0.001,I421-F422-Table42111417[[#This Row],[Ile nadpłacamy przy tej racie?]],0)</f>
        <v>0</v>
      </c>
      <c r="K422" s="2">
        <f>IF(Table42111417[[#This Row],[Rok]]&lt;9,Table42111417[[#This Row],[Odsetki normalne]]*50%,Table42111417[[#This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407</v>
      </c>
      <c r="D423" s="5">
        <v>5.4800000000000001E-2</v>
      </c>
      <c r="E423" s="2">
        <f>IF(I422&gt;0.001,IPMT(Table42111417[[#This Row],[Oprocentowanie]]/12,1,$C$5-Table42111417[[#This Row],[Miesiąc]]+1,-I422),0)</f>
        <v>0</v>
      </c>
      <c r="F423" s="2">
        <f>IF(I422&gt;0.001,PPMT(Table42111417[[#This Row],[Oprocentowanie]]/12,1,$C$5-Table42111417[[#This Row],[Miesiąc]]+1,-I422),0)</f>
        <v>0</v>
      </c>
      <c r="G423" s="2">
        <f t="shared" si="20"/>
        <v>0</v>
      </c>
      <c r="H423" s="2"/>
      <c r="I423" s="11">
        <f>IF(I422-F423&gt;0.001,I422-F423-Table42111417[[#This Row],[Ile nadpłacamy przy tej racie?]],0)</f>
        <v>0</v>
      </c>
      <c r="K423" s="2">
        <f>IF(Table42111417[[#This Row],[Rok]]&lt;9,Table42111417[[#This Row],[Odsetki normalne]]*50%,Table42111417[[#This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408</v>
      </c>
      <c r="D424" s="5">
        <v>5.4800000000000001E-2</v>
      </c>
      <c r="E424" s="2">
        <f>IF(I423&gt;0.001,IPMT(Table42111417[[#This Row],[Oprocentowanie]]/12,1,$C$5-Table42111417[[#This Row],[Miesiąc]]+1,-I423),0)</f>
        <v>0</v>
      </c>
      <c r="F424" s="2">
        <f>IF(I423&gt;0.001,PPMT(Table42111417[[#This Row],[Oprocentowanie]]/12,1,$C$5-Table42111417[[#This Row],[Miesiąc]]+1,-I423),0)</f>
        <v>0</v>
      </c>
      <c r="G424" s="2">
        <f t="shared" si="20"/>
        <v>0</v>
      </c>
      <c r="H424" s="2"/>
      <c r="I424" s="11">
        <f>IF(I423-F424&gt;0.001,I423-F424-Table42111417[[#This Row],[Ile nadpłacamy przy tej racie?]],0)</f>
        <v>0</v>
      </c>
      <c r="K424" s="2">
        <f>IF(Table42111417[[#This Row],[Rok]]&lt;9,Table42111417[[#This Row],[Odsetki normalne]]*50%,Table42111417[[#This Row],[Odsetki normalne]])</f>
        <v>0</v>
      </c>
    </row>
    <row r="425" spans="2:11" x14ac:dyDescent="0.25">
      <c r="B425" s="6">
        <f t="shared" si="19"/>
        <v>35</v>
      </c>
      <c r="C425" s="7">
        <f t="shared" si="21"/>
        <v>409</v>
      </c>
      <c r="D425" s="8">
        <v>5.4800000000000001E-2</v>
      </c>
      <c r="E425" s="9">
        <f>IF(I424&gt;0.001,IPMT(Table42111417[[#This Row],[Oprocentowanie]]/12,1,$C$5-Table42111417[[#This Row],[Miesiąc]]+1,-I424),0)</f>
        <v>0</v>
      </c>
      <c r="F425" s="9">
        <f>IF(I424&gt;0.001,PPMT(Table42111417[[#This Row],[Oprocentowanie]]/12,1,$C$5-Table42111417[[#This Row],[Miesiąc]]+1,-I424),0)</f>
        <v>0</v>
      </c>
      <c r="G425" s="9">
        <f t="shared" si="20"/>
        <v>0</v>
      </c>
      <c r="H425" s="9"/>
      <c r="I425" s="9">
        <f>IF(I424-F425&gt;0.001,I424-F425-Table42111417[[#This Row],[Ile nadpłacamy przy tej racie?]],0)</f>
        <v>0</v>
      </c>
      <c r="K425" s="9">
        <f>IF(Table42111417[[#This Row],[Rok]]&lt;9,Table42111417[[#This Row],[Odsetki normalne]]*50%,Table42111417[[#This Row],[Odsetki normalne]])</f>
        <v>0</v>
      </c>
    </row>
    <row r="426" spans="2:11" x14ac:dyDescent="0.25">
      <c r="B426" s="6">
        <f t="shared" si="19"/>
        <v>35</v>
      </c>
      <c r="C426" s="7">
        <f t="shared" si="21"/>
        <v>410</v>
      </c>
      <c r="D426" s="8">
        <v>5.4800000000000001E-2</v>
      </c>
      <c r="E426" s="9">
        <f>IF(I425&gt;0.001,IPMT(Table42111417[[#This Row],[Oprocentowanie]]/12,1,$C$5-Table42111417[[#This Row],[Miesiąc]]+1,-I425),0)</f>
        <v>0</v>
      </c>
      <c r="F426" s="9">
        <f>IF(I425&gt;0.001,PPMT(Table42111417[[#This Row],[Oprocentowanie]]/12,1,$C$5-Table42111417[[#This Row],[Miesiąc]]+1,-I425),0)</f>
        <v>0</v>
      </c>
      <c r="G426" s="9">
        <f t="shared" si="20"/>
        <v>0</v>
      </c>
      <c r="H426" s="9"/>
      <c r="I426" s="9">
        <f>IF(I425-F426&gt;0.001,I425-F426-Table42111417[[#This Row],[Ile nadpłacamy przy tej racie?]],0)</f>
        <v>0</v>
      </c>
      <c r="K426" s="9">
        <f>IF(Table42111417[[#This Row],[Rok]]&lt;9,Table42111417[[#This Row],[Odsetki normalne]]*50%,Table42111417[[#This Row],[Odsetki normalne]])</f>
        <v>0</v>
      </c>
    </row>
    <row r="427" spans="2:11" x14ac:dyDescent="0.25">
      <c r="B427" s="6">
        <f t="shared" si="19"/>
        <v>35</v>
      </c>
      <c r="C427" s="7">
        <f t="shared" si="21"/>
        <v>411</v>
      </c>
      <c r="D427" s="8">
        <v>5.4800000000000001E-2</v>
      </c>
      <c r="E427" s="9">
        <f>IF(I426&gt;0.001,IPMT(Table42111417[[#This Row],[Oprocentowanie]]/12,1,$C$5-Table42111417[[#This Row],[Miesiąc]]+1,-I426),0)</f>
        <v>0</v>
      </c>
      <c r="F427" s="9">
        <f>IF(I426&gt;0.001,PPMT(Table42111417[[#This Row],[Oprocentowanie]]/12,1,$C$5-Table42111417[[#This Row],[Miesiąc]]+1,-I426),0)</f>
        <v>0</v>
      </c>
      <c r="G427" s="9">
        <f t="shared" si="20"/>
        <v>0</v>
      </c>
      <c r="H427" s="9"/>
      <c r="I427" s="9">
        <f>IF(I426-F427&gt;0.001,I426-F427-Table42111417[[#This Row],[Ile nadpłacamy przy tej racie?]],0)</f>
        <v>0</v>
      </c>
      <c r="K427" s="9">
        <f>IF(Table42111417[[#This Row],[Rok]]&lt;9,Table42111417[[#This Row],[Odsetki normalne]]*50%,Table42111417[[#This Row],[Odsetki normalne]])</f>
        <v>0</v>
      </c>
    </row>
    <row r="428" spans="2:11" x14ac:dyDescent="0.25">
      <c r="B428" s="6">
        <f t="shared" si="19"/>
        <v>35</v>
      </c>
      <c r="C428" s="7">
        <f t="shared" si="21"/>
        <v>412</v>
      </c>
      <c r="D428" s="8">
        <v>5.4800000000000001E-2</v>
      </c>
      <c r="E428" s="9">
        <f>IF(I427&gt;0.001,IPMT(Table42111417[[#This Row],[Oprocentowanie]]/12,1,$C$5-Table42111417[[#This Row],[Miesiąc]]+1,-I427),0)</f>
        <v>0</v>
      </c>
      <c r="F428" s="9">
        <f>IF(I427&gt;0.001,PPMT(Table42111417[[#This Row],[Oprocentowanie]]/12,1,$C$5-Table42111417[[#This Row],[Miesiąc]]+1,-I427),0)</f>
        <v>0</v>
      </c>
      <c r="G428" s="9">
        <f t="shared" si="20"/>
        <v>0</v>
      </c>
      <c r="H428" s="9"/>
      <c r="I428" s="9">
        <f>IF(I427-F428&gt;0.001,I427-F428-Table42111417[[#This Row],[Ile nadpłacamy przy tej racie?]],0)</f>
        <v>0</v>
      </c>
      <c r="K428" s="9">
        <f>IF(Table42111417[[#This Row],[Rok]]&lt;9,Table42111417[[#This Row],[Odsetki normalne]]*50%,Table42111417[[#This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413</v>
      </c>
      <c r="D429" s="8">
        <v>5.4800000000000001E-2</v>
      </c>
      <c r="E429" s="9">
        <f>IF(I428&gt;0.001,IPMT(Table42111417[[#This Row],[Oprocentowanie]]/12,1,$C$5-Table42111417[[#This Row],[Miesiąc]]+1,-I428),0)</f>
        <v>0</v>
      </c>
      <c r="F429" s="9">
        <f>IF(I428&gt;0.001,PPMT(Table42111417[[#This Row],[Oprocentowanie]]/12,1,$C$5-Table42111417[[#This Row],[Miesiąc]]+1,-I428),0)</f>
        <v>0</v>
      </c>
      <c r="G429" s="9">
        <f t="shared" si="20"/>
        <v>0</v>
      </c>
      <c r="H429" s="9"/>
      <c r="I429" s="9">
        <f>IF(I428-F429&gt;0.001,I428-F429-Table42111417[[#This Row],[Ile nadpłacamy przy tej racie?]],0)</f>
        <v>0</v>
      </c>
      <c r="K429" s="9">
        <f>IF(Table42111417[[#This Row],[Rok]]&lt;9,Table42111417[[#This Row],[Odsetki normalne]]*50%,Table42111417[[#This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414</v>
      </c>
      <c r="D430" s="8">
        <v>5.4800000000000001E-2</v>
      </c>
      <c r="E430" s="9">
        <f>IF(I429&gt;0.001,IPMT(Table42111417[[#This Row],[Oprocentowanie]]/12,1,$C$5-Table42111417[[#This Row],[Miesiąc]]+1,-I429),0)</f>
        <v>0</v>
      </c>
      <c r="F430" s="9">
        <f>IF(I429&gt;0.001,PPMT(Table42111417[[#This Row],[Oprocentowanie]]/12,1,$C$5-Table42111417[[#This Row],[Miesiąc]]+1,-I429),0)</f>
        <v>0</v>
      </c>
      <c r="G430" s="9">
        <f t="shared" si="20"/>
        <v>0</v>
      </c>
      <c r="H430" s="9"/>
      <c r="I430" s="9">
        <f>IF(I429-F430&gt;0.001,I429-F430-Table42111417[[#This Row],[Ile nadpłacamy przy tej racie?]],0)</f>
        <v>0</v>
      </c>
      <c r="K430" s="9">
        <f>IF(Table42111417[[#This Row],[Rok]]&lt;9,Table42111417[[#This Row],[Odsetki normalne]]*50%,Table42111417[[#This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415</v>
      </c>
      <c r="D431" s="8">
        <v>5.4800000000000001E-2</v>
      </c>
      <c r="E431" s="9">
        <f>IF(I430&gt;0.001,IPMT(Table42111417[[#This Row],[Oprocentowanie]]/12,1,$C$5-Table42111417[[#This Row],[Miesiąc]]+1,-I430),0)</f>
        <v>0</v>
      </c>
      <c r="F431" s="9">
        <f>IF(I430&gt;0.001,PPMT(Table42111417[[#This Row],[Oprocentowanie]]/12,1,$C$5-Table42111417[[#This Row],[Miesiąc]]+1,-I430),0)</f>
        <v>0</v>
      </c>
      <c r="G431" s="9">
        <f t="shared" si="20"/>
        <v>0</v>
      </c>
      <c r="H431" s="9"/>
      <c r="I431" s="9">
        <f>IF(I430-F431&gt;0.001,I430-F431-Table42111417[[#This Row],[Ile nadpłacamy przy tej racie?]],0)</f>
        <v>0</v>
      </c>
      <c r="K431" s="9">
        <f>IF(Table42111417[[#This Row],[Rok]]&lt;9,Table42111417[[#This Row],[Odsetki normalne]]*50%,Table42111417[[#This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416</v>
      </c>
      <c r="D432" s="8">
        <v>5.4800000000000001E-2</v>
      </c>
      <c r="E432" s="9">
        <f>IF(I431&gt;0.001,IPMT(Table42111417[[#This Row],[Oprocentowanie]]/12,1,$C$5-Table42111417[[#This Row],[Miesiąc]]+1,-I431),0)</f>
        <v>0</v>
      </c>
      <c r="F432" s="9">
        <f>IF(I431&gt;0.001,PPMT(Table42111417[[#This Row],[Oprocentowanie]]/12,1,$C$5-Table42111417[[#This Row],[Miesiąc]]+1,-I431),0)</f>
        <v>0</v>
      </c>
      <c r="G432" s="9">
        <f t="shared" si="20"/>
        <v>0</v>
      </c>
      <c r="H432" s="9"/>
      <c r="I432" s="9">
        <f>IF(I431-F432&gt;0.001,I431-F432-Table42111417[[#This Row],[Ile nadpłacamy przy tej racie?]],0)</f>
        <v>0</v>
      </c>
      <c r="K432" s="9">
        <f>IF(Table42111417[[#This Row],[Rok]]&lt;9,Table42111417[[#This Row],[Odsetki normalne]]*50%,Table42111417[[#This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417</v>
      </c>
      <c r="D433" s="8">
        <v>5.4800000000000001E-2</v>
      </c>
      <c r="E433" s="9">
        <f>IF(I432&gt;0.001,IPMT(Table42111417[[#This Row],[Oprocentowanie]]/12,1,$C$5-Table42111417[[#This Row],[Miesiąc]]+1,-I432),0)</f>
        <v>0</v>
      </c>
      <c r="F433" s="9">
        <f>IF(I432&gt;0.001,PPMT(Table42111417[[#This Row],[Oprocentowanie]]/12,1,$C$5-Table42111417[[#This Row],[Miesiąc]]+1,-I432),0)</f>
        <v>0</v>
      </c>
      <c r="G433" s="9">
        <f t="shared" si="20"/>
        <v>0</v>
      </c>
      <c r="H433" s="9"/>
      <c r="I433" s="9">
        <f>IF(I432-F433&gt;0.001,I432-F433-Table42111417[[#This Row],[Ile nadpłacamy przy tej racie?]],0)</f>
        <v>0</v>
      </c>
      <c r="K433" s="9">
        <f>IF(Table42111417[[#This Row],[Rok]]&lt;9,Table42111417[[#This Row],[Odsetki normalne]]*50%,Table42111417[[#This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418</v>
      </c>
      <c r="D434" s="8">
        <v>5.4800000000000001E-2</v>
      </c>
      <c r="E434" s="9">
        <f>IF(I433&gt;0.001,IPMT(Table42111417[[#This Row],[Oprocentowanie]]/12,1,$C$5-Table42111417[[#This Row],[Miesiąc]]+1,-I433),0)</f>
        <v>0</v>
      </c>
      <c r="F434" s="9">
        <f>IF(I433&gt;0.001,PPMT(Table42111417[[#This Row],[Oprocentowanie]]/12,1,$C$5-Table42111417[[#This Row],[Miesiąc]]+1,-I433),0)</f>
        <v>0</v>
      </c>
      <c r="G434" s="9">
        <f t="shared" si="20"/>
        <v>0</v>
      </c>
      <c r="H434" s="9"/>
      <c r="I434" s="9">
        <f>IF(I433-F434&gt;0.001,I433-F434-Table42111417[[#This Row],[Ile nadpłacamy przy tej racie?]],0)</f>
        <v>0</v>
      </c>
      <c r="K434" s="9">
        <f>IF(Table42111417[[#This Row],[Rok]]&lt;9,Table42111417[[#This Row],[Odsetki normalne]]*50%,Table42111417[[#This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419</v>
      </c>
      <c r="D435" s="8">
        <v>5.4800000000000001E-2</v>
      </c>
      <c r="E435" s="9">
        <f>IF(I434&gt;0.001,IPMT(Table42111417[[#This Row],[Oprocentowanie]]/12,1,$C$5-Table42111417[[#This Row],[Miesiąc]]+1,-I434),0)</f>
        <v>0</v>
      </c>
      <c r="F435" s="9">
        <f>IF(I434&gt;0.001,PPMT(Table42111417[[#This Row],[Oprocentowanie]]/12,1,$C$5-Table42111417[[#This Row],[Miesiąc]]+1,-I434),0)</f>
        <v>0</v>
      </c>
      <c r="G435" s="9">
        <f t="shared" si="20"/>
        <v>0</v>
      </c>
      <c r="H435" s="9"/>
      <c r="I435" s="9">
        <f>IF(I434-F435&gt;0.001,I434-F435-Table42111417[[#This Row],[Ile nadpłacamy przy tej racie?]],0)</f>
        <v>0</v>
      </c>
      <c r="K435" s="9">
        <f>IF(Table42111417[[#This Row],[Rok]]&lt;9,Table42111417[[#This Row],[Odsetki normalne]]*50%,Table42111417[[#This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420</v>
      </c>
      <c r="D436" s="8">
        <v>5.4800000000000001E-2</v>
      </c>
      <c r="E436" s="9">
        <f>IF(I435&gt;0.001,IPMT(Table42111417[[#This Row],[Oprocentowanie]]/12,1,$C$5-Table42111417[[#This Row],[Miesiąc]]+1,-I435),0)</f>
        <v>0</v>
      </c>
      <c r="F436" s="9">
        <f>IF(I435&gt;0.001,PPMT(Table42111417[[#This Row],[Oprocentowanie]]/12,1,$C$5-Table42111417[[#This Row],[Miesiąc]]+1,-I435),0)</f>
        <v>0</v>
      </c>
      <c r="G436" s="9">
        <f t="shared" si="20"/>
        <v>0</v>
      </c>
      <c r="H436" s="9"/>
      <c r="I436" s="9">
        <f>IF(I435-F436&gt;0.001,I435-F436-Table42111417[[#This Row],[Ile nadpłacamy przy tej racie?]],0)</f>
        <v>0</v>
      </c>
      <c r="K436" s="9">
        <f>IF(Table42111417[[#This Row],[Rok]]&lt;9,Table42111417[[#This Row],[Odsetki normalne]]*50%,Table42111417[[#This Row],[Odsetki normalne]])</f>
        <v>0</v>
      </c>
    </row>
    <row r="437" spans="2:11" x14ac:dyDescent="0.25">
      <c r="B437" s="1">
        <f t="shared" si="19"/>
        <v>36</v>
      </c>
      <c r="C437" s="4">
        <f t="shared" si="21"/>
        <v>421</v>
      </c>
      <c r="D437" s="5">
        <v>5.4800000000000001E-2</v>
      </c>
      <c r="E437" s="2">
        <f>IF(I436&gt;0.001,IPMT(Table42111417[[#This Row],[Oprocentowanie]]/12,1,$C$5-Table42111417[[#This Row],[Miesiąc]]+1,-I436),0)</f>
        <v>0</v>
      </c>
      <c r="F437" s="2">
        <f>IF(I436&gt;0.001,PPMT(Table42111417[[#This Row],[Oprocentowanie]]/12,1,$C$5-Table42111417[[#This Row],[Miesiąc]]+1,-I436),0)</f>
        <v>0</v>
      </c>
      <c r="G437" s="2">
        <f t="shared" si="20"/>
        <v>0</v>
      </c>
      <c r="H437" s="2"/>
      <c r="I437" s="11">
        <f>IF(I436-F437&gt;0.001,I436-F437-Table42111417[[#This Row],[Ile nadpłacamy przy tej racie?]],0)</f>
        <v>0</v>
      </c>
      <c r="K437" s="2">
        <f>IF(Table42111417[[#This Row],[Rok]]&lt;9,Table42111417[[#This Row],[Odsetki normalne]]*50%,Table42111417[[#This Row],[Odsetki normalne]])</f>
        <v>0</v>
      </c>
    </row>
    <row r="438" spans="2:11" x14ac:dyDescent="0.25">
      <c r="B438" s="1">
        <f t="shared" si="19"/>
        <v>36</v>
      </c>
      <c r="C438" s="4">
        <f t="shared" si="21"/>
        <v>422</v>
      </c>
      <c r="D438" s="5">
        <v>5.4800000000000001E-2</v>
      </c>
      <c r="E438" s="2">
        <f>IF(I437&gt;0.001,IPMT(Table42111417[[#This Row],[Oprocentowanie]]/12,1,$C$5-Table42111417[[#This Row],[Miesiąc]]+1,-I437),0)</f>
        <v>0</v>
      </c>
      <c r="F438" s="2">
        <f>IF(I437&gt;0.001,PPMT(Table42111417[[#This Row],[Oprocentowanie]]/12,1,$C$5-Table42111417[[#This Row],[Miesiąc]]+1,-I437),0)</f>
        <v>0</v>
      </c>
      <c r="G438" s="2">
        <f t="shared" si="20"/>
        <v>0</v>
      </c>
      <c r="H438" s="2"/>
      <c r="I438" s="11">
        <f>IF(I437-F438&gt;0.001,I437-F438-Table42111417[[#This Row],[Ile nadpłacamy przy tej racie?]],0)</f>
        <v>0</v>
      </c>
      <c r="K438" s="2">
        <f>IF(Table42111417[[#This Row],[Rok]]&lt;9,Table42111417[[#This Row],[Odsetki normalne]]*50%,Table42111417[[#This Row],[Odsetki normalne]])</f>
        <v>0</v>
      </c>
    </row>
    <row r="439" spans="2:11" x14ac:dyDescent="0.25">
      <c r="B439" s="1">
        <f t="shared" si="19"/>
        <v>36</v>
      </c>
      <c r="C439" s="4">
        <f t="shared" si="21"/>
        <v>423</v>
      </c>
      <c r="D439" s="5">
        <v>5.4800000000000001E-2</v>
      </c>
      <c r="E439" s="2">
        <f>IF(I438&gt;0.001,IPMT(Table42111417[[#This Row],[Oprocentowanie]]/12,1,$C$5-Table42111417[[#This Row],[Miesiąc]]+1,-I438),0)</f>
        <v>0</v>
      </c>
      <c r="F439" s="2">
        <f>IF(I438&gt;0.001,PPMT(Table42111417[[#This Row],[Oprocentowanie]]/12,1,$C$5-Table42111417[[#This Row],[Miesiąc]]+1,-I438),0)</f>
        <v>0</v>
      </c>
      <c r="G439" s="2">
        <f t="shared" si="20"/>
        <v>0</v>
      </c>
      <c r="H439" s="2"/>
      <c r="I439" s="11">
        <f>IF(I438-F439&gt;0.001,I438-F439-Table42111417[[#This Row],[Ile nadpłacamy przy tej racie?]],0)</f>
        <v>0</v>
      </c>
      <c r="K439" s="2">
        <f>IF(Table42111417[[#This Row],[Rok]]&lt;9,Table42111417[[#This Row],[Odsetki normalne]]*50%,Table42111417[[#This Row],[Odsetki normalne]])</f>
        <v>0</v>
      </c>
    </row>
    <row r="440" spans="2:11" x14ac:dyDescent="0.25">
      <c r="B440" s="1">
        <f t="shared" si="19"/>
        <v>36</v>
      </c>
      <c r="C440" s="4">
        <f t="shared" si="21"/>
        <v>424</v>
      </c>
      <c r="D440" s="5">
        <v>5.4800000000000001E-2</v>
      </c>
      <c r="E440" s="2">
        <f>IF(I439&gt;0.001,IPMT(Table42111417[[#This Row],[Oprocentowanie]]/12,1,$C$5-Table42111417[[#This Row],[Miesiąc]]+1,-I439),0)</f>
        <v>0</v>
      </c>
      <c r="F440" s="2">
        <f>IF(I439&gt;0.001,PPMT(Table42111417[[#This Row],[Oprocentowanie]]/12,1,$C$5-Table42111417[[#This Row],[Miesiąc]]+1,-I439),0)</f>
        <v>0</v>
      </c>
      <c r="G440" s="2">
        <f t="shared" si="20"/>
        <v>0</v>
      </c>
      <c r="H440" s="2"/>
      <c r="I440" s="11">
        <f>IF(I439-F440&gt;0.001,I439-F440-Table42111417[[#This Row],[Ile nadpłacamy przy tej racie?]],0)</f>
        <v>0</v>
      </c>
      <c r="K440" s="2">
        <f>IF(Table42111417[[#This Row],[Rok]]&lt;9,Table42111417[[#This Row],[Odsetki normalne]]*50%,Table42111417[[#This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425</v>
      </c>
      <c r="D441" s="5">
        <v>5.4800000000000001E-2</v>
      </c>
      <c r="E441" s="2">
        <f>IF(I440&gt;0.001,IPMT(Table42111417[[#This Row],[Oprocentowanie]]/12,1,$C$5-Table42111417[[#This Row],[Miesiąc]]+1,-I440),0)</f>
        <v>0</v>
      </c>
      <c r="F441" s="2">
        <f>IF(I440&gt;0.001,PPMT(Table42111417[[#This Row],[Oprocentowanie]]/12,1,$C$5-Table42111417[[#This Row],[Miesiąc]]+1,-I440),0)</f>
        <v>0</v>
      </c>
      <c r="G441" s="2">
        <f t="shared" si="20"/>
        <v>0</v>
      </c>
      <c r="H441" s="2"/>
      <c r="I441" s="11">
        <f>IF(I440-F441&gt;0.001,I440-F441-Table42111417[[#This Row],[Ile nadpłacamy przy tej racie?]],0)</f>
        <v>0</v>
      </c>
      <c r="K441" s="2">
        <f>IF(Table42111417[[#This Row],[Rok]]&lt;9,Table42111417[[#This Row],[Odsetki normalne]]*50%,Table42111417[[#This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426</v>
      </c>
      <c r="D442" s="5">
        <v>5.4800000000000001E-2</v>
      </c>
      <c r="E442" s="2">
        <f>IF(I441&gt;0.001,IPMT(Table42111417[[#This Row],[Oprocentowanie]]/12,1,$C$5-Table42111417[[#This Row],[Miesiąc]]+1,-I441),0)</f>
        <v>0</v>
      </c>
      <c r="F442" s="2">
        <f>IF(I441&gt;0.001,PPMT(Table42111417[[#This Row],[Oprocentowanie]]/12,1,$C$5-Table42111417[[#This Row],[Miesiąc]]+1,-I441),0)</f>
        <v>0</v>
      </c>
      <c r="G442" s="2">
        <f t="shared" si="20"/>
        <v>0</v>
      </c>
      <c r="H442" s="2"/>
      <c r="I442" s="11">
        <f>IF(I441-F442&gt;0.001,I441-F442-Table42111417[[#This Row],[Ile nadpłacamy przy tej racie?]],0)</f>
        <v>0</v>
      </c>
      <c r="K442" s="2">
        <f>IF(Table42111417[[#This Row],[Rok]]&lt;9,Table42111417[[#This Row],[Odsetki normalne]]*50%,Table42111417[[#This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427</v>
      </c>
      <c r="D443" s="5">
        <v>5.4800000000000001E-2</v>
      </c>
      <c r="E443" s="2">
        <f>IF(I442&gt;0.001,IPMT(Table42111417[[#This Row],[Oprocentowanie]]/12,1,$C$5-Table42111417[[#This Row],[Miesiąc]]+1,-I442),0)</f>
        <v>0</v>
      </c>
      <c r="F443" s="2">
        <f>IF(I442&gt;0.001,PPMT(Table42111417[[#This Row],[Oprocentowanie]]/12,1,$C$5-Table42111417[[#This Row],[Miesiąc]]+1,-I442),0)</f>
        <v>0</v>
      </c>
      <c r="G443" s="2">
        <f t="shared" si="20"/>
        <v>0</v>
      </c>
      <c r="H443" s="2"/>
      <c r="I443" s="11">
        <f>IF(I442-F443&gt;0.001,I442-F443-Table42111417[[#This Row],[Ile nadpłacamy przy tej racie?]],0)</f>
        <v>0</v>
      </c>
      <c r="K443" s="2">
        <f>IF(Table42111417[[#This Row],[Rok]]&lt;9,Table42111417[[#This Row],[Odsetki normalne]]*50%,Table42111417[[#This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428</v>
      </c>
      <c r="D444" s="5">
        <v>5.4800000000000001E-2</v>
      </c>
      <c r="E444" s="2">
        <f>IF(I443&gt;0.001,IPMT(Table42111417[[#This Row],[Oprocentowanie]]/12,1,$C$5-Table42111417[[#This Row],[Miesiąc]]+1,-I443),0)</f>
        <v>0</v>
      </c>
      <c r="F444" s="2">
        <f>IF(I443&gt;0.001,PPMT(Table42111417[[#This Row],[Oprocentowanie]]/12,1,$C$5-Table42111417[[#This Row],[Miesiąc]]+1,-I443),0)</f>
        <v>0</v>
      </c>
      <c r="G444" s="2">
        <f t="shared" si="20"/>
        <v>0</v>
      </c>
      <c r="H444" s="2"/>
      <c r="I444" s="11">
        <f>IF(I443-F444&gt;0.001,I443-F444-Table42111417[[#This Row],[Ile nadpłacamy przy tej racie?]],0)</f>
        <v>0</v>
      </c>
      <c r="K444" s="2">
        <f>IF(Table42111417[[#This Row],[Rok]]&lt;9,Table42111417[[#This Row],[Odsetki normalne]]*50%,Table42111417[[#This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429</v>
      </c>
      <c r="D445" s="5">
        <v>5.4800000000000001E-2</v>
      </c>
      <c r="E445" s="2">
        <f>IF(I444&gt;0.001,IPMT(Table42111417[[#This Row],[Oprocentowanie]]/12,1,$C$5-Table42111417[[#This Row],[Miesiąc]]+1,-I444),0)</f>
        <v>0</v>
      </c>
      <c r="F445" s="2">
        <f>IF(I444&gt;0.001,PPMT(Table42111417[[#This Row],[Oprocentowanie]]/12,1,$C$5-Table42111417[[#This Row],[Miesiąc]]+1,-I444),0)</f>
        <v>0</v>
      </c>
      <c r="G445" s="2">
        <f t="shared" si="20"/>
        <v>0</v>
      </c>
      <c r="H445" s="2"/>
      <c r="I445" s="11">
        <f>IF(I444-F445&gt;0.001,I444-F445-Table42111417[[#This Row],[Ile nadpłacamy przy tej racie?]],0)</f>
        <v>0</v>
      </c>
      <c r="K445" s="2">
        <f>IF(Table42111417[[#This Row],[Rok]]&lt;9,Table42111417[[#This Row],[Odsetki normalne]]*50%,Table42111417[[#This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430</v>
      </c>
      <c r="D446" s="5">
        <v>5.4800000000000001E-2</v>
      </c>
      <c r="E446" s="2">
        <f>IF(I445&gt;0.001,IPMT(Table42111417[[#This Row],[Oprocentowanie]]/12,1,$C$5-Table42111417[[#This Row],[Miesiąc]]+1,-I445),0)</f>
        <v>0</v>
      </c>
      <c r="F446" s="2">
        <f>IF(I445&gt;0.001,PPMT(Table42111417[[#This Row],[Oprocentowanie]]/12,1,$C$5-Table42111417[[#This Row],[Miesiąc]]+1,-I445),0)</f>
        <v>0</v>
      </c>
      <c r="G446" s="2">
        <f t="shared" si="20"/>
        <v>0</v>
      </c>
      <c r="H446" s="2"/>
      <c r="I446" s="11">
        <f>IF(I445-F446&gt;0.001,I445-F446-Table42111417[[#This Row],[Ile nadpłacamy przy tej racie?]],0)</f>
        <v>0</v>
      </c>
      <c r="K446" s="2">
        <f>IF(Table42111417[[#This Row],[Rok]]&lt;9,Table42111417[[#This Row],[Odsetki normalne]]*50%,Table42111417[[#This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431</v>
      </c>
      <c r="D447" s="5">
        <v>5.4800000000000001E-2</v>
      </c>
      <c r="E447" s="2">
        <f>IF(I446&gt;0.001,IPMT(Table42111417[[#This Row],[Oprocentowanie]]/12,1,$C$5-Table42111417[[#This Row],[Miesiąc]]+1,-I446),0)</f>
        <v>0</v>
      </c>
      <c r="F447" s="2">
        <f>IF(I446&gt;0.001,PPMT(Table42111417[[#This Row],[Oprocentowanie]]/12,1,$C$5-Table42111417[[#This Row],[Miesiąc]]+1,-I446),0)</f>
        <v>0</v>
      </c>
      <c r="G447" s="2">
        <f t="shared" si="20"/>
        <v>0</v>
      </c>
      <c r="H447" s="2"/>
      <c r="I447" s="11">
        <f>IF(I446-F447&gt;0.001,I446-F447-Table42111417[[#This Row],[Ile nadpłacamy przy tej racie?]],0)</f>
        <v>0</v>
      </c>
      <c r="K447" s="2">
        <f>IF(Table42111417[[#This Row],[Rok]]&lt;9,Table42111417[[#This Row],[Odsetki normalne]]*50%,Table42111417[[#This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432</v>
      </c>
      <c r="D448" s="5">
        <v>5.4800000000000001E-2</v>
      </c>
      <c r="E448" s="2">
        <f>IF(I447&gt;0.001,IPMT(Table42111417[[#This Row],[Oprocentowanie]]/12,1,$C$5-Table42111417[[#This Row],[Miesiąc]]+1,-I447),0)</f>
        <v>0</v>
      </c>
      <c r="F448" s="2">
        <f>IF(I447&gt;0.001,PPMT(Table42111417[[#This Row],[Oprocentowanie]]/12,1,$C$5-Table42111417[[#This Row],[Miesiąc]]+1,-I447),0)</f>
        <v>0</v>
      </c>
      <c r="G448" s="2">
        <f t="shared" si="20"/>
        <v>0</v>
      </c>
      <c r="H448" s="2"/>
      <c r="I448" s="11">
        <f>IF(I447-F448&gt;0.001,I447-F448-Table42111417[[#This Row],[Ile nadpłacamy przy tej racie?]],0)</f>
        <v>0</v>
      </c>
      <c r="K448" s="2">
        <f>IF(Table42111417[[#This Row],[Rok]]&lt;9,Table42111417[[#This Row],[Odsetki normalne]]*50%,Table42111417[[#This Row],[Odsetki normalne]])</f>
        <v>0</v>
      </c>
    </row>
    <row r="449" spans="2:11" x14ac:dyDescent="0.25">
      <c r="B449" s="6">
        <f t="shared" si="19"/>
        <v>37</v>
      </c>
      <c r="C449" s="7">
        <f t="shared" si="21"/>
        <v>433</v>
      </c>
      <c r="D449" s="8">
        <v>5.4800000000000001E-2</v>
      </c>
      <c r="E449" s="9">
        <f>IF(I448&gt;0.001,IPMT(Table42111417[[#This Row],[Oprocentowanie]]/12,1,$C$5-Table42111417[[#This Row],[Miesiąc]]+1,-I448),0)</f>
        <v>0</v>
      </c>
      <c r="F449" s="9">
        <f>IF(I448&gt;0.001,PPMT(Table42111417[[#This Row],[Oprocentowanie]]/12,1,$C$5-Table42111417[[#This Row],[Miesiąc]]+1,-I448),0)</f>
        <v>0</v>
      </c>
      <c r="G449" s="9">
        <f t="shared" si="20"/>
        <v>0</v>
      </c>
      <c r="H449" s="9"/>
      <c r="I449" s="9">
        <f>IF(I448-F449&gt;0.001,I448-F449-Table42111417[[#This Row],[Ile nadpłacamy przy tej racie?]],0)</f>
        <v>0</v>
      </c>
      <c r="K449" s="9">
        <f>IF(Table42111417[[#This Row],[Rok]]&lt;9,Table42111417[[#This Row],[Odsetki normalne]]*50%,Table42111417[[#This Row],[Odsetki normalne]])</f>
        <v>0</v>
      </c>
    </row>
    <row r="450" spans="2:11" x14ac:dyDescent="0.25">
      <c r="B450" s="6">
        <f t="shared" si="19"/>
        <v>37</v>
      </c>
      <c r="C450" s="7">
        <f t="shared" si="21"/>
        <v>434</v>
      </c>
      <c r="D450" s="8">
        <v>5.4800000000000001E-2</v>
      </c>
      <c r="E450" s="9">
        <f>IF(I449&gt;0.001,IPMT(Table42111417[[#This Row],[Oprocentowanie]]/12,1,$C$5-Table42111417[[#This Row],[Miesiąc]]+1,-I449),0)</f>
        <v>0</v>
      </c>
      <c r="F450" s="9">
        <f>IF(I449&gt;0.001,PPMT(Table42111417[[#This Row],[Oprocentowanie]]/12,1,$C$5-Table42111417[[#This Row],[Miesiąc]]+1,-I449),0)</f>
        <v>0</v>
      </c>
      <c r="G450" s="9">
        <f t="shared" si="20"/>
        <v>0</v>
      </c>
      <c r="H450" s="9"/>
      <c r="I450" s="9">
        <f>IF(I449-F450&gt;0.001,I449-F450-Table42111417[[#This Row],[Ile nadpłacamy przy tej racie?]],0)</f>
        <v>0</v>
      </c>
      <c r="K450" s="9">
        <f>IF(Table42111417[[#This Row],[Rok]]&lt;9,Table42111417[[#This Row],[Odsetki normalne]]*50%,Table42111417[[#This Row],[Odsetki normalne]])</f>
        <v>0</v>
      </c>
    </row>
    <row r="451" spans="2:11" x14ac:dyDescent="0.25">
      <c r="B451" s="6">
        <f t="shared" si="19"/>
        <v>37</v>
      </c>
      <c r="C451" s="7">
        <f t="shared" si="21"/>
        <v>435</v>
      </c>
      <c r="D451" s="8">
        <v>5.4800000000000001E-2</v>
      </c>
      <c r="E451" s="9">
        <f>IF(I450&gt;0.001,IPMT(Table42111417[[#This Row],[Oprocentowanie]]/12,1,$C$5-Table42111417[[#This Row],[Miesiąc]]+1,-I450),0)</f>
        <v>0</v>
      </c>
      <c r="F451" s="9">
        <f>IF(I450&gt;0.001,PPMT(Table42111417[[#This Row],[Oprocentowanie]]/12,1,$C$5-Table42111417[[#This Row],[Miesiąc]]+1,-I450),0)</f>
        <v>0</v>
      </c>
      <c r="G451" s="9">
        <f t="shared" si="20"/>
        <v>0</v>
      </c>
      <c r="H451" s="9"/>
      <c r="I451" s="9">
        <f>IF(I450-F451&gt;0.001,I450-F451-Table42111417[[#This Row],[Ile nadpłacamy przy tej racie?]],0)</f>
        <v>0</v>
      </c>
      <c r="K451" s="9">
        <f>IF(Table42111417[[#This Row],[Rok]]&lt;9,Table42111417[[#This Row],[Odsetki normalne]]*50%,Table42111417[[#This Row],[Odsetki normalne]])</f>
        <v>0</v>
      </c>
    </row>
    <row r="452" spans="2:11" x14ac:dyDescent="0.25">
      <c r="B452" s="6">
        <f t="shared" si="19"/>
        <v>37</v>
      </c>
      <c r="C452" s="7">
        <f t="shared" si="21"/>
        <v>436</v>
      </c>
      <c r="D452" s="8">
        <v>5.4800000000000001E-2</v>
      </c>
      <c r="E452" s="9">
        <f>IF(I451&gt;0.001,IPMT(Table42111417[[#This Row],[Oprocentowanie]]/12,1,$C$5-Table42111417[[#This Row],[Miesiąc]]+1,-I451),0)</f>
        <v>0</v>
      </c>
      <c r="F452" s="9">
        <f>IF(I451&gt;0.001,PPMT(Table42111417[[#This Row],[Oprocentowanie]]/12,1,$C$5-Table42111417[[#This Row],[Miesiąc]]+1,-I451),0)</f>
        <v>0</v>
      </c>
      <c r="G452" s="9">
        <f t="shared" si="20"/>
        <v>0</v>
      </c>
      <c r="H452" s="9"/>
      <c r="I452" s="9">
        <f>IF(I451-F452&gt;0.001,I451-F452-Table42111417[[#This Row],[Ile nadpłacamy przy tej racie?]],0)</f>
        <v>0</v>
      </c>
      <c r="K452" s="9">
        <f>IF(Table42111417[[#This Row],[Rok]]&lt;9,Table42111417[[#This Row],[Odsetki normalne]]*50%,Table42111417[[#This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437</v>
      </c>
      <c r="D453" s="8">
        <v>5.4800000000000001E-2</v>
      </c>
      <c r="E453" s="9">
        <f>IF(I452&gt;0.001,IPMT(Table42111417[[#This Row],[Oprocentowanie]]/12,1,$C$5-Table42111417[[#This Row],[Miesiąc]]+1,-I452),0)</f>
        <v>0</v>
      </c>
      <c r="F453" s="9">
        <f>IF(I452&gt;0.001,PPMT(Table42111417[[#This Row],[Oprocentowanie]]/12,1,$C$5-Table42111417[[#This Row],[Miesiąc]]+1,-I452),0)</f>
        <v>0</v>
      </c>
      <c r="G453" s="9">
        <f t="shared" si="20"/>
        <v>0</v>
      </c>
      <c r="H453" s="9"/>
      <c r="I453" s="9">
        <f>IF(I452-F453&gt;0.001,I452-F453-Table42111417[[#This Row],[Ile nadpłacamy przy tej racie?]],0)</f>
        <v>0</v>
      </c>
      <c r="K453" s="9">
        <f>IF(Table42111417[[#This Row],[Rok]]&lt;9,Table42111417[[#This Row],[Odsetki normalne]]*50%,Table42111417[[#This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438</v>
      </c>
      <c r="D454" s="8">
        <v>5.4800000000000001E-2</v>
      </c>
      <c r="E454" s="9">
        <f>IF(I453&gt;0.001,IPMT(Table42111417[[#This Row],[Oprocentowanie]]/12,1,$C$5-Table42111417[[#This Row],[Miesiąc]]+1,-I453),0)</f>
        <v>0</v>
      </c>
      <c r="F454" s="9">
        <f>IF(I453&gt;0.001,PPMT(Table42111417[[#This Row],[Oprocentowanie]]/12,1,$C$5-Table42111417[[#This Row],[Miesiąc]]+1,-I453),0)</f>
        <v>0</v>
      </c>
      <c r="G454" s="9">
        <f t="shared" si="20"/>
        <v>0</v>
      </c>
      <c r="H454" s="9"/>
      <c r="I454" s="9">
        <f>IF(I453-F454&gt;0.001,I453-F454-Table42111417[[#This Row],[Ile nadpłacamy przy tej racie?]],0)</f>
        <v>0</v>
      </c>
      <c r="K454" s="9">
        <f>IF(Table42111417[[#This Row],[Rok]]&lt;9,Table42111417[[#This Row],[Odsetki normalne]]*50%,Table42111417[[#This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439</v>
      </c>
      <c r="D455" s="8">
        <v>5.4800000000000001E-2</v>
      </c>
      <c r="E455" s="9">
        <f>IF(I454&gt;0.001,IPMT(Table42111417[[#This Row],[Oprocentowanie]]/12,1,$C$5-Table42111417[[#This Row],[Miesiąc]]+1,-I454),0)</f>
        <v>0</v>
      </c>
      <c r="F455" s="9">
        <f>IF(I454&gt;0.001,PPMT(Table42111417[[#This Row],[Oprocentowanie]]/12,1,$C$5-Table42111417[[#This Row],[Miesiąc]]+1,-I454),0)</f>
        <v>0</v>
      </c>
      <c r="G455" s="9">
        <f t="shared" si="20"/>
        <v>0</v>
      </c>
      <c r="H455" s="9"/>
      <c r="I455" s="9">
        <f>IF(I454-F455&gt;0.001,I454-F455-Table42111417[[#This Row],[Ile nadpłacamy przy tej racie?]],0)</f>
        <v>0</v>
      </c>
      <c r="K455" s="9">
        <f>IF(Table42111417[[#This Row],[Rok]]&lt;9,Table42111417[[#This Row],[Odsetki normalne]]*50%,Table42111417[[#This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440</v>
      </c>
      <c r="D456" s="8">
        <v>5.4800000000000001E-2</v>
      </c>
      <c r="E456" s="9">
        <f>IF(I455&gt;0.001,IPMT(Table42111417[[#This Row],[Oprocentowanie]]/12,1,$C$5-Table42111417[[#This Row],[Miesiąc]]+1,-I455),0)</f>
        <v>0</v>
      </c>
      <c r="F456" s="9">
        <f>IF(I455&gt;0.001,PPMT(Table42111417[[#This Row],[Oprocentowanie]]/12,1,$C$5-Table42111417[[#This Row],[Miesiąc]]+1,-I455),0)</f>
        <v>0</v>
      </c>
      <c r="G456" s="9">
        <f t="shared" si="20"/>
        <v>0</v>
      </c>
      <c r="H456" s="9"/>
      <c r="I456" s="9">
        <f>IF(I455-F456&gt;0.001,I455-F456-Table42111417[[#This Row],[Ile nadpłacamy przy tej racie?]],0)</f>
        <v>0</v>
      </c>
      <c r="K456" s="9">
        <f>IF(Table42111417[[#This Row],[Rok]]&lt;9,Table42111417[[#This Row],[Odsetki normalne]]*50%,Table42111417[[#This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441</v>
      </c>
      <c r="D457" s="8">
        <v>5.4800000000000001E-2</v>
      </c>
      <c r="E457" s="9">
        <f>IF(I456&gt;0.001,IPMT(Table42111417[[#This Row],[Oprocentowanie]]/12,1,$C$5-Table42111417[[#This Row],[Miesiąc]]+1,-I456),0)</f>
        <v>0</v>
      </c>
      <c r="F457" s="9">
        <f>IF(I456&gt;0.001,PPMT(Table42111417[[#This Row],[Oprocentowanie]]/12,1,$C$5-Table42111417[[#This Row],[Miesiąc]]+1,-I456),0)</f>
        <v>0</v>
      </c>
      <c r="G457" s="9">
        <f t="shared" si="20"/>
        <v>0</v>
      </c>
      <c r="H457" s="9"/>
      <c r="I457" s="9">
        <f>IF(I456-F457&gt;0.001,I456-F457-Table42111417[[#This Row],[Ile nadpłacamy przy tej racie?]],0)</f>
        <v>0</v>
      </c>
      <c r="K457" s="9">
        <f>IF(Table42111417[[#This Row],[Rok]]&lt;9,Table42111417[[#This Row],[Odsetki normalne]]*50%,Table42111417[[#This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442</v>
      </c>
      <c r="D458" s="8">
        <v>5.4800000000000001E-2</v>
      </c>
      <c r="E458" s="9">
        <f>IF(I457&gt;0.001,IPMT(Table42111417[[#This Row],[Oprocentowanie]]/12,1,$C$5-Table42111417[[#This Row],[Miesiąc]]+1,-I457),0)</f>
        <v>0</v>
      </c>
      <c r="F458" s="9">
        <f>IF(I457&gt;0.001,PPMT(Table42111417[[#This Row],[Oprocentowanie]]/12,1,$C$5-Table42111417[[#This Row],[Miesiąc]]+1,-I457),0)</f>
        <v>0</v>
      </c>
      <c r="G458" s="9">
        <f t="shared" si="20"/>
        <v>0</v>
      </c>
      <c r="H458" s="9"/>
      <c r="I458" s="9">
        <f>IF(I457-F458&gt;0.001,I457-F458-Table42111417[[#This Row],[Ile nadpłacamy przy tej racie?]],0)</f>
        <v>0</v>
      </c>
      <c r="K458" s="9">
        <f>IF(Table42111417[[#This Row],[Rok]]&lt;9,Table42111417[[#This Row],[Odsetki normalne]]*50%,Table42111417[[#This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443</v>
      </c>
      <c r="D459" s="8">
        <v>5.4800000000000001E-2</v>
      </c>
      <c r="E459" s="9">
        <f>IF(I458&gt;0.001,IPMT(Table42111417[[#This Row],[Oprocentowanie]]/12,1,$C$5-Table42111417[[#This Row],[Miesiąc]]+1,-I458),0)</f>
        <v>0</v>
      </c>
      <c r="F459" s="9">
        <f>IF(I458&gt;0.001,PPMT(Table42111417[[#This Row],[Oprocentowanie]]/12,1,$C$5-Table42111417[[#This Row],[Miesiąc]]+1,-I458),0)</f>
        <v>0</v>
      </c>
      <c r="G459" s="9">
        <f t="shared" si="20"/>
        <v>0</v>
      </c>
      <c r="H459" s="9"/>
      <c r="I459" s="9">
        <f>IF(I458-F459&gt;0.001,I458-F459-Table42111417[[#This Row],[Ile nadpłacamy przy tej racie?]],0)</f>
        <v>0</v>
      </c>
      <c r="K459" s="9">
        <f>IF(Table42111417[[#This Row],[Rok]]&lt;9,Table42111417[[#This Row],[Odsetki normalne]]*50%,Table42111417[[#This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444</v>
      </c>
      <c r="D460" s="8">
        <v>5.4800000000000001E-2</v>
      </c>
      <c r="E460" s="9">
        <f>IF(I459&gt;0.001,IPMT(Table42111417[[#This Row],[Oprocentowanie]]/12,1,$C$5-Table42111417[[#This Row],[Miesiąc]]+1,-I459),0)</f>
        <v>0</v>
      </c>
      <c r="F460" s="9">
        <f>IF(I459&gt;0.001,PPMT(Table42111417[[#This Row],[Oprocentowanie]]/12,1,$C$5-Table42111417[[#This Row],[Miesiąc]]+1,-I459),0)</f>
        <v>0</v>
      </c>
      <c r="G460" s="9">
        <f t="shared" si="20"/>
        <v>0</v>
      </c>
      <c r="H460" s="9"/>
      <c r="I460" s="9">
        <f>IF(I459-F460&gt;0.001,I459-F460-Table42111417[[#This Row],[Ile nadpłacamy przy tej racie?]],0)</f>
        <v>0</v>
      </c>
      <c r="K460" s="9">
        <f>IF(Table42111417[[#This Row],[Rok]]&lt;9,Table42111417[[#This Row],[Odsetki normalne]]*50%,Table42111417[[#This Row],[Odsetki normalne]])</f>
        <v>0</v>
      </c>
    </row>
    <row r="461" spans="2:11" x14ac:dyDescent="0.25">
      <c r="B461" s="1">
        <f t="shared" si="19"/>
        <v>38</v>
      </c>
      <c r="C461" s="4">
        <f t="shared" si="21"/>
        <v>445</v>
      </c>
      <c r="D461" s="5">
        <v>5.4800000000000001E-2</v>
      </c>
      <c r="E461" s="2">
        <f>IF(I460&gt;0.001,IPMT(Table42111417[[#This Row],[Oprocentowanie]]/12,1,$C$5-Table42111417[[#This Row],[Miesiąc]]+1,-I460),0)</f>
        <v>0</v>
      </c>
      <c r="F461" s="2">
        <f>IF(I460&gt;0.001,PPMT(Table42111417[[#This Row],[Oprocentowanie]]/12,1,$C$5-Table42111417[[#This Row],[Miesiąc]]+1,-I460),0)</f>
        <v>0</v>
      </c>
      <c r="G461" s="2">
        <f t="shared" si="20"/>
        <v>0</v>
      </c>
      <c r="H461" s="2"/>
      <c r="I461" s="11">
        <f>IF(I460-F461&gt;0.001,I460-F461-Table42111417[[#This Row],[Ile nadpłacamy przy tej racie?]],0)</f>
        <v>0</v>
      </c>
      <c r="K461" s="2">
        <f>IF(Table42111417[[#This Row],[Rok]]&lt;9,Table42111417[[#This Row],[Odsetki normalne]]*50%,Table42111417[[#This Row],[Odsetki normalne]])</f>
        <v>0</v>
      </c>
    </row>
    <row r="462" spans="2:11" x14ac:dyDescent="0.25">
      <c r="B462" s="1">
        <f t="shared" si="19"/>
        <v>38</v>
      </c>
      <c r="C462" s="4">
        <f t="shared" si="21"/>
        <v>446</v>
      </c>
      <c r="D462" s="5">
        <v>5.4800000000000001E-2</v>
      </c>
      <c r="E462" s="2">
        <f>IF(I461&gt;0.001,IPMT(Table42111417[[#This Row],[Oprocentowanie]]/12,1,$C$5-Table42111417[[#This Row],[Miesiąc]]+1,-I461),0)</f>
        <v>0</v>
      </c>
      <c r="F462" s="2">
        <f>IF(I461&gt;0.001,PPMT(Table42111417[[#This Row],[Oprocentowanie]]/12,1,$C$5-Table42111417[[#This Row],[Miesiąc]]+1,-I461),0)</f>
        <v>0</v>
      </c>
      <c r="G462" s="2">
        <f t="shared" si="20"/>
        <v>0</v>
      </c>
      <c r="H462" s="2"/>
      <c r="I462" s="11">
        <f>IF(I461-F462&gt;0.001,I461-F462-Table42111417[[#This Row],[Ile nadpłacamy przy tej racie?]],0)</f>
        <v>0</v>
      </c>
      <c r="K462" s="2">
        <f>IF(Table42111417[[#This Row],[Rok]]&lt;9,Table42111417[[#This Row],[Odsetki normalne]]*50%,Table42111417[[#This Row],[Odsetki normalne]])</f>
        <v>0</v>
      </c>
    </row>
    <row r="463" spans="2:11" x14ac:dyDescent="0.25">
      <c r="B463" s="1">
        <f t="shared" si="19"/>
        <v>38</v>
      </c>
      <c r="C463" s="4">
        <f t="shared" si="21"/>
        <v>447</v>
      </c>
      <c r="D463" s="5">
        <v>5.4800000000000001E-2</v>
      </c>
      <c r="E463" s="2">
        <f>IF(I462&gt;0.001,IPMT(Table42111417[[#This Row],[Oprocentowanie]]/12,1,$C$5-Table42111417[[#This Row],[Miesiąc]]+1,-I462),0)</f>
        <v>0</v>
      </c>
      <c r="F463" s="2">
        <f>IF(I462&gt;0.001,PPMT(Table42111417[[#This Row],[Oprocentowanie]]/12,1,$C$5-Table42111417[[#This Row],[Miesiąc]]+1,-I462),0)</f>
        <v>0</v>
      </c>
      <c r="G463" s="2">
        <f t="shared" si="20"/>
        <v>0</v>
      </c>
      <c r="H463" s="2"/>
      <c r="I463" s="11">
        <f>IF(I462-F463&gt;0.001,I462-F463-Table42111417[[#This Row],[Ile nadpłacamy przy tej racie?]],0)</f>
        <v>0</v>
      </c>
      <c r="K463" s="2">
        <f>IF(Table42111417[[#This Row],[Rok]]&lt;9,Table42111417[[#This Row],[Odsetki normalne]]*50%,Table42111417[[#This Row],[Odsetki normalne]])</f>
        <v>0</v>
      </c>
    </row>
    <row r="464" spans="2:11" x14ac:dyDescent="0.25">
      <c r="B464" s="1">
        <f t="shared" si="19"/>
        <v>38</v>
      </c>
      <c r="C464" s="4">
        <f t="shared" si="21"/>
        <v>448</v>
      </c>
      <c r="D464" s="5">
        <v>5.4800000000000001E-2</v>
      </c>
      <c r="E464" s="2">
        <f>IF(I463&gt;0.001,IPMT(Table42111417[[#This Row],[Oprocentowanie]]/12,1,$C$5-Table42111417[[#This Row],[Miesiąc]]+1,-I463),0)</f>
        <v>0</v>
      </c>
      <c r="F464" s="2">
        <f>IF(I463&gt;0.001,PPMT(Table42111417[[#This Row],[Oprocentowanie]]/12,1,$C$5-Table42111417[[#This Row],[Miesiąc]]+1,-I463),0)</f>
        <v>0</v>
      </c>
      <c r="G464" s="2">
        <f t="shared" si="20"/>
        <v>0</v>
      </c>
      <c r="H464" s="2"/>
      <c r="I464" s="11">
        <f>IF(I463-F464&gt;0.001,I463-F464-Table42111417[[#This Row],[Ile nadpłacamy przy tej racie?]],0)</f>
        <v>0</v>
      </c>
      <c r="K464" s="2">
        <f>IF(Table42111417[[#This Row],[Rok]]&lt;9,Table42111417[[#This Row],[Odsetki normalne]]*50%,Table42111417[[#This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449</v>
      </c>
      <c r="D465" s="5">
        <v>5.4800000000000001E-2</v>
      </c>
      <c r="E465" s="2">
        <f>IF(I464&gt;0.001,IPMT(Table42111417[[#This Row],[Oprocentowanie]]/12,1,$C$5-Table42111417[[#This Row],[Miesiąc]]+1,-I464),0)</f>
        <v>0</v>
      </c>
      <c r="F465" s="2">
        <f>IF(I464&gt;0.001,PPMT(Table42111417[[#This Row],[Oprocentowanie]]/12,1,$C$5-Table42111417[[#This Row],[Miesiąc]]+1,-I464),0)</f>
        <v>0</v>
      </c>
      <c r="G465" s="2">
        <f t="shared" si="20"/>
        <v>0</v>
      </c>
      <c r="H465" s="2"/>
      <c r="I465" s="11">
        <f>IF(I464-F465&gt;0.001,I464-F465-Table42111417[[#This Row],[Ile nadpłacamy przy tej racie?]],0)</f>
        <v>0</v>
      </c>
      <c r="K465" s="2">
        <f>IF(Table42111417[[#This Row],[Rok]]&lt;9,Table42111417[[#This Row],[Odsetki normalne]]*50%,Table42111417[[#This Row],[Odsetki normalne]])</f>
        <v>0</v>
      </c>
    </row>
    <row r="466" spans="2:11" x14ac:dyDescent="0.25">
      <c r="B466" s="1">
        <f t="shared" ref="B466:B496" si="22">ROUNDUP(C466/12,0)</f>
        <v>38</v>
      </c>
      <c r="C466" s="4">
        <f t="shared" si="21"/>
        <v>450</v>
      </c>
      <c r="D466" s="5">
        <v>5.4800000000000001E-2</v>
      </c>
      <c r="E466" s="2">
        <f>IF(I465&gt;0.001,IPMT(Table42111417[[#This Row],[Oprocentowanie]]/12,1,$C$5-Table42111417[[#This Row],[Miesiąc]]+1,-I465),0)</f>
        <v>0</v>
      </c>
      <c r="F466" s="2">
        <f>IF(I465&gt;0.001,PPMT(Table42111417[[#This Row],[Oprocentowanie]]/12,1,$C$5-Table42111417[[#This Row],[Miesiąc]]+1,-I465),0)</f>
        <v>0</v>
      </c>
      <c r="G466" s="2">
        <f t="shared" ref="G466:G496" si="23">IF(I465&gt;0,E466+F466,0)</f>
        <v>0</v>
      </c>
      <c r="H466" s="2"/>
      <c r="I466" s="11">
        <f>IF(I465-F466&gt;0.001,I465-F466-Table42111417[[#This Row],[Ile nadpłacamy przy tej racie?]],0)</f>
        <v>0</v>
      </c>
      <c r="K466" s="2">
        <f>IF(Table42111417[[#This Row],[Rok]]&lt;9,Table42111417[[#This Row],[Odsetki normalne]]*50%,Table42111417[[#This Row],[Odsetki normalne]])</f>
        <v>0</v>
      </c>
    </row>
    <row r="467" spans="2:11" x14ac:dyDescent="0.25">
      <c r="B467" s="1">
        <f t="shared" si="22"/>
        <v>38</v>
      </c>
      <c r="C467" s="4">
        <f t="shared" ref="C467:C496" si="24">C466+1</f>
        <v>451</v>
      </c>
      <c r="D467" s="5">
        <v>5.4800000000000001E-2</v>
      </c>
      <c r="E467" s="2">
        <f>IF(I466&gt;0.001,IPMT(Table42111417[[#This Row],[Oprocentowanie]]/12,1,$C$5-Table42111417[[#This Row],[Miesiąc]]+1,-I466),0)</f>
        <v>0</v>
      </c>
      <c r="F467" s="2">
        <f>IF(I466&gt;0.001,PPMT(Table42111417[[#This Row],[Oprocentowanie]]/12,1,$C$5-Table42111417[[#This Row],[Miesiąc]]+1,-I466),0)</f>
        <v>0</v>
      </c>
      <c r="G467" s="2">
        <f t="shared" si="23"/>
        <v>0</v>
      </c>
      <c r="H467" s="2"/>
      <c r="I467" s="11">
        <f>IF(I466-F467&gt;0.001,I466-F467-Table42111417[[#This Row],[Ile nadpłacamy przy tej racie?]],0)</f>
        <v>0</v>
      </c>
      <c r="K467" s="2">
        <f>IF(Table42111417[[#This Row],[Rok]]&lt;9,Table42111417[[#This Row],[Odsetki normalne]]*50%,Table42111417[[#This Row],[Odsetki normalne]])</f>
        <v>0</v>
      </c>
    </row>
    <row r="468" spans="2:11" x14ac:dyDescent="0.25">
      <c r="B468" s="1">
        <f t="shared" si="22"/>
        <v>38</v>
      </c>
      <c r="C468" s="4">
        <f t="shared" si="24"/>
        <v>452</v>
      </c>
      <c r="D468" s="5">
        <v>5.4800000000000001E-2</v>
      </c>
      <c r="E468" s="2">
        <f>IF(I467&gt;0.001,IPMT(Table42111417[[#This Row],[Oprocentowanie]]/12,1,$C$5-Table42111417[[#This Row],[Miesiąc]]+1,-I467),0)</f>
        <v>0</v>
      </c>
      <c r="F468" s="2">
        <f>IF(I467&gt;0.001,PPMT(Table42111417[[#This Row],[Oprocentowanie]]/12,1,$C$5-Table42111417[[#This Row],[Miesiąc]]+1,-I467),0)</f>
        <v>0</v>
      </c>
      <c r="G468" s="2">
        <f t="shared" si="23"/>
        <v>0</v>
      </c>
      <c r="H468" s="2"/>
      <c r="I468" s="11">
        <f>IF(I467-F468&gt;0.001,I467-F468-Table42111417[[#This Row],[Ile nadpłacamy przy tej racie?]],0)</f>
        <v>0</v>
      </c>
      <c r="K468" s="2">
        <f>IF(Table42111417[[#This Row],[Rok]]&lt;9,Table42111417[[#This Row],[Odsetki normalne]]*50%,Table42111417[[#This Row],[Odsetki normalne]])</f>
        <v>0</v>
      </c>
    </row>
    <row r="469" spans="2:11" x14ac:dyDescent="0.25">
      <c r="B469" s="1">
        <f t="shared" si="22"/>
        <v>38</v>
      </c>
      <c r="C469" s="4">
        <f t="shared" si="24"/>
        <v>453</v>
      </c>
      <c r="D469" s="5">
        <v>5.4800000000000001E-2</v>
      </c>
      <c r="E469" s="2">
        <f>IF(I468&gt;0.001,IPMT(Table42111417[[#This Row],[Oprocentowanie]]/12,1,$C$5-Table42111417[[#This Row],[Miesiąc]]+1,-I468),0)</f>
        <v>0</v>
      </c>
      <c r="F469" s="2">
        <f>IF(I468&gt;0.001,PPMT(Table42111417[[#This Row],[Oprocentowanie]]/12,1,$C$5-Table42111417[[#This Row],[Miesiąc]]+1,-I468),0)</f>
        <v>0</v>
      </c>
      <c r="G469" s="2">
        <f t="shared" si="23"/>
        <v>0</v>
      </c>
      <c r="H469" s="2"/>
      <c r="I469" s="11">
        <f>IF(I468-F469&gt;0.001,I468-F469-Table42111417[[#This Row],[Ile nadpłacamy przy tej racie?]],0)</f>
        <v>0</v>
      </c>
      <c r="K469" s="2">
        <f>IF(Table42111417[[#This Row],[Rok]]&lt;9,Table42111417[[#This Row],[Odsetki normalne]]*50%,Table42111417[[#This Row],[Odsetki normalne]])</f>
        <v>0</v>
      </c>
    </row>
    <row r="470" spans="2:11" x14ac:dyDescent="0.25">
      <c r="B470" s="1">
        <f t="shared" si="22"/>
        <v>38</v>
      </c>
      <c r="C470" s="4">
        <f t="shared" si="24"/>
        <v>454</v>
      </c>
      <c r="D470" s="5">
        <v>5.4800000000000001E-2</v>
      </c>
      <c r="E470" s="2">
        <f>IF(I469&gt;0.001,IPMT(Table42111417[[#This Row],[Oprocentowanie]]/12,1,$C$5-Table42111417[[#This Row],[Miesiąc]]+1,-I469),0)</f>
        <v>0</v>
      </c>
      <c r="F470" s="2">
        <f>IF(I469&gt;0.001,PPMT(Table42111417[[#This Row],[Oprocentowanie]]/12,1,$C$5-Table42111417[[#This Row],[Miesiąc]]+1,-I469),0)</f>
        <v>0</v>
      </c>
      <c r="G470" s="2">
        <f t="shared" si="23"/>
        <v>0</v>
      </c>
      <c r="H470" s="2"/>
      <c r="I470" s="11">
        <f>IF(I469-F470&gt;0.001,I469-F470-Table42111417[[#This Row],[Ile nadpłacamy przy tej racie?]],0)</f>
        <v>0</v>
      </c>
      <c r="K470" s="2">
        <f>IF(Table42111417[[#This Row],[Rok]]&lt;9,Table42111417[[#This Row],[Odsetki normalne]]*50%,Table42111417[[#This Row],[Odsetki normalne]])</f>
        <v>0</v>
      </c>
    </row>
    <row r="471" spans="2:11" x14ac:dyDescent="0.25">
      <c r="B471" s="1">
        <f t="shared" si="22"/>
        <v>38</v>
      </c>
      <c r="C471" s="4">
        <f t="shared" si="24"/>
        <v>455</v>
      </c>
      <c r="D471" s="5">
        <v>5.4800000000000001E-2</v>
      </c>
      <c r="E471" s="2">
        <f>IF(I470&gt;0.001,IPMT(Table42111417[[#This Row],[Oprocentowanie]]/12,1,$C$5-Table42111417[[#This Row],[Miesiąc]]+1,-I470),0)</f>
        <v>0</v>
      </c>
      <c r="F471" s="2">
        <f>IF(I470&gt;0.001,PPMT(Table42111417[[#This Row],[Oprocentowanie]]/12,1,$C$5-Table42111417[[#This Row],[Miesiąc]]+1,-I470),0)</f>
        <v>0</v>
      </c>
      <c r="G471" s="2">
        <f t="shared" si="23"/>
        <v>0</v>
      </c>
      <c r="H471" s="2"/>
      <c r="I471" s="11">
        <f>IF(I470-F471&gt;0.001,I470-F471-Table42111417[[#This Row],[Ile nadpłacamy przy tej racie?]],0)</f>
        <v>0</v>
      </c>
      <c r="K471" s="2">
        <f>IF(Table42111417[[#This Row],[Rok]]&lt;9,Table42111417[[#This Row],[Odsetki normalne]]*50%,Table42111417[[#This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456</v>
      </c>
      <c r="D472" s="5">
        <v>5.4800000000000001E-2</v>
      </c>
      <c r="E472" s="2">
        <f>IF(I471&gt;0.001,IPMT(Table42111417[[#This Row],[Oprocentowanie]]/12,1,$C$5-Table42111417[[#This Row],[Miesiąc]]+1,-I471),0)</f>
        <v>0</v>
      </c>
      <c r="F472" s="2">
        <f>IF(I471&gt;0.001,PPMT(Table42111417[[#This Row],[Oprocentowanie]]/12,1,$C$5-Table42111417[[#This Row],[Miesiąc]]+1,-I471),0)</f>
        <v>0</v>
      </c>
      <c r="G472" s="2">
        <f t="shared" si="23"/>
        <v>0</v>
      </c>
      <c r="H472" s="2"/>
      <c r="I472" s="11">
        <f>IF(I471-F472&gt;0.001,I471-F472-Table42111417[[#This Row],[Ile nadpłacamy przy tej racie?]],0)</f>
        <v>0</v>
      </c>
      <c r="K472" s="2">
        <f>IF(Table42111417[[#This Row],[Rok]]&lt;9,Table42111417[[#This Row],[Odsetki normalne]]*50%,Table42111417[[#This Row],[Odsetki normalne]])</f>
        <v>0</v>
      </c>
    </row>
    <row r="473" spans="2:11" x14ac:dyDescent="0.25">
      <c r="B473" s="6">
        <f t="shared" si="22"/>
        <v>39</v>
      </c>
      <c r="C473" s="7">
        <f t="shared" si="24"/>
        <v>457</v>
      </c>
      <c r="D473" s="8">
        <v>5.4800000000000001E-2</v>
      </c>
      <c r="E473" s="9">
        <f>IF(I472&gt;0.001,IPMT(Table42111417[[#This Row],[Oprocentowanie]]/12,1,$C$5-Table42111417[[#This Row],[Miesiąc]]+1,-I472),0)</f>
        <v>0</v>
      </c>
      <c r="F473" s="9">
        <f>IF(I472&gt;0.001,PPMT(Table42111417[[#This Row],[Oprocentowanie]]/12,1,$C$5-Table42111417[[#This Row],[Miesiąc]]+1,-I472),0)</f>
        <v>0</v>
      </c>
      <c r="G473" s="9">
        <f t="shared" si="23"/>
        <v>0</v>
      </c>
      <c r="H473" s="9"/>
      <c r="I473" s="9">
        <f>IF(I472-F473&gt;0.001,I472-F473-Table42111417[[#This Row],[Ile nadpłacamy przy tej racie?]],0)</f>
        <v>0</v>
      </c>
      <c r="K473" s="9">
        <f>IF(Table42111417[[#This Row],[Rok]]&lt;9,Table42111417[[#This Row],[Odsetki normalne]]*50%,Table42111417[[#This Row],[Odsetki normalne]])</f>
        <v>0</v>
      </c>
    </row>
    <row r="474" spans="2:11" x14ac:dyDescent="0.25">
      <c r="B474" s="6">
        <f t="shared" si="22"/>
        <v>39</v>
      </c>
      <c r="C474" s="7">
        <f t="shared" si="24"/>
        <v>458</v>
      </c>
      <c r="D474" s="8">
        <v>5.4800000000000001E-2</v>
      </c>
      <c r="E474" s="9">
        <f>IF(I473&gt;0.001,IPMT(Table42111417[[#This Row],[Oprocentowanie]]/12,1,$C$5-Table42111417[[#This Row],[Miesiąc]]+1,-I473),0)</f>
        <v>0</v>
      </c>
      <c r="F474" s="9">
        <f>IF(I473&gt;0.001,PPMT(Table42111417[[#This Row],[Oprocentowanie]]/12,1,$C$5-Table42111417[[#This Row],[Miesiąc]]+1,-I473),0)</f>
        <v>0</v>
      </c>
      <c r="G474" s="9">
        <f t="shared" si="23"/>
        <v>0</v>
      </c>
      <c r="H474" s="9"/>
      <c r="I474" s="9">
        <f>IF(I473-F474&gt;0.001,I473-F474-Table42111417[[#This Row],[Ile nadpłacamy przy tej racie?]],0)</f>
        <v>0</v>
      </c>
      <c r="K474" s="9">
        <f>IF(Table42111417[[#This Row],[Rok]]&lt;9,Table42111417[[#This Row],[Odsetki normalne]]*50%,Table42111417[[#This Row],[Odsetki normalne]])</f>
        <v>0</v>
      </c>
    </row>
    <row r="475" spans="2:11" x14ac:dyDescent="0.25">
      <c r="B475" s="6">
        <f t="shared" si="22"/>
        <v>39</v>
      </c>
      <c r="C475" s="7">
        <f t="shared" si="24"/>
        <v>459</v>
      </c>
      <c r="D475" s="8">
        <v>5.4800000000000001E-2</v>
      </c>
      <c r="E475" s="9">
        <f>IF(I474&gt;0.001,IPMT(Table42111417[[#This Row],[Oprocentowanie]]/12,1,$C$5-Table42111417[[#This Row],[Miesiąc]]+1,-I474),0)</f>
        <v>0</v>
      </c>
      <c r="F475" s="9">
        <f>IF(I474&gt;0.001,PPMT(Table42111417[[#This Row],[Oprocentowanie]]/12,1,$C$5-Table42111417[[#This Row],[Miesiąc]]+1,-I474),0)</f>
        <v>0</v>
      </c>
      <c r="G475" s="9">
        <f t="shared" si="23"/>
        <v>0</v>
      </c>
      <c r="H475" s="9"/>
      <c r="I475" s="9">
        <f>IF(I474-F475&gt;0.001,I474-F475-Table42111417[[#This Row],[Ile nadpłacamy przy tej racie?]],0)</f>
        <v>0</v>
      </c>
      <c r="K475" s="9">
        <f>IF(Table42111417[[#This Row],[Rok]]&lt;9,Table42111417[[#This Row],[Odsetki normalne]]*50%,Table42111417[[#This Row],[Odsetki normalne]])</f>
        <v>0</v>
      </c>
    </row>
    <row r="476" spans="2:11" x14ac:dyDescent="0.25">
      <c r="B476" s="6">
        <f t="shared" si="22"/>
        <v>39</v>
      </c>
      <c r="C476" s="7">
        <f t="shared" si="24"/>
        <v>460</v>
      </c>
      <c r="D476" s="8">
        <v>5.4800000000000001E-2</v>
      </c>
      <c r="E476" s="9">
        <f>IF(I475&gt;0.001,IPMT(Table42111417[[#This Row],[Oprocentowanie]]/12,1,$C$5-Table42111417[[#This Row],[Miesiąc]]+1,-I475),0)</f>
        <v>0</v>
      </c>
      <c r="F476" s="9">
        <f>IF(I475&gt;0.001,PPMT(Table42111417[[#This Row],[Oprocentowanie]]/12,1,$C$5-Table42111417[[#This Row],[Miesiąc]]+1,-I475),0)</f>
        <v>0</v>
      </c>
      <c r="G476" s="9">
        <f t="shared" si="23"/>
        <v>0</v>
      </c>
      <c r="H476" s="9"/>
      <c r="I476" s="9">
        <f>IF(I475-F476&gt;0.001,I475-F476-Table42111417[[#This Row],[Ile nadpłacamy przy tej racie?]],0)</f>
        <v>0</v>
      </c>
      <c r="K476" s="9">
        <f>IF(Table42111417[[#This Row],[Rok]]&lt;9,Table42111417[[#This Row],[Odsetki normalne]]*50%,Table42111417[[#This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461</v>
      </c>
      <c r="D477" s="8">
        <v>5.4800000000000001E-2</v>
      </c>
      <c r="E477" s="9">
        <f>IF(I476&gt;0.001,IPMT(Table42111417[[#This Row],[Oprocentowanie]]/12,1,$C$5-Table42111417[[#This Row],[Miesiąc]]+1,-I476),0)</f>
        <v>0</v>
      </c>
      <c r="F477" s="9">
        <f>IF(I476&gt;0.001,PPMT(Table42111417[[#This Row],[Oprocentowanie]]/12,1,$C$5-Table42111417[[#This Row],[Miesiąc]]+1,-I476),0)</f>
        <v>0</v>
      </c>
      <c r="G477" s="9">
        <f t="shared" si="23"/>
        <v>0</v>
      </c>
      <c r="H477" s="9"/>
      <c r="I477" s="9">
        <f>IF(I476-F477&gt;0.001,I476-F477-Table42111417[[#This Row],[Ile nadpłacamy przy tej racie?]],0)</f>
        <v>0</v>
      </c>
      <c r="K477" s="9">
        <f>IF(Table42111417[[#This Row],[Rok]]&lt;9,Table42111417[[#This Row],[Odsetki normalne]]*50%,Table42111417[[#This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462</v>
      </c>
      <c r="D478" s="8">
        <v>5.4800000000000001E-2</v>
      </c>
      <c r="E478" s="9">
        <f>IF(I477&gt;0.001,IPMT(Table42111417[[#This Row],[Oprocentowanie]]/12,1,$C$5-Table42111417[[#This Row],[Miesiąc]]+1,-I477),0)</f>
        <v>0</v>
      </c>
      <c r="F478" s="9">
        <f>IF(I477&gt;0.001,PPMT(Table42111417[[#This Row],[Oprocentowanie]]/12,1,$C$5-Table42111417[[#This Row],[Miesiąc]]+1,-I477),0)</f>
        <v>0</v>
      </c>
      <c r="G478" s="9">
        <f t="shared" si="23"/>
        <v>0</v>
      </c>
      <c r="H478" s="9"/>
      <c r="I478" s="9">
        <f>IF(I477-F478&gt;0.001,I477-F478-Table42111417[[#This Row],[Ile nadpłacamy przy tej racie?]],0)</f>
        <v>0</v>
      </c>
      <c r="K478" s="9">
        <f>IF(Table42111417[[#This Row],[Rok]]&lt;9,Table42111417[[#This Row],[Odsetki normalne]]*50%,Table42111417[[#This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463</v>
      </c>
      <c r="D479" s="8">
        <v>5.4800000000000001E-2</v>
      </c>
      <c r="E479" s="9">
        <f>IF(I478&gt;0.001,IPMT(Table42111417[[#This Row],[Oprocentowanie]]/12,1,$C$5-Table42111417[[#This Row],[Miesiąc]]+1,-I478),0)</f>
        <v>0</v>
      </c>
      <c r="F479" s="9">
        <f>IF(I478&gt;0.001,PPMT(Table42111417[[#This Row],[Oprocentowanie]]/12,1,$C$5-Table42111417[[#This Row],[Miesiąc]]+1,-I478),0)</f>
        <v>0</v>
      </c>
      <c r="G479" s="9">
        <f t="shared" si="23"/>
        <v>0</v>
      </c>
      <c r="H479" s="9"/>
      <c r="I479" s="9">
        <f>IF(I478-F479&gt;0.001,I478-F479-Table42111417[[#This Row],[Ile nadpłacamy przy tej racie?]],0)</f>
        <v>0</v>
      </c>
      <c r="K479" s="9">
        <f>IF(Table42111417[[#This Row],[Rok]]&lt;9,Table42111417[[#This Row],[Odsetki normalne]]*50%,Table42111417[[#This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464</v>
      </c>
      <c r="D480" s="8">
        <v>5.4800000000000001E-2</v>
      </c>
      <c r="E480" s="9">
        <f>IF(I479&gt;0.001,IPMT(Table42111417[[#This Row],[Oprocentowanie]]/12,1,$C$5-Table42111417[[#This Row],[Miesiąc]]+1,-I479),0)</f>
        <v>0</v>
      </c>
      <c r="F480" s="9">
        <f>IF(I479&gt;0.001,PPMT(Table42111417[[#This Row],[Oprocentowanie]]/12,1,$C$5-Table42111417[[#This Row],[Miesiąc]]+1,-I479),0)</f>
        <v>0</v>
      </c>
      <c r="G480" s="9">
        <f t="shared" si="23"/>
        <v>0</v>
      </c>
      <c r="H480" s="9"/>
      <c r="I480" s="9">
        <f>IF(I479-F480&gt;0.001,I479-F480-Table42111417[[#This Row],[Ile nadpłacamy przy tej racie?]],0)</f>
        <v>0</v>
      </c>
      <c r="K480" s="9">
        <f>IF(Table42111417[[#This Row],[Rok]]&lt;9,Table42111417[[#This Row],[Odsetki normalne]]*50%,Table42111417[[#This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465</v>
      </c>
      <c r="D481" s="8">
        <v>5.4800000000000001E-2</v>
      </c>
      <c r="E481" s="9">
        <f>IF(I480&gt;0.001,IPMT(Table42111417[[#This Row],[Oprocentowanie]]/12,1,$C$5-Table42111417[[#This Row],[Miesiąc]]+1,-I480),0)</f>
        <v>0</v>
      </c>
      <c r="F481" s="9">
        <f>IF(I480&gt;0.001,PPMT(Table42111417[[#This Row],[Oprocentowanie]]/12,1,$C$5-Table42111417[[#This Row],[Miesiąc]]+1,-I480),0)</f>
        <v>0</v>
      </c>
      <c r="G481" s="9">
        <f t="shared" si="23"/>
        <v>0</v>
      </c>
      <c r="H481" s="9"/>
      <c r="I481" s="9">
        <f>IF(I480-F481&gt;0.001,I480-F481-Table42111417[[#This Row],[Ile nadpłacamy przy tej racie?]],0)</f>
        <v>0</v>
      </c>
      <c r="K481" s="9">
        <f>IF(Table42111417[[#This Row],[Rok]]&lt;9,Table42111417[[#This Row],[Odsetki normalne]]*50%,Table42111417[[#This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466</v>
      </c>
      <c r="D482" s="8">
        <v>5.4800000000000001E-2</v>
      </c>
      <c r="E482" s="9">
        <f>IF(I481&gt;0.001,IPMT(Table42111417[[#This Row],[Oprocentowanie]]/12,1,$C$5-Table42111417[[#This Row],[Miesiąc]]+1,-I481),0)</f>
        <v>0</v>
      </c>
      <c r="F482" s="9">
        <f>IF(I481&gt;0.001,PPMT(Table42111417[[#This Row],[Oprocentowanie]]/12,1,$C$5-Table42111417[[#This Row],[Miesiąc]]+1,-I481),0)</f>
        <v>0</v>
      </c>
      <c r="G482" s="9">
        <f t="shared" si="23"/>
        <v>0</v>
      </c>
      <c r="H482" s="9"/>
      <c r="I482" s="9">
        <f>IF(I481-F482&gt;0.001,I481-F482-Table42111417[[#This Row],[Ile nadpłacamy przy tej racie?]],0)</f>
        <v>0</v>
      </c>
      <c r="K482" s="9">
        <f>IF(Table42111417[[#This Row],[Rok]]&lt;9,Table42111417[[#This Row],[Odsetki normalne]]*50%,Table42111417[[#This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467</v>
      </c>
      <c r="D483" s="8">
        <v>5.4800000000000001E-2</v>
      </c>
      <c r="E483" s="9">
        <f>IF(I482&gt;0.001,IPMT(Table42111417[[#This Row],[Oprocentowanie]]/12,1,$C$5-Table42111417[[#This Row],[Miesiąc]]+1,-I482),0)</f>
        <v>0</v>
      </c>
      <c r="F483" s="9">
        <f>IF(I482&gt;0.001,PPMT(Table42111417[[#This Row],[Oprocentowanie]]/12,1,$C$5-Table42111417[[#This Row],[Miesiąc]]+1,-I482),0)</f>
        <v>0</v>
      </c>
      <c r="G483" s="9">
        <f t="shared" si="23"/>
        <v>0</v>
      </c>
      <c r="H483" s="9"/>
      <c r="I483" s="9">
        <f>IF(I482-F483&gt;0.001,I482-F483-Table42111417[[#This Row],[Ile nadpłacamy przy tej racie?]],0)</f>
        <v>0</v>
      </c>
      <c r="K483" s="9">
        <f>IF(Table42111417[[#This Row],[Rok]]&lt;9,Table42111417[[#This Row],[Odsetki normalne]]*50%,Table42111417[[#This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468</v>
      </c>
      <c r="D484" s="8">
        <v>5.4800000000000001E-2</v>
      </c>
      <c r="E484" s="9">
        <f>IF(I483&gt;0.001,IPMT(Table42111417[[#This Row],[Oprocentowanie]]/12,1,$C$5-Table42111417[[#This Row],[Miesiąc]]+1,-I483),0)</f>
        <v>0</v>
      </c>
      <c r="F484" s="9">
        <f>IF(I483&gt;0.001,PPMT(Table42111417[[#This Row],[Oprocentowanie]]/12,1,$C$5-Table42111417[[#This Row],[Miesiąc]]+1,-I483),0)</f>
        <v>0</v>
      </c>
      <c r="G484" s="9">
        <f t="shared" si="23"/>
        <v>0</v>
      </c>
      <c r="H484" s="9"/>
      <c r="I484" s="9">
        <f>IF(I483-F484&gt;0.001,I483-F484-Table42111417[[#This Row],[Ile nadpłacamy przy tej racie?]],0)</f>
        <v>0</v>
      </c>
      <c r="K484" s="9">
        <f>IF(Table42111417[[#This Row],[Rok]]&lt;9,Table42111417[[#This Row],[Odsetki normalne]]*50%,Table42111417[[#This Row],[Odsetki normalne]])</f>
        <v>0</v>
      </c>
    </row>
    <row r="485" spans="2:11" x14ac:dyDescent="0.25">
      <c r="B485" s="1">
        <f t="shared" si="22"/>
        <v>40</v>
      </c>
      <c r="C485" s="4">
        <f t="shared" si="24"/>
        <v>469</v>
      </c>
      <c r="D485" s="5">
        <v>5.4800000000000001E-2</v>
      </c>
      <c r="E485" s="2">
        <f>IF(I484&gt;0.001,IPMT(Table42111417[[#This Row],[Oprocentowanie]]/12,1,$C$5-Table42111417[[#This Row],[Miesiąc]]+1,-I484),0)</f>
        <v>0</v>
      </c>
      <c r="F485" s="2">
        <f>IF(I484&gt;0.001,PPMT(Table42111417[[#This Row],[Oprocentowanie]]/12,1,$C$5-Table42111417[[#This Row],[Miesiąc]]+1,-I484),0)</f>
        <v>0</v>
      </c>
      <c r="G485" s="2">
        <f t="shared" si="23"/>
        <v>0</v>
      </c>
      <c r="H485" s="2"/>
      <c r="I485" s="11">
        <f>IF(I484-F485&gt;0.001,I484-F485-Table42111417[[#This Row],[Ile nadpłacamy przy tej racie?]],0)</f>
        <v>0</v>
      </c>
      <c r="K485" s="2">
        <f>IF(Table42111417[[#This Row],[Rok]]&lt;9,Table42111417[[#This Row],[Odsetki normalne]]*50%,Table42111417[[#This Row],[Odsetki normalne]])</f>
        <v>0</v>
      </c>
    </row>
    <row r="486" spans="2:11" x14ac:dyDescent="0.25">
      <c r="B486" s="1">
        <f t="shared" si="22"/>
        <v>40</v>
      </c>
      <c r="C486" s="4">
        <f t="shared" si="24"/>
        <v>470</v>
      </c>
      <c r="D486" s="5">
        <v>5.4800000000000001E-2</v>
      </c>
      <c r="E486" s="2">
        <f>IF(I485&gt;0.001,IPMT(Table42111417[[#This Row],[Oprocentowanie]]/12,1,$C$5-Table42111417[[#This Row],[Miesiąc]]+1,-I485),0)</f>
        <v>0</v>
      </c>
      <c r="F486" s="2">
        <f>IF(I485&gt;0.001,PPMT(Table42111417[[#This Row],[Oprocentowanie]]/12,1,$C$5-Table42111417[[#This Row],[Miesiąc]]+1,-I485),0)</f>
        <v>0</v>
      </c>
      <c r="G486" s="2">
        <f t="shared" si="23"/>
        <v>0</v>
      </c>
      <c r="H486" s="2"/>
      <c r="I486" s="11">
        <f>IF(I485-F486&gt;0.001,I485-F486-Table42111417[[#This Row],[Ile nadpłacamy przy tej racie?]],0)</f>
        <v>0</v>
      </c>
      <c r="K486" s="2">
        <f>IF(Table42111417[[#This Row],[Rok]]&lt;9,Table42111417[[#This Row],[Odsetki normalne]]*50%,Table42111417[[#This Row],[Odsetki normalne]])</f>
        <v>0</v>
      </c>
    </row>
    <row r="487" spans="2:11" x14ac:dyDescent="0.25">
      <c r="B487" s="1">
        <f t="shared" si="22"/>
        <v>40</v>
      </c>
      <c r="C487" s="4">
        <f t="shared" si="24"/>
        <v>471</v>
      </c>
      <c r="D487" s="5">
        <v>5.4800000000000001E-2</v>
      </c>
      <c r="E487" s="2">
        <f>IF(I486&gt;0.001,IPMT(Table42111417[[#This Row],[Oprocentowanie]]/12,1,$C$5-Table42111417[[#This Row],[Miesiąc]]+1,-I486),0)</f>
        <v>0</v>
      </c>
      <c r="F487" s="2">
        <f>IF(I486&gt;0.001,PPMT(Table42111417[[#This Row],[Oprocentowanie]]/12,1,$C$5-Table42111417[[#This Row],[Miesiąc]]+1,-I486),0)</f>
        <v>0</v>
      </c>
      <c r="G487" s="2">
        <f t="shared" si="23"/>
        <v>0</v>
      </c>
      <c r="H487" s="2"/>
      <c r="I487" s="11">
        <f>IF(I486-F487&gt;0.001,I486-F487-Table42111417[[#This Row],[Ile nadpłacamy przy tej racie?]],0)</f>
        <v>0</v>
      </c>
      <c r="K487" s="2">
        <f>IF(Table42111417[[#This Row],[Rok]]&lt;9,Table42111417[[#This Row],[Odsetki normalne]]*50%,Table42111417[[#This Row],[Odsetki normalne]])</f>
        <v>0</v>
      </c>
    </row>
    <row r="488" spans="2:11" x14ac:dyDescent="0.25">
      <c r="B488" s="1">
        <f t="shared" si="22"/>
        <v>40</v>
      </c>
      <c r="C488" s="4">
        <f t="shared" si="24"/>
        <v>472</v>
      </c>
      <c r="D488" s="5">
        <v>5.4800000000000001E-2</v>
      </c>
      <c r="E488" s="2">
        <f>IF(I487&gt;0.001,IPMT(Table42111417[[#This Row],[Oprocentowanie]]/12,1,$C$5-Table42111417[[#This Row],[Miesiąc]]+1,-I487),0)</f>
        <v>0</v>
      </c>
      <c r="F488" s="2">
        <f>IF(I487&gt;0.001,PPMT(Table42111417[[#This Row],[Oprocentowanie]]/12,1,$C$5-Table42111417[[#This Row],[Miesiąc]]+1,-I487),0)</f>
        <v>0</v>
      </c>
      <c r="G488" s="2">
        <f t="shared" si="23"/>
        <v>0</v>
      </c>
      <c r="H488" s="2"/>
      <c r="I488" s="11">
        <f>IF(I487-F488&gt;0.001,I487-F488-Table42111417[[#This Row],[Ile nadpłacamy przy tej racie?]],0)</f>
        <v>0</v>
      </c>
      <c r="K488" s="2">
        <f>IF(Table42111417[[#This Row],[Rok]]&lt;9,Table42111417[[#This Row],[Odsetki normalne]]*50%,Table42111417[[#This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473</v>
      </c>
      <c r="D489" s="5">
        <v>5.4800000000000001E-2</v>
      </c>
      <c r="E489" s="2">
        <f>IF(I488&gt;0.001,IPMT(Table42111417[[#This Row],[Oprocentowanie]]/12,1,$C$5-Table42111417[[#This Row],[Miesiąc]]+1,-I488),0)</f>
        <v>0</v>
      </c>
      <c r="F489" s="2">
        <f>IF(I488&gt;0.001,PPMT(Table42111417[[#This Row],[Oprocentowanie]]/12,1,$C$5-Table42111417[[#This Row],[Miesiąc]]+1,-I488),0)</f>
        <v>0</v>
      </c>
      <c r="G489" s="2">
        <f t="shared" si="23"/>
        <v>0</v>
      </c>
      <c r="H489" s="2"/>
      <c r="I489" s="11">
        <f>IF(I488-F489&gt;0.001,I488-F489-Table42111417[[#This Row],[Ile nadpłacamy przy tej racie?]],0)</f>
        <v>0</v>
      </c>
      <c r="K489" s="2">
        <f>IF(Table42111417[[#This Row],[Rok]]&lt;9,Table42111417[[#This Row],[Odsetki normalne]]*50%,Table42111417[[#This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474</v>
      </c>
      <c r="D490" s="5">
        <v>5.4800000000000001E-2</v>
      </c>
      <c r="E490" s="2">
        <f>IF(I489&gt;0.001,IPMT(Table42111417[[#This Row],[Oprocentowanie]]/12,1,$C$5-Table42111417[[#This Row],[Miesiąc]]+1,-I489),0)</f>
        <v>0</v>
      </c>
      <c r="F490" s="2">
        <f>IF(I489&gt;0.001,PPMT(Table42111417[[#This Row],[Oprocentowanie]]/12,1,$C$5-Table42111417[[#This Row],[Miesiąc]]+1,-I489),0)</f>
        <v>0</v>
      </c>
      <c r="G490" s="2">
        <f t="shared" si="23"/>
        <v>0</v>
      </c>
      <c r="H490" s="2"/>
      <c r="I490" s="11">
        <f>IF(I489-F490&gt;0.001,I489-F490-Table42111417[[#This Row],[Ile nadpłacamy przy tej racie?]],0)</f>
        <v>0</v>
      </c>
      <c r="K490" s="2">
        <f>IF(Table42111417[[#This Row],[Rok]]&lt;9,Table42111417[[#This Row],[Odsetki normalne]]*50%,Table42111417[[#This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475</v>
      </c>
      <c r="D491" s="5">
        <v>5.4800000000000001E-2</v>
      </c>
      <c r="E491" s="2">
        <f>IF(I490&gt;0.001,IPMT(Table42111417[[#This Row],[Oprocentowanie]]/12,1,$C$5-Table42111417[[#This Row],[Miesiąc]]+1,-I490),0)</f>
        <v>0</v>
      </c>
      <c r="F491" s="2">
        <f>IF(I490&gt;0.001,PPMT(Table42111417[[#This Row],[Oprocentowanie]]/12,1,$C$5-Table42111417[[#This Row],[Miesiąc]]+1,-I490),0)</f>
        <v>0</v>
      </c>
      <c r="G491" s="2">
        <f t="shared" si="23"/>
        <v>0</v>
      </c>
      <c r="H491" s="2"/>
      <c r="I491" s="11">
        <f>IF(I490-F491&gt;0.001,I490-F491-Table42111417[[#This Row],[Ile nadpłacamy przy tej racie?]],0)</f>
        <v>0</v>
      </c>
      <c r="K491" s="2">
        <f>IF(Table42111417[[#This Row],[Rok]]&lt;9,Table42111417[[#This Row],[Odsetki normalne]]*50%,Table42111417[[#This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476</v>
      </c>
      <c r="D492" s="5">
        <v>5.4800000000000001E-2</v>
      </c>
      <c r="E492" s="2">
        <f>IF(I491&gt;0.001,IPMT(Table42111417[[#This Row],[Oprocentowanie]]/12,1,$C$5-Table42111417[[#This Row],[Miesiąc]]+1,-I491),0)</f>
        <v>0</v>
      </c>
      <c r="F492" s="2">
        <f>IF(I491&gt;0.001,PPMT(Table42111417[[#This Row],[Oprocentowanie]]/12,1,$C$5-Table42111417[[#This Row],[Miesiąc]]+1,-I491),0)</f>
        <v>0</v>
      </c>
      <c r="G492" s="2">
        <f t="shared" si="23"/>
        <v>0</v>
      </c>
      <c r="H492" s="2"/>
      <c r="I492" s="11">
        <f>IF(I491-F492&gt;0.001,I491-F492-Table42111417[[#This Row],[Ile nadpłacamy przy tej racie?]],0)</f>
        <v>0</v>
      </c>
      <c r="K492" s="2">
        <f>IF(Table42111417[[#This Row],[Rok]]&lt;9,Table42111417[[#This Row],[Odsetki normalne]]*50%,Table42111417[[#This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477</v>
      </c>
      <c r="D493" s="5">
        <v>5.4800000000000001E-2</v>
      </c>
      <c r="E493" s="2">
        <f>IF(I492&gt;0.001,IPMT(Table42111417[[#This Row],[Oprocentowanie]]/12,1,$C$5-Table42111417[[#This Row],[Miesiąc]]+1,-I492),0)</f>
        <v>0</v>
      </c>
      <c r="F493" s="2">
        <f>IF(I492&gt;0.001,PPMT(Table42111417[[#This Row],[Oprocentowanie]]/12,1,$C$5-Table42111417[[#This Row],[Miesiąc]]+1,-I492),0)</f>
        <v>0</v>
      </c>
      <c r="G493" s="2">
        <f t="shared" si="23"/>
        <v>0</v>
      </c>
      <c r="H493" s="2"/>
      <c r="I493" s="11">
        <f>IF(I492-F493&gt;0.001,I492-F493-Table42111417[[#This Row],[Ile nadpłacamy przy tej racie?]],0)</f>
        <v>0</v>
      </c>
      <c r="K493" s="2">
        <f>IF(Table42111417[[#This Row],[Rok]]&lt;9,Table42111417[[#This Row],[Odsetki normalne]]*50%,Table42111417[[#This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478</v>
      </c>
      <c r="D494" s="5">
        <v>5.4800000000000001E-2</v>
      </c>
      <c r="E494" s="2">
        <f>IF(I493&gt;0.001,IPMT(Table42111417[[#This Row],[Oprocentowanie]]/12,1,$C$5-Table42111417[[#This Row],[Miesiąc]]+1,-I493),0)</f>
        <v>0</v>
      </c>
      <c r="F494" s="2">
        <f>IF(I493&gt;0.001,PPMT(Table42111417[[#This Row],[Oprocentowanie]]/12,1,$C$5-Table42111417[[#This Row],[Miesiąc]]+1,-I493),0)</f>
        <v>0</v>
      </c>
      <c r="G494" s="2">
        <f t="shared" si="23"/>
        <v>0</v>
      </c>
      <c r="H494" s="2"/>
      <c r="I494" s="11">
        <f>IF(I493-F494&gt;0.001,I493-F494-Table42111417[[#This Row],[Ile nadpłacamy przy tej racie?]],0)</f>
        <v>0</v>
      </c>
      <c r="K494" s="2">
        <f>IF(Table42111417[[#This Row],[Rok]]&lt;9,Table42111417[[#This Row],[Odsetki normalne]]*50%,Table42111417[[#This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479</v>
      </c>
      <c r="D495" s="5">
        <v>5.4800000000000001E-2</v>
      </c>
      <c r="E495" s="2">
        <f>IF(I494&gt;0.001,IPMT(Table42111417[[#This Row],[Oprocentowanie]]/12,1,$C$5-Table42111417[[#This Row],[Miesiąc]]+1,-I494),0)</f>
        <v>0</v>
      </c>
      <c r="F495" s="2">
        <f>IF(I494&gt;0.001,PPMT(Table42111417[[#This Row],[Oprocentowanie]]/12,1,$C$5-Table42111417[[#This Row],[Miesiąc]]+1,-I494),0)</f>
        <v>0</v>
      </c>
      <c r="G495" s="2">
        <f t="shared" si="23"/>
        <v>0</v>
      </c>
      <c r="H495" s="2"/>
      <c r="I495" s="11">
        <f>IF(I494-F495&gt;0.001,I494-F495-Table42111417[[#This Row],[Ile nadpłacamy przy tej racie?]],0)</f>
        <v>0</v>
      </c>
      <c r="K495" s="2">
        <f>IF(Table42111417[[#This Row],[Rok]]&lt;9,Table42111417[[#This Row],[Odsetki normalne]]*50%,Table42111417[[#This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480</v>
      </c>
      <c r="D496" s="5">
        <v>5.4800000000000001E-2</v>
      </c>
      <c r="E496" s="2">
        <f>IF(I495&gt;0.001,IPMT(Table42111417[[#This Row],[Oprocentowanie]]/12,1,$C$5-Table42111417[[#This Row],[Miesiąc]]+1,-I495),0)</f>
        <v>0</v>
      </c>
      <c r="F496" s="2">
        <f>IF(I495&gt;0.001,PPMT(Table42111417[[#This Row],[Oprocentowanie]]/12,1,$C$5-Table42111417[[#This Row],[Miesiąc]]+1,-I495),0)</f>
        <v>0</v>
      </c>
      <c r="G496" s="2">
        <f t="shared" si="23"/>
        <v>0</v>
      </c>
      <c r="H496" s="2"/>
      <c r="I496" s="11">
        <f>IF(I495-F496&gt;0.001,I495-F496-Table42111417[[#This Row],[Ile nadpłacamy przy tej racie?]],0)</f>
        <v>0</v>
      </c>
      <c r="K496" s="2">
        <f>IF(Table42111417[[#This Row],[Rok]]&lt;9,Table42111417[[#This Row],[Odsetki normalne]]*50%,Table42111417[[#This Row],[Odsetki normalne]])</f>
        <v>0</v>
      </c>
    </row>
    <row r="497" spans="3:9" x14ac:dyDescent="0.25">
      <c r="C497" s="4"/>
      <c r="D497" s="5"/>
      <c r="E497" s="2"/>
      <c r="F497" s="2"/>
      <c r="G497" s="2"/>
      <c r="H497" s="2"/>
      <c r="I497" s="2"/>
    </row>
    <row r="498" spans="3:9" x14ac:dyDescent="0.25">
      <c r="C498" s="4"/>
      <c r="D498" s="5"/>
      <c r="E498" s="2"/>
      <c r="F498" s="2"/>
      <c r="G498" s="2"/>
      <c r="H498" s="2"/>
      <c r="I498" s="2"/>
    </row>
  </sheetData>
  <pageMargins left="0.7" right="0.7" top="0.75" bottom="0.75" header="0.3" footer="0.3"/>
  <pageSetup paperSize="9" orientation="portrait" horizontalDpi="4294967294" verticalDpi="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8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6384" width="9.140625" style="1"/>
  </cols>
  <sheetData>
    <row r="1" spans="2:11" ht="23.25" x14ac:dyDescent="0.25">
      <c r="B1" s="15" t="s">
        <v>39</v>
      </c>
    </row>
    <row r="2" spans="2:11" ht="18.75" x14ac:dyDescent="0.25">
      <c r="B2" s="16" t="s">
        <v>41</v>
      </c>
    </row>
    <row r="4" spans="2:11" x14ac:dyDescent="0.25">
      <c r="B4" s="4" t="s">
        <v>2</v>
      </c>
      <c r="C4" s="1">
        <v>20</v>
      </c>
    </row>
    <row r="5" spans="2:11" x14ac:dyDescent="0.25">
      <c r="B5" s="4" t="s">
        <v>3</v>
      </c>
      <c r="C5" s="1">
        <f>C4*12</f>
        <v>240</v>
      </c>
    </row>
    <row r="6" spans="2:11" x14ac:dyDescent="0.25">
      <c r="B6" s="4" t="s">
        <v>5</v>
      </c>
      <c r="C6" s="5">
        <v>6.4000000000000001E-2</v>
      </c>
    </row>
    <row r="7" spans="2:11" x14ac:dyDescent="0.25">
      <c r="B7" s="4" t="s">
        <v>0</v>
      </c>
      <c r="C7" s="2">
        <v>207967</v>
      </c>
      <c r="E7" s="5"/>
    </row>
    <row r="8" spans="2:11" x14ac:dyDescent="0.25">
      <c r="B8" s="4" t="s">
        <v>11</v>
      </c>
      <c r="C8" s="2">
        <f>PMT(C6/12,C4*12,C7)</f>
        <v>-1538.326793151833</v>
      </c>
    </row>
    <row r="10" spans="2:11" ht="30" x14ac:dyDescent="0.25">
      <c r="B10" s="1" t="s">
        <v>14</v>
      </c>
      <c r="C10" s="3" t="s">
        <v>20</v>
      </c>
      <c r="D10" s="3" t="s">
        <v>21</v>
      </c>
    </row>
    <row r="11" spans="2:11" x14ac:dyDescent="0.25">
      <c r="B11" s="4" t="s">
        <v>18</v>
      </c>
      <c r="C11" s="2">
        <f>SUM(Table4211[Kapitał])+SUM(Table4211[Ile nadpłacamy przy tej racie?])</f>
        <v>207967.00000000015</v>
      </c>
      <c r="D11" s="2">
        <f>SUM(Table4211[Kapitał])+SUM(Table4211[Ile nadpłacamy przy tej racie?])</f>
        <v>207967.00000000015</v>
      </c>
    </row>
    <row r="12" spans="2:11" x14ac:dyDescent="0.25">
      <c r="B12" s="4" t="s">
        <v>19</v>
      </c>
      <c r="C12" s="2">
        <f>SUM(E17:E496)</f>
        <v>105560.64909278625</v>
      </c>
      <c r="D12" s="2">
        <f>SUM(K17:K496)</f>
        <v>69058.991546989506</v>
      </c>
    </row>
    <row r="13" spans="2:11" x14ac:dyDescent="0.25">
      <c r="B13" s="4" t="s">
        <v>22</v>
      </c>
      <c r="C13" s="2">
        <f>C11+C12</f>
        <v>313527.64909278636</v>
      </c>
      <c r="D13" s="2">
        <f>D11+D12</f>
        <v>277025.99154698965</v>
      </c>
    </row>
    <row r="14" spans="2:11" x14ac:dyDescent="0.25">
      <c r="B14" s="4"/>
    </row>
    <row r="15" spans="2:11" ht="30.75" customHeight="1" x14ac:dyDescent="0.25">
      <c r="B15" s="10" t="s">
        <v>1</v>
      </c>
      <c r="C15" s="10" t="s">
        <v>4</v>
      </c>
      <c r="D15" s="10" t="s">
        <v>5</v>
      </c>
      <c r="E15" s="10" t="s">
        <v>16</v>
      </c>
      <c r="F15" s="10" t="s">
        <v>9</v>
      </c>
      <c r="G15" s="10" t="s">
        <v>10</v>
      </c>
      <c r="H15" s="10" t="s">
        <v>15</v>
      </c>
      <c r="I15" s="10" t="s">
        <v>6</v>
      </c>
      <c r="K15" s="3" t="s">
        <v>17</v>
      </c>
    </row>
    <row r="16" spans="2:11" x14ac:dyDescent="0.25">
      <c r="C16" s="4" t="s">
        <v>7</v>
      </c>
      <c r="I16" s="2">
        <f>C7</f>
        <v>207967</v>
      </c>
      <c r="K16" s="2">
        <f>IF(Table4211[[#This Row],[Rok]]&lt;9,Table4211[[#This Row],[Odsetki normalne]]*50%,Table4211[[#This Row],[Odsetki normalne]])</f>
        <v>0</v>
      </c>
    </row>
    <row r="17" spans="2:11" x14ac:dyDescent="0.25">
      <c r="B17" s="6">
        <f>ROUNDUP(C17/12,0)</f>
        <v>1</v>
      </c>
      <c r="C17" s="7">
        <v>1</v>
      </c>
      <c r="D17" s="8">
        <f t="shared" ref="D17:D40" si="0">$C$6</f>
        <v>6.4000000000000001E-2</v>
      </c>
      <c r="E17" s="9">
        <f>IF(I16&gt;0.001,IPMT(Table4211[[#This Row],[Oprocentowanie]]/12,1,$C$5-Table4211[[#This Row],[Miesiąc]]+1,-I16),0)</f>
        <v>1109.1573333333336</v>
      </c>
      <c r="F17" s="9">
        <f>IF(I16&gt;0.001,PPMT(Table4211[[#This Row],[Oprocentowanie]]/12,1,$C$5-Table4211[[#This Row],[Miesiąc]]+1,-I16),0)</f>
        <v>429.16945981849977</v>
      </c>
      <c r="G17" s="9">
        <f>IF(I16&gt;0,E17+F17,0)</f>
        <v>1538.3267931518333</v>
      </c>
      <c r="H17" s="9"/>
      <c r="I17" s="9">
        <f>IF(I16-F17&gt;0.001,I16-F17-Table4211[[#This Row],[Ile nadpłacamy przy tej racie?]],0)</f>
        <v>207537.83054018149</v>
      </c>
      <c r="K17" s="9">
        <f>IF(Table4211[[#This Row],[Rok]]&lt;9,Table4211[[#This Row],[Odsetki normalne]]*50%,Table4211[[#This Row],[Odsetki normalne]])</f>
        <v>554.57866666666678</v>
      </c>
    </row>
    <row r="18" spans="2:11" x14ac:dyDescent="0.25">
      <c r="B18" s="6">
        <f t="shared" ref="B18:B81" si="1">ROUNDUP(C18/12,0)</f>
        <v>1</v>
      </c>
      <c r="C18" s="7">
        <f>C17+1</f>
        <v>2</v>
      </c>
      <c r="D18" s="8">
        <f t="shared" si="0"/>
        <v>6.4000000000000001E-2</v>
      </c>
      <c r="E18" s="9">
        <f>IF(I17&gt;0.001,IPMT(Table4211[[#This Row],[Oprocentowanie]]/12,1,$C$5-Table4211[[#This Row],[Miesiąc]]+1,-I17),0)</f>
        <v>1106.8684295476346</v>
      </c>
      <c r="F18" s="9">
        <f>IF(I17&gt;0.001,PPMT(Table4211[[#This Row],[Oprocentowanie]]/12,1,$C$5-Table4211[[#This Row],[Miesiąc]]+1,-I17),0)</f>
        <v>431.45836360419844</v>
      </c>
      <c r="G18" s="9">
        <f t="shared" ref="G18:G81" si="2">IF(I17&gt;0,E18+F18,0)</f>
        <v>1538.326793151833</v>
      </c>
      <c r="H18" s="9"/>
      <c r="I18" s="9">
        <f>IF(I17-F18&gt;0.001,I17-F18-Table4211[[#This Row],[Ile nadpłacamy przy tej racie?]],0)</f>
        <v>207106.37217657728</v>
      </c>
      <c r="K18" s="9">
        <f>IF(Table4211[[#This Row],[Rok]]&lt;9,Table4211[[#This Row],[Odsetki normalne]]*50%,Table4211[[#This Row],[Odsetki normalne]])</f>
        <v>553.4342147738173</v>
      </c>
    </row>
    <row r="19" spans="2:11" x14ac:dyDescent="0.25">
      <c r="B19" s="6">
        <f t="shared" si="1"/>
        <v>1</v>
      </c>
      <c r="C19" s="7">
        <f t="shared" ref="C19:C82" si="3">C18+1</f>
        <v>3</v>
      </c>
      <c r="D19" s="8">
        <f t="shared" si="0"/>
        <v>6.4000000000000001E-2</v>
      </c>
      <c r="E19" s="9">
        <f>IF(I18&gt;0.001,IPMT(Table4211[[#This Row],[Oprocentowanie]]/12,1,$C$5-Table4211[[#This Row],[Miesiąc]]+1,-I18),0)</f>
        <v>1104.5673182750788</v>
      </c>
      <c r="F19" s="9">
        <f>IF(I18&gt;0.001,PPMT(Table4211[[#This Row],[Oprocentowanie]]/12,1,$C$5-Table4211[[#This Row],[Miesiąc]]+1,-I18),0)</f>
        <v>433.75947487675398</v>
      </c>
      <c r="G19" s="9">
        <f t="shared" si="2"/>
        <v>1538.3267931518328</v>
      </c>
      <c r="H19" s="9"/>
      <c r="I19" s="9">
        <f>IF(I18-F19&gt;0.001,I18-F19-Table4211[[#This Row],[Ile nadpłacamy przy tej racie?]],0)</f>
        <v>206672.61270170053</v>
      </c>
      <c r="K19" s="9">
        <f>IF(Table4211[[#This Row],[Rok]]&lt;9,Table4211[[#This Row],[Odsetki normalne]]*50%,Table4211[[#This Row],[Odsetki normalne]])</f>
        <v>552.28365913753942</v>
      </c>
    </row>
    <row r="20" spans="2:11" x14ac:dyDescent="0.25">
      <c r="B20" s="6">
        <f t="shared" si="1"/>
        <v>1</v>
      </c>
      <c r="C20" s="7">
        <f t="shared" si="3"/>
        <v>4</v>
      </c>
      <c r="D20" s="8">
        <f t="shared" si="0"/>
        <v>6.4000000000000001E-2</v>
      </c>
      <c r="E20" s="9">
        <f>IF(I19&gt;0.001,IPMT(Table4211[[#This Row],[Oprocentowanie]]/12,1,$C$5-Table4211[[#This Row],[Miesiąc]]+1,-I19),0)</f>
        <v>1102.2539344090694</v>
      </c>
      <c r="F20" s="9">
        <f>IF(I19&gt;0.001,PPMT(Table4211[[#This Row],[Oprocentowanie]]/12,1,$C$5-Table4211[[#This Row],[Miesiąc]]+1,-I19),0)</f>
        <v>436.07285874276334</v>
      </c>
      <c r="G20" s="9">
        <f t="shared" si="2"/>
        <v>1538.3267931518328</v>
      </c>
      <c r="H20" s="9"/>
      <c r="I20" s="9">
        <f>IF(I19-F20&gt;0.001,I19-F20-Table4211[[#This Row],[Ile nadpłacamy przy tej racie?]],0)</f>
        <v>206236.53984295778</v>
      </c>
      <c r="K20" s="9">
        <f>IF(Table4211[[#This Row],[Rok]]&lt;9,Table4211[[#This Row],[Odsetki normalne]]*50%,Table4211[[#This Row],[Odsetki normalne]])</f>
        <v>551.12696720453471</v>
      </c>
    </row>
    <row r="21" spans="2:11" x14ac:dyDescent="0.25">
      <c r="B21" s="6">
        <f t="shared" si="1"/>
        <v>1</v>
      </c>
      <c r="C21" s="7">
        <f t="shared" si="3"/>
        <v>5</v>
      </c>
      <c r="D21" s="8">
        <f t="shared" si="0"/>
        <v>6.4000000000000001E-2</v>
      </c>
      <c r="E21" s="9">
        <f>IF(I20&gt;0.001,IPMT(Table4211[[#This Row],[Oprocentowanie]]/12,1,$C$5-Table4211[[#This Row],[Miesiąc]]+1,-I20),0)</f>
        <v>1099.9282124957747</v>
      </c>
      <c r="F21" s="9">
        <f>IF(I20&gt;0.001,PPMT(Table4211[[#This Row],[Oprocentowanie]]/12,1,$C$5-Table4211[[#This Row],[Miesiąc]]+1,-I20),0)</f>
        <v>438.39858065605807</v>
      </c>
      <c r="G21" s="9">
        <f t="shared" si="2"/>
        <v>1538.3267931518328</v>
      </c>
      <c r="H21" s="9"/>
      <c r="I21" s="9">
        <f>IF(I20-F21&gt;0.001,I20-F21-Table4211[[#This Row],[Ile nadpłacamy przy tej racie?]],0)</f>
        <v>205798.14126230171</v>
      </c>
      <c r="K21" s="9">
        <f>IF(Table4211[[#This Row],[Rok]]&lt;9,Table4211[[#This Row],[Odsetki normalne]]*50%,Table4211[[#This Row],[Odsetki normalne]])</f>
        <v>549.96410624788734</v>
      </c>
    </row>
    <row r="22" spans="2:11" x14ac:dyDescent="0.25">
      <c r="B22" s="6">
        <f t="shared" si="1"/>
        <v>1</v>
      </c>
      <c r="C22" s="7">
        <f t="shared" si="3"/>
        <v>6</v>
      </c>
      <c r="D22" s="8">
        <f t="shared" si="0"/>
        <v>6.4000000000000001E-2</v>
      </c>
      <c r="E22" s="9">
        <f>IF(I21&gt;0.001,IPMT(Table4211[[#This Row],[Oprocentowanie]]/12,1,$C$5-Table4211[[#This Row],[Miesiąc]]+1,-I21),0)</f>
        <v>1097.5900867322755</v>
      </c>
      <c r="F22" s="9">
        <f>IF(I21&gt;0.001,PPMT(Table4211[[#This Row],[Oprocentowanie]]/12,1,$C$5-Table4211[[#This Row],[Miesiąc]]+1,-I21),0)</f>
        <v>440.73670641955709</v>
      </c>
      <c r="G22" s="9">
        <f t="shared" si="2"/>
        <v>1538.3267931518326</v>
      </c>
      <c r="H22" s="9"/>
      <c r="I22" s="9">
        <f>IF(I21-F22&gt;0.001,I21-F22-Table4211[[#This Row],[Ile nadpłacamy przy tej racie?]],0)</f>
        <v>205357.40455588215</v>
      </c>
      <c r="K22" s="9">
        <f>IF(Table4211[[#This Row],[Rok]]&lt;9,Table4211[[#This Row],[Odsetki normalne]]*50%,Table4211[[#This Row],[Odsetki normalne]])</f>
        <v>548.79504336613775</v>
      </c>
    </row>
    <row r="23" spans="2:11" x14ac:dyDescent="0.25">
      <c r="B23" s="6">
        <f t="shared" si="1"/>
        <v>1</v>
      </c>
      <c r="C23" s="7">
        <f t="shared" si="3"/>
        <v>7</v>
      </c>
      <c r="D23" s="8">
        <f t="shared" si="0"/>
        <v>6.4000000000000001E-2</v>
      </c>
      <c r="E23" s="9">
        <f>IF(I22&gt;0.001,IPMT(Table4211[[#This Row],[Oprocentowanie]]/12,1,$C$5-Table4211[[#This Row],[Miesiąc]]+1,-I22),0)</f>
        <v>1095.2394909647046</v>
      </c>
      <c r="F23" s="9">
        <f>IF(I22&gt;0.001,PPMT(Table4211[[#This Row],[Oprocentowanie]]/12,1,$C$5-Table4211[[#This Row],[Miesiąc]]+1,-I22),0)</f>
        <v>443.08730218712805</v>
      </c>
      <c r="G23" s="9">
        <f t="shared" si="2"/>
        <v>1538.3267931518326</v>
      </c>
      <c r="H23" s="9"/>
      <c r="I23" s="9">
        <f>IF(I22-F23&gt;0.001,I22-F23-Table4211[[#This Row],[Ile nadpłacamy przy tej racie?]],0)</f>
        <v>204914.31725369502</v>
      </c>
      <c r="K23" s="9">
        <f>IF(Table4211[[#This Row],[Rok]]&lt;9,Table4211[[#This Row],[Odsetki normalne]]*50%,Table4211[[#This Row],[Odsetki normalne]])</f>
        <v>547.6197454823523</v>
      </c>
    </row>
    <row r="24" spans="2:11" x14ac:dyDescent="0.25">
      <c r="B24" s="6">
        <f t="shared" si="1"/>
        <v>1</v>
      </c>
      <c r="C24" s="7">
        <f t="shared" si="3"/>
        <v>8</v>
      </c>
      <c r="D24" s="8">
        <f t="shared" si="0"/>
        <v>6.4000000000000001E-2</v>
      </c>
      <c r="E24" s="9">
        <f>IF(I23&gt;0.001,IPMT(Table4211[[#This Row],[Oprocentowanie]]/12,1,$C$5-Table4211[[#This Row],[Miesiąc]]+1,-I23),0)</f>
        <v>1092.8763586863734</v>
      </c>
      <c r="F24" s="9">
        <f>IF(I23&gt;0.001,PPMT(Table4211[[#This Row],[Oprocentowanie]]/12,1,$C$5-Table4211[[#This Row],[Miesiąc]]+1,-I23),0)</f>
        <v>445.45043446545947</v>
      </c>
      <c r="G24" s="9">
        <f t="shared" si="2"/>
        <v>1538.3267931518328</v>
      </c>
      <c r="H24" s="9"/>
      <c r="I24" s="9">
        <f>IF(I23-F24&gt;0.001,I23-F24-Table4211[[#This Row],[Ile nadpłacamy przy tej racie?]],0)</f>
        <v>204468.86681922956</v>
      </c>
      <c r="K24" s="9">
        <f>IF(Table4211[[#This Row],[Rok]]&lt;9,Table4211[[#This Row],[Odsetki normalne]]*50%,Table4211[[#This Row],[Odsetki normalne]])</f>
        <v>546.43817934318668</v>
      </c>
    </row>
    <row r="25" spans="2:11" x14ac:dyDescent="0.25">
      <c r="B25" s="6">
        <f t="shared" si="1"/>
        <v>1</v>
      </c>
      <c r="C25" s="7">
        <f t="shared" si="3"/>
        <v>9</v>
      </c>
      <c r="D25" s="8">
        <f t="shared" si="0"/>
        <v>6.4000000000000001E-2</v>
      </c>
      <c r="E25" s="9">
        <f>IF(I24&gt;0.001,IPMT(Table4211[[#This Row],[Oprocentowanie]]/12,1,$C$5-Table4211[[#This Row],[Miesiąc]]+1,-I24),0)</f>
        <v>1090.5006230358908</v>
      </c>
      <c r="F25" s="9">
        <f>IF(I24&gt;0.001,PPMT(Table4211[[#This Row],[Oprocentowanie]]/12,1,$C$5-Table4211[[#This Row],[Miesiąc]]+1,-I24),0)</f>
        <v>447.82617011594186</v>
      </c>
      <c r="G25" s="9">
        <f t="shared" si="2"/>
        <v>1538.3267931518326</v>
      </c>
      <c r="H25" s="9"/>
      <c r="I25" s="9">
        <f>IF(I24-F25&gt;0.001,I24-F25-Table4211[[#This Row],[Ile nadpłacamy przy tej racie?]],0)</f>
        <v>204021.04064911362</v>
      </c>
      <c r="K25" s="9">
        <f>IF(Table4211[[#This Row],[Rok]]&lt;9,Table4211[[#This Row],[Odsetki normalne]]*50%,Table4211[[#This Row],[Odsetki normalne]])</f>
        <v>545.25031151794542</v>
      </c>
    </row>
    <row r="26" spans="2:11" x14ac:dyDescent="0.25">
      <c r="B26" s="6">
        <f t="shared" si="1"/>
        <v>1</v>
      </c>
      <c r="C26" s="7">
        <f t="shared" si="3"/>
        <v>10</v>
      </c>
      <c r="D26" s="8">
        <f t="shared" si="0"/>
        <v>6.4000000000000001E-2</v>
      </c>
      <c r="E26" s="9">
        <f>IF(I25&gt;0.001,IPMT(Table4211[[#This Row],[Oprocentowanie]]/12,1,$C$5-Table4211[[#This Row],[Miesiąc]]+1,-I25),0)</f>
        <v>1088.1122167952726</v>
      </c>
      <c r="F26" s="9">
        <f>IF(I25&gt;0.001,PPMT(Table4211[[#This Row],[Oprocentowanie]]/12,1,$C$5-Table4211[[#This Row],[Miesiąc]]+1,-I25),0)</f>
        <v>450.2145763565602</v>
      </c>
      <c r="G26" s="9">
        <f t="shared" si="2"/>
        <v>1538.3267931518328</v>
      </c>
      <c r="H26" s="9"/>
      <c r="I26" s="9">
        <f>IF(I25-F26&gt;0.001,I25-F26-Table4211[[#This Row],[Ile nadpłacamy przy tej racie?]],0)</f>
        <v>203570.82607275707</v>
      </c>
      <c r="K26" s="9">
        <f>IF(Table4211[[#This Row],[Rok]]&lt;9,Table4211[[#This Row],[Odsetki normalne]]*50%,Table4211[[#This Row],[Odsetki normalne]])</f>
        <v>544.05610839763631</v>
      </c>
    </row>
    <row r="27" spans="2:11" x14ac:dyDescent="0.25">
      <c r="B27" s="6">
        <f t="shared" si="1"/>
        <v>1</v>
      </c>
      <c r="C27" s="7">
        <f t="shared" si="3"/>
        <v>11</v>
      </c>
      <c r="D27" s="8">
        <f t="shared" si="0"/>
        <v>6.4000000000000001E-2</v>
      </c>
      <c r="E27" s="9">
        <f>IF(I26&gt;0.001,IPMT(Table4211[[#This Row],[Oprocentowanie]]/12,1,$C$5-Table4211[[#This Row],[Miesiąc]]+1,-I26),0)</f>
        <v>1085.7110723880378</v>
      </c>
      <c r="F27" s="9">
        <f>IF(I26&gt;0.001,PPMT(Table4211[[#This Row],[Oprocentowanie]]/12,1,$C$5-Table4211[[#This Row],[Miesiąc]]+1,-I26),0)</f>
        <v>452.6157207637952</v>
      </c>
      <c r="G27" s="9">
        <f t="shared" si="2"/>
        <v>1538.326793151833</v>
      </c>
      <c r="H27" s="9"/>
      <c r="I27" s="9">
        <f>IF(I26-F27&gt;0.001,I26-F27-Table4211[[#This Row],[Ile nadpłacamy przy tej racie?]],0)</f>
        <v>203118.21035199327</v>
      </c>
      <c r="K27" s="9">
        <f>IF(Table4211[[#This Row],[Rok]]&lt;9,Table4211[[#This Row],[Odsetki normalne]]*50%,Table4211[[#This Row],[Odsetki normalne]])</f>
        <v>542.8555361940189</v>
      </c>
    </row>
    <row r="28" spans="2:11" x14ac:dyDescent="0.25">
      <c r="B28" s="6">
        <f t="shared" si="1"/>
        <v>1</v>
      </c>
      <c r="C28" s="7">
        <f t="shared" si="3"/>
        <v>12</v>
      </c>
      <c r="D28" s="8">
        <f t="shared" si="0"/>
        <v>6.4000000000000001E-2</v>
      </c>
      <c r="E28" s="9">
        <f>IF(I27&gt;0.001,IPMT(Table4211[[#This Row],[Oprocentowanie]]/12,1,$C$5-Table4211[[#This Row],[Miesiąc]]+1,-I27),0)</f>
        <v>1083.2971218772975</v>
      </c>
      <c r="F28" s="9">
        <f>IF(I27&gt;0.001,PPMT(Table4211[[#This Row],[Oprocentowanie]]/12,1,$C$5-Table4211[[#This Row],[Miesiąc]]+1,-I27),0)</f>
        <v>455.02967127453559</v>
      </c>
      <c r="G28" s="9">
        <f t="shared" si="2"/>
        <v>1538.326793151833</v>
      </c>
      <c r="H28" s="9"/>
      <c r="I28" s="9">
        <f>IF(I27-F28&gt;0.001,I27-F28-Table4211[[#This Row],[Ile nadpłacamy przy tej racie?]],0)</f>
        <v>202663.18068071874</v>
      </c>
      <c r="K28" s="9">
        <f>IF(Table4211[[#This Row],[Rok]]&lt;9,Table4211[[#This Row],[Odsetki normalne]]*50%,Table4211[[#This Row],[Odsetki normalne]])</f>
        <v>541.64856093864876</v>
      </c>
    </row>
    <row r="29" spans="2:11" x14ac:dyDescent="0.25">
      <c r="B29" s="1">
        <f t="shared" si="1"/>
        <v>2</v>
      </c>
      <c r="C29" s="4">
        <f t="shared" si="3"/>
        <v>13</v>
      </c>
      <c r="D29" s="5">
        <f t="shared" si="0"/>
        <v>6.4000000000000001E-2</v>
      </c>
      <c r="E29" s="9">
        <f>IF(I28&gt;0.001,IPMT(Table4211[[#This Row],[Oprocentowanie]]/12,1,$C$5-Table4211[[#This Row],[Miesiąc]]+1,-I28),0)</f>
        <v>1080.8702969638332</v>
      </c>
      <c r="F29" s="2">
        <f>IF(I28&gt;0.001,PPMT(Table4211[[#This Row],[Oprocentowanie]]/12,1,$C$5-Table4211[[#This Row],[Miesiąc]]+1,-I28),0)</f>
        <v>457.45649618799962</v>
      </c>
      <c r="G29" s="2">
        <f t="shared" si="2"/>
        <v>1538.3267931518328</v>
      </c>
      <c r="H29" s="2"/>
      <c r="I29" s="11">
        <f>IF(I28-F29&gt;0.001,I28-F29-Table4211[[#This Row],[Ile nadpłacamy przy tej racie?]],0)</f>
        <v>202205.72418453073</v>
      </c>
      <c r="K29" s="2">
        <f>IF(Table4211[[#This Row],[Rok]]&lt;9,Table4211[[#This Row],[Odsetki normalne]]*50%,Table4211[[#This Row],[Odsetki normalne]])</f>
        <v>540.4351484819166</v>
      </c>
    </row>
    <row r="30" spans="2:11" x14ac:dyDescent="0.25">
      <c r="B30" s="1">
        <f t="shared" si="1"/>
        <v>2</v>
      </c>
      <c r="C30" s="4">
        <f t="shared" si="3"/>
        <v>14</v>
      </c>
      <c r="D30" s="5">
        <f t="shared" si="0"/>
        <v>6.4000000000000001E-2</v>
      </c>
      <c r="E30" s="9">
        <f>IF(I29&gt;0.001,IPMT(Table4211[[#This Row],[Oprocentowanie]]/12,1,$C$5-Table4211[[#This Row],[Miesiąc]]+1,-I29),0)</f>
        <v>1078.4305289841636</v>
      </c>
      <c r="F30" s="2">
        <f>IF(I29&gt;0.001,PPMT(Table4211[[#This Row],[Oprocentowanie]]/12,1,$C$5-Table4211[[#This Row],[Miesiąc]]+1,-I29),0)</f>
        <v>459.89626416766896</v>
      </c>
      <c r="G30" s="2">
        <f t="shared" si="2"/>
        <v>1538.3267931518326</v>
      </c>
      <c r="H30" s="2"/>
      <c r="I30" s="11">
        <f>IF(I29-F30&gt;0.001,I29-F30-Table4211[[#This Row],[Ile nadpłacamy przy tej racie?]],0)</f>
        <v>201745.82792036305</v>
      </c>
      <c r="K30" s="2">
        <f>IF(Table4211[[#This Row],[Rok]]&lt;9,Table4211[[#This Row],[Odsetki normalne]]*50%,Table4211[[#This Row],[Odsetki normalne]])</f>
        <v>539.21526449208181</v>
      </c>
    </row>
    <row r="31" spans="2:11" x14ac:dyDescent="0.25">
      <c r="B31" s="1">
        <f t="shared" si="1"/>
        <v>2</v>
      </c>
      <c r="C31" s="4">
        <f t="shared" si="3"/>
        <v>15</v>
      </c>
      <c r="D31" s="5">
        <f t="shared" si="0"/>
        <v>6.4000000000000001E-2</v>
      </c>
      <c r="E31" s="9">
        <f>IF(I30&gt;0.001,IPMT(Table4211[[#This Row],[Oprocentowanie]]/12,1,$C$5-Table4211[[#This Row],[Miesiąc]]+1,-I30),0)</f>
        <v>1075.977748908603</v>
      </c>
      <c r="F31" s="2">
        <f>IF(I30&gt;0.001,PPMT(Table4211[[#This Row],[Oprocentowanie]]/12,1,$C$5-Table4211[[#This Row],[Miesiąc]]+1,-I30),0)</f>
        <v>462.34904424322986</v>
      </c>
      <c r="G31" s="2">
        <f t="shared" si="2"/>
        <v>1538.3267931518328</v>
      </c>
      <c r="H31" s="2"/>
      <c r="I31" s="11">
        <f>IF(I30-F31&gt;0.001,I30-F31-Table4211[[#This Row],[Ile nadpłacamy przy tej racie?]],0)</f>
        <v>201283.47887611983</v>
      </c>
      <c r="K31" s="2">
        <f>IF(Table4211[[#This Row],[Rok]]&lt;9,Table4211[[#This Row],[Odsetki normalne]]*50%,Table4211[[#This Row],[Odsetki normalne]])</f>
        <v>537.98887445430148</v>
      </c>
    </row>
    <row r="32" spans="2:11" x14ac:dyDescent="0.25">
      <c r="B32" s="1">
        <f t="shared" si="1"/>
        <v>2</v>
      </c>
      <c r="C32" s="4">
        <f t="shared" si="3"/>
        <v>16</v>
      </c>
      <c r="D32" s="5">
        <f t="shared" si="0"/>
        <v>6.4000000000000001E-2</v>
      </c>
      <c r="E32" s="9">
        <f>IF(I31&gt;0.001,IPMT(Table4211[[#This Row],[Oprocentowanie]]/12,1,$C$5-Table4211[[#This Row],[Miesiąc]]+1,-I31),0)</f>
        <v>1073.5118873393055</v>
      </c>
      <c r="F32" s="2">
        <f>IF(I31&gt;0.001,PPMT(Table4211[[#This Row],[Oprocentowanie]]/12,1,$C$5-Table4211[[#This Row],[Miesiąc]]+1,-I31),0)</f>
        <v>464.81490581252706</v>
      </c>
      <c r="G32" s="2">
        <f t="shared" si="2"/>
        <v>1538.3267931518326</v>
      </c>
      <c r="H32" s="2"/>
      <c r="I32" s="11">
        <f>IF(I31-F32&gt;0.001,I31-F32-Table4211[[#This Row],[Ile nadpłacamy przy tej racie?]],0)</f>
        <v>200818.6639703073</v>
      </c>
      <c r="K32" s="2">
        <f>IF(Table4211[[#This Row],[Rok]]&lt;9,Table4211[[#This Row],[Odsetki normalne]]*50%,Table4211[[#This Row],[Odsetki normalne]])</f>
        <v>536.75594366965277</v>
      </c>
    </row>
    <row r="33" spans="2:11" x14ac:dyDescent="0.25">
      <c r="B33" s="1">
        <f t="shared" si="1"/>
        <v>2</v>
      </c>
      <c r="C33" s="4">
        <f t="shared" si="3"/>
        <v>17</v>
      </c>
      <c r="D33" s="5">
        <f t="shared" si="0"/>
        <v>6.4000000000000001E-2</v>
      </c>
      <c r="E33" s="9">
        <f>IF(I32&gt;0.001,IPMT(Table4211[[#This Row],[Oprocentowanie]]/12,1,$C$5-Table4211[[#This Row],[Miesiąc]]+1,-I32),0)</f>
        <v>1071.0328745083057</v>
      </c>
      <c r="F33" s="2">
        <f>IF(I32&gt;0.001,PPMT(Table4211[[#This Row],[Oprocentowanie]]/12,1,$C$5-Table4211[[#This Row],[Miesiąc]]+1,-I32),0)</f>
        <v>467.29391864352732</v>
      </c>
      <c r="G33" s="2">
        <f t="shared" si="2"/>
        <v>1538.326793151833</v>
      </c>
      <c r="H33" s="2"/>
      <c r="I33" s="11">
        <f>IF(I32-F33&gt;0.001,I32-F33-Table4211[[#This Row],[Ile nadpłacamy przy tej racie?]],0)</f>
        <v>200351.37005166378</v>
      </c>
      <c r="K33" s="2">
        <f>IF(Table4211[[#This Row],[Rok]]&lt;9,Table4211[[#This Row],[Odsetki normalne]]*50%,Table4211[[#This Row],[Odsetki normalne]])</f>
        <v>535.51643725415283</v>
      </c>
    </row>
    <row r="34" spans="2:11" x14ac:dyDescent="0.25">
      <c r="B34" s="1">
        <f t="shared" si="1"/>
        <v>2</v>
      </c>
      <c r="C34" s="4">
        <f t="shared" si="3"/>
        <v>18</v>
      </c>
      <c r="D34" s="5">
        <f t="shared" si="0"/>
        <v>6.4000000000000001E-2</v>
      </c>
      <c r="E34" s="9">
        <f>IF(I33&gt;0.001,IPMT(Table4211[[#This Row],[Oprocentowanie]]/12,1,$C$5-Table4211[[#This Row],[Miesiąc]]+1,-I33),0)</f>
        <v>1068.54064027554</v>
      </c>
      <c r="F34" s="2">
        <f>IF(I33&gt;0.001,PPMT(Table4211[[#This Row],[Oprocentowanie]]/12,1,$C$5-Table4211[[#This Row],[Miesiąc]]+1,-I33),0)</f>
        <v>469.78615287629265</v>
      </c>
      <c r="G34" s="2">
        <f t="shared" si="2"/>
        <v>1538.3267931518326</v>
      </c>
      <c r="H34" s="2"/>
      <c r="I34" s="11">
        <f>IF(I33-F34&gt;0.001,I33-F34-Table4211[[#This Row],[Ile nadpłacamy przy tej racie?]],0)</f>
        <v>199881.58389878747</v>
      </c>
      <c r="K34" s="2">
        <f>IF(Table4211[[#This Row],[Rok]]&lt;9,Table4211[[#This Row],[Odsetki normalne]]*50%,Table4211[[#This Row],[Odsetki normalne]])</f>
        <v>534.27032013777</v>
      </c>
    </row>
    <row r="35" spans="2:11" x14ac:dyDescent="0.25">
      <c r="B35" s="1">
        <f t="shared" si="1"/>
        <v>2</v>
      </c>
      <c r="C35" s="4">
        <f t="shared" si="3"/>
        <v>19</v>
      </c>
      <c r="D35" s="5">
        <f t="shared" si="0"/>
        <v>6.4000000000000001E-2</v>
      </c>
      <c r="E35" s="9">
        <f>IF(I34&gt;0.001,IPMT(Table4211[[#This Row],[Oprocentowanie]]/12,1,$C$5-Table4211[[#This Row],[Miesiąc]]+1,-I34),0)</f>
        <v>1066.0351141268666</v>
      </c>
      <c r="F35" s="2">
        <f>IF(I34&gt;0.001,PPMT(Table4211[[#This Row],[Oprocentowanie]]/12,1,$C$5-Table4211[[#This Row],[Miesiąc]]+1,-I34),0)</f>
        <v>472.29167902496624</v>
      </c>
      <c r="G35" s="2">
        <f t="shared" si="2"/>
        <v>1538.3267931518328</v>
      </c>
      <c r="H35" s="2"/>
      <c r="I35" s="11">
        <f>IF(I34-F35&gt;0.001,I34-F35-Table4211[[#This Row],[Ile nadpłacamy przy tej racie?]],0)</f>
        <v>199409.29221976252</v>
      </c>
      <c r="K35" s="2">
        <f>IF(Table4211[[#This Row],[Rok]]&lt;9,Table4211[[#This Row],[Odsetki normalne]]*50%,Table4211[[#This Row],[Odsetki normalne]])</f>
        <v>533.01755706343329</v>
      </c>
    </row>
    <row r="36" spans="2:11" x14ac:dyDescent="0.25">
      <c r="B36" s="1">
        <f t="shared" si="1"/>
        <v>2</v>
      </c>
      <c r="C36" s="4">
        <f t="shared" si="3"/>
        <v>20</v>
      </c>
      <c r="D36" s="5">
        <f t="shared" si="0"/>
        <v>6.4000000000000001E-2</v>
      </c>
      <c r="E36" s="9">
        <f>IF(I35&gt;0.001,IPMT(Table4211[[#This Row],[Oprocentowanie]]/12,1,$C$5-Table4211[[#This Row],[Miesiąc]]+1,-I35),0)</f>
        <v>1063.5162251720667</v>
      </c>
      <c r="F36" s="2">
        <f>IF(I35&gt;0.001,PPMT(Table4211[[#This Row],[Oprocentowanie]]/12,1,$C$5-Table4211[[#This Row],[Miesiąc]]+1,-I35),0)</f>
        <v>474.81056797976612</v>
      </c>
      <c r="G36" s="2">
        <f t="shared" si="2"/>
        <v>1538.3267931518328</v>
      </c>
      <c r="H36" s="2"/>
      <c r="I36" s="11">
        <f>IF(I35-F36&gt;0.001,I35-F36-Table4211[[#This Row],[Ile nadpłacamy przy tej racie?]],0)</f>
        <v>198934.48165178276</v>
      </c>
      <c r="K36" s="2">
        <f>IF(Table4211[[#This Row],[Rok]]&lt;9,Table4211[[#This Row],[Odsetki normalne]]*50%,Table4211[[#This Row],[Odsetki normalne]])</f>
        <v>531.75811258603335</v>
      </c>
    </row>
    <row r="37" spans="2:11" x14ac:dyDescent="0.25">
      <c r="B37" s="1">
        <f t="shared" si="1"/>
        <v>2</v>
      </c>
      <c r="C37" s="4">
        <f t="shared" si="3"/>
        <v>21</v>
      </c>
      <c r="D37" s="5">
        <f t="shared" si="0"/>
        <v>6.4000000000000001E-2</v>
      </c>
      <c r="E37" s="9">
        <f>IF(I36&gt;0.001,IPMT(Table4211[[#This Row],[Oprocentowanie]]/12,1,$C$5-Table4211[[#This Row],[Miesiąc]]+1,-I36),0)</f>
        <v>1060.9839021428413</v>
      </c>
      <c r="F37" s="2">
        <f>IF(I36&gt;0.001,PPMT(Table4211[[#This Row],[Oprocentowanie]]/12,1,$C$5-Table4211[[#This Row],[Miesiąc]]+1,-I36),0)</f>
        <v>477.34289100899156</v>
      </c>
      <c r="G37" s="2">
        <f t="shared" si="2"/>
        <v>1538.3267931518328</v>
      </c>
      <c r="H37" s="2"/>
      <c r="I37" s="11">
        <f>IF(I36-F37&gt;0.001,I36-F37-Table4211[[#This Row],[Ile nadpłacamy przy tej racie?]],0)</f>
        <v>198457.13876077376</v>
      </c>
      <c r="K37" s="2">
        <f>IF(Table4211[[#This Row],[Rok]]&lt;9,Table4211[[#This Row],[Odsetki normalne]]*50%,Table4211[[#This Row],[Odsetki normalne]])</f>
        <v>530.49195107142066</v>
      </c>
    </row>
    <row r="38" spans="2:11" x14ac:dyDescent="0.25">
      <c r="B38" s="1">
        <f t="shared" si="1"/>
        <v>2</v>
      </c>
      <c r="C38" s="4">
        <f t="shared" si="3"/>
        <v>22</v>
      </c>
      <c r="D38" s="5">
        <f t="shared" si="0"/>
        <v>6.4000000000000001E-2</v>
      </c>
      <c r="E38" s="9">
        <f>IF(I37&gt;0.001,IPMT(Table4211[[#This Row],[Oprocentowanie]]/12,1,$C$5-Table4211[[#This Row],[Miesiąc]]+1,-I37),0)</f>
        <v>1058.4380733907935</v>
      </c>
      <c r="F38" s="2">
        <f>IF(I37&gt;0.001,PPMT(Table4211[[#This Row],[Oprocentowanie]]/12,1,$C$5-Table4211[[#This Row],[Miesiąc]]+1,-I37),0)</f>
        <v>479.88871976103957</v>
      </c>
      <c r="G38" s="2">
        <f t="shared" si="2"/>
        <v>1538.326793151833</v>
      </c>
      <c r="H38" s="2"/>
      <c r="I38" s="11">
        <f>IF(I37-F38&gt;0.001,I37-F38-Table4211[[#This Row],[Ile nadpłacamy przy tej racie?]],0)</f>
        <v>197977.25004101271</v>
      </c>
      <c r="K38" s="2">
        <f>IF(Table4211[[#This Row],[Rok]]&lt;9,Table4211[[#This Row],[Odsetki normalne]]*50%,Table4211[[#This Row],[Odsetki normalne]])</f>
        <v>529.21903669539677</v>
      </c>
    </row>
    <row r="39" spans="2:11" x14ac:dyDescent="0.25">
      <c r="B39" s="1">
        <f t="shared" si="1"/>
        <v>2</v>
      </c>
      <c r="C39" s="4">
        <f t="shared" si="3"/>
        <v>23</v>
      </c>
      <c r="D39" s="5">
        <f t="shared" si="0"/>
        <v>6.4000000000000001E-2</v>
      </c>
      <c r="E39" s="9">
        <f>IF(I38&gt;0.001,IPMT(Table4211[[#This Row],[Oprocentowanie]]/12,1,$C$5-Table4211[[#This Row],[Miesiąc]]+1,-I38),0)</f>
        <v>1055.8786668854011</v>
      </c>
      <c r="F39" s="2">
        <f>IF(I38&gt;0.001,PPMT(Table4211[[#This Row],[Oprocentowanie]]/12,1,$C$5-Table4211[[#This Row],[Miesiąc]]+1,-I38),0)</f>
        <v>482.44812626643164</v>
      </c>
      <c r="G39" s="2">
        <f t="shared" si="2"/>
        <v>1538.3267931518328</v>
      </c>
      <c r="H39" s="2"/>
      <c r="I39" s="11">
        <f>IF(I38-F39&gt;0.001,I38-F39-Table4211[[#This Row],[Ile nadpłacamy przy tej racie?]],0)</f>
        <v>197494.80191474629</v>
      </c>
      <c r="K39" s="2">
        <f>IF(Table4211[[#This Row],[Rok]]&lt;9,Table4211[[#This Row],[Odsetki normalne]]*50%,Table4211[[#This Row],[Odsetki normalne]])</f>
        <v>527.93933344270056</v>
      </c>
    </row>
    <row r="40" spans="2:11" x14ac:dyDescent="0.25">
      <c r="B40" s="1">
        <f t="shared" si="1"/>
        <v>2</v>
      </c>
      <c r="C40" s="4">
        <f t="shared" si="3"/>
        <v>24</v>
      </c>
      <c r="D40" s="5">
        <f t="shared" si="0"/>
        <v>6.4000000000000001E-2</v>
      </c>
      <c r="E40" s="9">
        <f>IF(I39&gt;0.001,IPMT(Table4211[[#This Row],[Oprocentowanie]]/12,1,$C$5-Table4211[[#This Row],[Miesiąc]]+1,-I39),0)</f>
        <v>1053.3056102119801</v>
      </c>
      <c r="F40" s="2">
        <f>IF(I39&gt;0.001,PPMT(Table4211[[#This Row],[Oprocentowanie]]/12,1,$C$5-Table4211[[#This Row],[Miesiąc]]+1,-I39),0)</f>
        <v>485.02118293985274</v>
      </c>
      <c r="G40" s="2">
        <f t="shared" si="2"/>
        <v>1538.3267931518328</v>
      </c>
      <c r="H40" s="2"/>
      <c r="I40" s="11">
        <f>IF(I39-F40&gt;0.001,I39-F40-Table4211[[#This Row],[Ile nadpłacamy przy tej racie?]],0)</f>
        <v>197009.78073180644</v>
      </c>
      <c r="K40" s="2">
        <f>IF(Table4211[[#This Row],[Rok]]&lt;9,Table4211[[#This Row],[Odsetki normalne]]*50%,Table4211[[#This Row],[Odsetki normalne]])</f>
        <v>526.65280510599007</v>
      </c>
    </row>
    <row r="41" spans="2:11" x14ac:dyDescent="0.25">
      <c r="B41" s="6">
        <f t="shared" si="1"/>
        <v>3</v>
      </c>
      <c r="C41" s="7">
        <f t="shared" si="3"/>
        <v>25</v>
      </c>
      <c r="D41" s="8">
        <v>5.4800000000000001E-2</v>
      </c>
      <c r="E41" s="9">
        <f>IF(I40&gt;0.001,IPMT(Table4211[[#This Row],[Oprocentowanie]]/12,1,$C$5-Table4211[[#This Row],[Miesiąc]]+1,-I40),0)</f>
        <v>899.67799867524946</v>
      </c>
      <c r="F41" s="9">
        <f>IF(I40&gt;0.001,PPMT(Table4211[[#This Row],[Oprocentowanie]]/12,1,$C$5-Table4211[[#This Row],[Miesiąc]]+1,-I40),0)</f>
        <v>536.94523721411508</v>
      </c>
      <c r="G41" s="9">
        <f t="shared" si="2"/>
        <v>1436.6232358893644</v>
      </c>
      <c r="H41" s="9">
        <v>1000</v>
      </c>
      <c r="I41" s="9">
        <f>IF(I40-F41&gt;0.001,I40-F41-Table4211[[#This Row],[Ile nadpłacamy przy tej racie?]],0)</f>
        <v>195472.83549459232</v>
      </c>
      <c r="K41" s="9">
        <f>IF(Table4211[[#This Row],[Rok]]&lt;9,Table4211[[#This Row],[Odsetki normalne]]*50%,Table4211[[#This Row],[Odsetki normalne]])</f>
        <v>449.83899933762473</v>
      </c>
    </row>
    <row r="42" spans="2:11" x14ac:dyDescent="0.25">
      <c r="B42" s="6">
        <f t="shared" si="1"/>
        <v>3</v>
      </c>
      <c r="C42" s="7">
        <f t="shared" si="3"/>
        <v>26</v>
      </c>
      <c r="D42" s="8">
        <v>5.4800000000000001E-2</v>
      </c>
      <c r="E42" s="9">
        <f>IF(I41&gt;0.001,IPMT(Table4211[[#This Row],[Oprocentowanie]]/12,1,$C$5-Table4211[[#This Row],[Miesiąc]]+1,-I41),0)</f>
        <v>892.6592820919717</v>
      </c>
      <c r="F42" s="9">
        <f>IF(I41&gt;0.001,PPMT(Table4211[[#This Row],[Oprocentowanie]]/12,1,$C$5-Table4211[[#This Row],[Miesiąc]]+1,-I41),0)</f>
        <v>536.65188323927794</v>
      </c>
      <c r="G42" s="9">
        <f t="shared" si="2"/>
        <v>1429.3111653312496</v>
      </c>
      <c r="H42" s="9">
        <v>1000</v>
      </c>
      <c r="I42" s="9">
        <f>IF(I41-F42&gt;0.001,I41-F42-Table4211[[#This Row],[Ile nadpłacamy przy tej racie?]],0)</f>
        <v>193936.18361135304</v>
      </c>
      <c r="K42" s="9">
        <f>IF(Table4211[[#This Row],[Rok]]&lt;9,Table4211[[#This Row],[Odsetki normalne]]*50%,Table4211[[#This Row],[Odsetki normalne]])</f>
        <v>446.32964104598585</v>
      </c>
    </row>
    <row r="43" spans="2:11" x14ac:dyDescent="0.25">
      <c r="B43" s="6">
        <f t="shared" si="1"/>
        <v>3</v>
      </c>
      <c r="C43" s="7">
        <f t="shared" si="3"/>
        <v>27</v>
      </c>
      <c r="D43" s="8">
        <v>5.4800000000000001E-2</v>
      </c>
      <c r="E43" s="9">
        <f>IF(I42&gt;0.001,IPMT(Table4211[[#This Row],[Oprocentowanie]]/12,1,$C$5-Table4211[[#This Row],[Miesiąc]]+1,-I42),0)</f>
        <v>885.64190515851215</v>
      </c>
      <c r="F43" s="9">
        <f>IF(I42&gt;0.001,PPMT(Table4211[[#This Row],[Oprocentowanie]]/12,1,$C$5-Table4211[[#This Row],[Miesiąc]]+1,-I42),0)</f>
        <v>536.33705976308454</v>
      </c>
      <c r="G43" s="9">
        <f t="shared" si="2"/>
        <v>1421.9789649215968</v>
      </c>
      <c r="H43" s="9">
        <v>1000</v>
      </c>
      <c r="I43" s="9">
        <f>IF(I42-F43&gt;0.001,I42-F43-Table4211[[#This Row],[Ile nadpłacamy przy tej racie?]],0)</f>
        <v>192399.84655158996</v>
      </c>
      <c r="K43" s="9">
        <f>IF(Table4211[[#This Row],[Rok]]&lt;9,Table4211[[#This Row],[Odsetki normalne]]*50%,Table4211[[#This Row],[Odsetki normalne]])</f>
        <v>442.82095257925607</v>
      </c>
    </row>
    <row r="44" spans="2:11" x14ac:dyDescent="0.25">
      <c r="B44" s="6">
        <f t="shared" si="1"/>
        <v>3</v>
      </c>
      <c r="C44" s="7">
        <f t="shared" si="3"/>
        <v>28</v>
      </c>
      <c r="D44" s="8">
        <v>5.4800000000000001E-2</v>
      </c>
      <c r="E44" s="9">
        <f>IF(I43&gt;0.001,IPMT(Table4211[[#This Row],[Oprocentowanie]]/12,1,$C$5-Table4211[[#This Row],[Miesiąc]]+1,-I43),0)</f>
        <v>878.62596591892748</v>
      </c>
      <c r="F44" s="9">
        <f>IF(I43&gt;0.001,PPMT(Table4211[[#This Row],[Oprocentowanie]]/12,1,$C$5-Table4211[[#This Row],[Miesiąc]]+1,-I43),0)</f>
        <v>536.00046491189244</v>
      </c>
      <c r="G44" s="9">
        <f t="shared" si="2"/>
        <v>1414.62643083082</v>
      </c>
      <c r="H44" s="9">
        <v>1000</v>
      </c>
      <c r="I44" s="9">
        <f>IF(I43-F44&gt;0.001,I43-F44-Table4211[[#This Row],[Ile nadpłacamy przy tej racie?]],0)</f>
        <v>190863.84608667807</v>
      </c>
      <c r="K44" s="9">
        <f>IF(Table4211[[#This Row],[Rok]]&lt;9,Table4211[[#This Row],[Odsetki normalne]]*50%,Table4211[[#This Row],[Odsetki normalne]])</f>
        <v>439.31298295946374</v>
      </c>
    </row>
    <row r="45" spans="2:11" x14ac:dyDescent="0.25">
      <c r="B45" s="6">
        <f t="shared" si="1"/>
        <v>3</v>
      </c>
      <c r="C45" s="7">
        <f t="shared" si="3"/>
        <v>29</v>
      </c>
      <c r="D45" s="8">
        <v>5.4800000000000001E-2</v>
      </c>
      <c r="E45" s="9">
        <f>IF(I44&gt;0.001,IPMT(Table4211[[#This Row],[Oprocentowanie]]/12,1,$C$5-Table4211[[#This Row],[Miesiąc]]+1,-I44),0)</f>
        <v>871.61156379582997</v>
      </c>
      <c r="F45" s="9">
        <f>IF(I44&gt;0.001,PPMT(Table4211[[#This Row],[Oprocentowanie]]/12,1,$C$5-Table4211[[#This Row],[Miesiąc]]+1,-I44),0)</f>
        <v>535.64179253615134</v>
      </c>
      <c r="G45" s="9">
        <f t="shared" si="2"/>
        <v>1407.2533563319812</v>
      </c>
      <c r="H45" s="9">
        <v>1000</v>
      </c>
      <c r="I45" s="9">
        <f>IF(I44-F45&gt;0.001,I44-F45-Table4211[[#This Row],[Ile nadpłacamy przy tej racie?]],0)</f>
        <v>189328.20429414191</v>
      </c>
      <c r="K45" s="9">
        <f>IF(Table4211[[#This Row],[Rok]]&lt;9,Table4211[[#This Row],[Odsetki normalne]]*50%,Table4211[[#This Row],[Odsetki normalne]])</f>
        <v>435.80578189791498</v>
      </c>
    </row>
    <row r="46" spans="2:11" x14ac:dyDescent="0.25">
      <c r="B46" s="6">
        <f t="shared" si="1"/>
        <v>3</v>
      </c>
      <c r="C46" s="7">
        <f t="shared" si="3"/>
        <v>30</v>
      </c>
      <c r="D46" s="8">
        <v>5.4800000000000001E-2</v>
      </c>
      <c r="E46" s="9">
        <f>IF(I45&gt;0.001,IPMT(Table4211[[#This Row],[Oprocentowanie]]/12,1,$C$5-Table4211[[#This Row],[Miesiąc]]+1,-I45),0)</f>
        <v>864.59879960991475</v>
      </c>
      <c r="F46" s="9">
        <f>IF(I45&gt;0.001,PPMT(Table4211[[#This Row],[Oprocentowanie]]/12,1,$C$5-Table4211[[#This Row],[Miesiąc]]+1,-I45),0)</f>
        <v>535.26073213599955</v>
      </c>
      <c r="G46" s="9">
        <f t="shared" si="2"/>
        <v>1399.8595317459144</v>
      </c>
      <c r="H46" s="9">
        <v>1000</v>
      </c>
      <c r="I46" s="9">
        <f>IF(I45-F46&gt;0.001,I45-F46-Table4211[[#This Row],[Ile nadpłacamy przy tej racie?]],0)</f>
        <v>187792.94356200591</v>
      </c>
      <c r="K46" s="9">
        <f>IF(Table4211[[#This Row],[Rok]]&lt;9,Table4211[[#This Row],[Odsetki normalne]]*50%,Table4211[[#This Row],[Odsetki normalne]])</f>
        <v>432.29939980495737</v>
      </c>
    </row>
    <row r="47" spans="2:11" x14ac:dyDescent="0.25">
      <c r="B47" s="6">
        <f t="shared" si="1"/>
        <v>3</v>
      </c>
      <c r="C47" s="7">
        <f t="shared" si="3"/>
        <v>31</v>
      </c>
      <c r="D47" s="8">
        <v>5.4800000000000001E-2</v>
      </c>
      <c r="E47" s="9">
        <f>IF(I46&gt;0.001,IPMT(Table4211[[#This Row],[Oprocentowanie]]/12,1,$C$5-Table4211[[#This Row],[Miesiąc]]+1,-I46),0)</f>
        <v>857.58777559982684</v>
      </c>
      <c r="F47" s="9">
        <f>IF(I46&gt;0.001,PPMT(Table4211[[#This Row],[Oprocentowanie]]/12,1,$C$5-Table4211[[#This Row],[Miesiąc]]+1,-I46),0)</f>
        <v>534.85696878521253</v>
      </c>
      <c r="G47" s="9">
        <f t="shared" si="2"/>
        <v>1392.4447443850395</v>
      </c>
      <c r="H47" s="9">
        <v>1000</v>
      </c>
      <c r="I47" s="9">
        <f>IF(I46-F47&gt;0.001,I46-F47-Table4211[[#This Row],[Ile nadpłacamy przy tej racie?]],0)</f>
        <v>186258.08659322071</v>
      </c>
      <c r="K47" s="9">
        <f>IF(Table4211[[#This Row],[Rok]]&lt;9,Table4211[[#This Row],[Odsetki normalne]]*50%,Table4211[[#This Row],[Odsetki normalne]])</f>
        <v>428.79388779991342</v>
      </c>
    </row>
    <row r="48" spans="2:11" x14ac:dyDescent="0.25">
      <c r="B48" s="6">
        <f t="shared" si="1"/>
        <v>3</v>
      </c>
      <c r="C48" s="7">
        <f t="shared" si="3"/>
        <v>32</v>
      </c>
      <c r="D48" s="8">
        <v>5.4800000000000001E-2</v>
      </c>
      <c r="E48" s="9">
        <f>IF(I47&gt;0.001,IPMT(Table4211[[#This Row],[Oprocentowanie]]/12,1,$C$5-Table4211[[#This Row],[Miesiąc]]+1,-I47),0)</f>
        <v>850.57859544237465</v>
      </c>
      <c r="F48" s="9">
        <f>IF(I47&gt;0.001,PPMT(Table4211[[#This Row],[Oprocentowanie]]/12,1,$C$5-Table4211[[#This Row],[Miesiąc]]+1,-I47),0)</f>
        <v>534.4301830534597</v>
      </c>
      <c r="G48" s="9">
        <f t="shared" si="2"/>
        <v>1385.0087784958343</v>
      </c>
      <c r="H48" s="9">
        <v>1000</v>
      </c>
      <c r="I48" s="9">
        <f>IF(I47-F48&gt;0.001,I47-F48-Table4211[[#This Row],[Ile nadpłacamy przy tej racie?]],0)</f>
        <v>184723.65641016726</v>
      </c>
      <c r="K48" s="9">
        <f>IF(Table4211[[#This Row],[Rok]]&lt;9,Table4211[[#This Row],[Odsetki normalne]]*50%,Table4211[[#This Row],[Odsetki normalne]])</f>
        <v>425.28929772118732</v>
      </c>
    </row>
    <row r="49" spans="2:11" x14ac:dyDescent="0.25">
      <c r="B49" s="6">
        <f t="shared" si="1"/>
        <v>3</v>
      </c>
      <c r="C49" s="7">
        <f t="shared" si="3"/>
        <v>33</v>
      </c>
      <c r="D49" s="8">
        <v>5.4800000000000001E-2</v>
      </c>
      <c r="E49" s="9">
        <f>IF(I48&gt;0.001,IPMT(Table4211[[#This Row],[Oprocentowanie]]/12,1,$C$5-Table4211[[#This Row],[Miesiąc]]+1,-I48),0)</f>
        <v>843.57136427309717</v>
      </c>
      <c r="F49" s="9">
        <f>IF(I48&gt;0.001,PPMT(Table4211[[#This Row],[Oprocentowanie]]/12,1,$C$5-Table4211[[#This Row],[Miesiąc]]+1,-I48),0)</f>
        <v>533.98005092682467</v>
      </c>
      <c r="G49" s="9">
        <f t="shared" si="2"/>
        <v>1377.5514151999218</v>
      </c>
      <c r="H49" s="9">
        <v>1000</v>
      </c>
      <c r="I49" s="9">
        <f>IF(I48-F49&gt;0.001,I48-F49-Table4211[[#This Row],[Ile nadpłacamy przy tej racie?]],0)</f>
        <v>183189.67635924043</v>
      </c>
      <c r="K49" s="9">
        <f>IF(Table4211[[#This Row],[Rok]]&lt;9,Table4211[[#This Row],[Odsetki normalne]]*50%,Table4211[[#This Row],[Odsetki normalne]])</f>
        <v>421.78568213654859</v>
      </c>
    </row>
    <row r="50" spans="2:11" x14ac:dyDescent="0.25">
      <c r="B50" s="6">
        <f t="shared" si="1"/>
        <v>3</v>
      </c>
      <c r="C50" s="7">
        <f t="shared" si="3"/>
        <v>34</v>
      </c>
      <c r="D50" s="8">
        <v>5.4800000000000001E-2</v>
      </c>
      <c r="E50" s="9">
        <f>IF(I49&gt;0.001,IPMT(Table4211[[#This Row],[Oprocentowanie]]/12,1,$C$5-Table4211[[#This Row],[Miesiąc]]+1,-I49),0)</f>
        <v>836.56618870719785</v>
      </c>
      <c r="F50" s="9">
        <f>IF(I49&gt;0.001,PPMT(Table4211[[#This Row],[Oprocentowanie]]/12,1,$C$5-Table4211[[#This Row],[Miesiąc]]+1,-I49),0)</f>
        <v>533.50624372653886</v>
      </c>
      <c r="G50" s="9">
        <f t="shared" si="2"/>
        <v>1370.0724324337366</v>
      </c>
      <c r="H50" s="9">
        <v>1000</v>
      </c>
      <c r="I50" s="9">
        <f>IF(I49-F50&gt;0.001,I49-F50-Table4211[[#This Row],[Ile nadpłacamy przy tej racie?]],0)</f>
        <v>181656.1701155139</v>
      </c>
      <c r="K50" s="9">
        <f>IF(Table4211[[#This Row],[Rok]]&lt;9,Table4211[[#This Row],[Odsetki normalne]]*50%,Table4211[[#This Row],[Odsetki normalne]])</f>
        <v>418.28309435359893</v>
      </c>
    </row>
    <row r="51" spans="2:11" x14ac:dyDescent="0.25">
      <c r="B51" s="6">
        <f t="shared" si="1"/>
        <v>3</v>
      </c>
      <c r="C51" s="7">
        <f t="shared" si="3"/>
        <v>35</v>
      </c>
      <c r="D51" s="8">
        <v>5.4800000000000001E-2</v>
      </c>
      <c r="E51" s="9">
        <f>IF(I50&gt;0.001,IPMT(Table4211[[#This Row],[Oprocentowanie]]/12,1,$C$5-Table4211[[#This Row],[Miesiąc]]+1,-I50),0)</f>
        <v>829.56317686084685</v>
      </c>
      <c r="F51" s="9">
        <f>IF(I50&gt;0.001,PPMT(Table4211[[#This Row],[Oprocentowanie]]/12,1,$C$5-Table4211[[#This Row],[Miesiąc]]+1,-I50),0)</f>
        <v>533.00842802588068</v>
      </c>
      <c r="G51" s="9">
        <f t="shared" si="2"/>
        <v>1362.5716048867275</v>
      </c>
      <c r="H51" s="9">
        <v>1000</v>
      </c>
      <c r="I51" s="9">
        <f>IF(I50-F51&gt;0.001,I50-F51-Table4211[[#This Row],[Ile nadpłacamy przy tej racie?]],0)</f>
        <v>180123.16168748803</v>
      </c>
      <c r="K51" s="9">
        <f>IF(Table4211[[#This Row],[Rok]]&lt;9,Table4211[[#This Row],[Odsetki normalne]]*50%,Table4211[[#This Row],[Odsetki normalne]])</f>
        <v>414.78158843042343</v>
      </c>
    </row>
    <row r="52" spans="2:11" x14ac:dyDescent="0.25">
      <c r="B52" s="6">
        <f t="shared" si="1"/>
        <v>3</v>
      </c>
      <c r="C52" s="7">
        <f t="shared" si="3"/>
        <v>36</v>
      </c>
      <c r="D52" s="8">
        <v>5.4800000000000001E-2</v>
      </c>
      <c r="E52" s="9">
        <f>IF(I51&gt;0.001,IPMT(Table4211[[#This Row],[Oprocentowanie]]/12,1,$C$5-Table4211[[#This Row],[Miesiąc]]+1,-I51),0)</f>
        <v>822.56243837286206</v>
      </c>
      <c r="F52" s="9">
        <f>IF(I51&gt;0.001,PPMT(Table4211[[#This Row],[Oprocentowanie]]/12,1,$C$5-Table4211[[#This Row],[Miesiąc]]+1,-I51),0)</f>
        <v>532.48626556518559</v>
      </c>
      <c r="G52" s="9">
        <f t="shared" si="2"/>
        <v>1355.0487039380478</v>
      </c>
      <c r="H52" s="9">
        <v>1000</v>
      </c>
      <c r="I52" s="9">
        <f>IF(I51-F52&gt;0.001,I51-F52-Table4211[[#This Row],[Ile nadpłacamy przy tej racie?]],0)</f>
        <v>178590.67542192285</v>
      </c>
      <c r="K52" s="9">
        <f>IF(Table4211[[#This Row],[Rok]]&lt;9,Table4211[[#This Row],[Odsetki normalne]]*50%,Table4211[[#This Row],[Odsetki normalne]])</f>
        <v>411.28121918643103</v>
      </c>
    </row>
    <row r="53" spans="2:11" x14ac:dyDescent="0.25">
      <c r="B53" s="1">
        <f t="shared" si="1"/>
        <v>4</v>
      </c>
      <c r="C53" s="4">
        <f t="shared" si="3"/>
        <v>37</v>
      </c>
      <c r="D53" s="5">
        <v>5.4800000000000001E-2</v>
      </c>
      <c r="E53" s="9">
        <f>IF(I52&gt;0.001,IPMT(Table4211[[#This Row],[Oprocentowanie]]/12,1,$C$5-Table4211[[#This Row],[Miesiąc]]+1,-I52),0)</f>
        <v>815.56408442678105</v>
      </c>
      <c r="F53" s="2">
        <f>IF(I52&gt;0.001,PPMT(Table4211[[#This Row],[Oprocentowanie]]/12,1,$C$5-Table4211[[#This Row],[Miesiąc]]+1,-I52),0)</f>
        <v>531.93941316492044</v>
      </c>
      <c r="G53" s="2">
        <f t="shared" si="2"/>
        <v>1347.5034975917015</v>
      </c>
      <c r="H53" s="11">
        <v>1000</v>
      </c>
      <c r="I53" s="11">
        <f>IF(I52-F53&gt;0.001,I52-F53-Table4211[[#This Row],[Ile nadpłacamy przy tej racie?]],0)</f>
        <v>177058.73600875793</v>
      </c>
      <c r="K53" s="2">
        <f>IF(Table4211[[#This Row],[Rok]]&lt;9,Table4211[[#This Row],[Odsetki normalne]]*50%,Table4211[[#This Row],[Odsetki normalne]])</f>
        <v>407.78204221339053</v>
      </c>
    </row>
    <row r="54" spans="2:11" x14ac:dyDescent="0.25">
      <c r="B54" s="1">
        <f t="shared" si="1"/>
        <v>4</v>
      </c>
      <c r="C54" s="4">
        <f t="shared" si="3"/>
        <v>38</v>
      </c>
      <c r="D54" s="5">
        <v>5.4800000000000001E-2</v>
      </c>
      <c r="E54" s="9">
        <f>IF(I53&gt;0.001,IPMT(Table4211[[#This Row],[Oprocentowanie]]/12,1,$C$5-Table4211[[#This Row],[Miesiąc]]+1,-I53),0)</f>
        <v>808.56822777332786</v>
      </c>
      <c r="F54" s="2">
        <f>IF(I53&gt;0.001,PPMT(Table4211[[#This Row],[Oprocentowanie]]/12,1,$C$5-Table4211[[#This Row],[Miesiąc]]+1,-I53),0)</f>
        <v>531.36752263676146</v>
      </c>
      <c r="G54" s="2">
        <f t="shared" si="2"/>
        <v>1339.9357504100894</v>
      </c>
      <c r="H54" s="11">
        <v>1000</v>
      </c>
      <c r="I54" s="11">
        <f>IF(I53-F54&gt;0.001,I53-F54-Table4211[[#This Row],[Ile nadpłacamy przy tej racie?]],0)</f>
        <v>175527.36848612118</v>
      </c>
      <c r="K54" s="2">
        <f>IF(Table4211[[#This Row],[Rok]]&lt;9,Table4211[[#This Row],[Odsetki normalne]]*50%,Table4211[[#This Row],[Odsetki normalne]])</f>
        <v>404.28411388666393</v>
      </c>
    </row>
    <row r="55" spans="2:11" x14ac:dyDescent="0.25">
      <c r="B55" s="1">
        <f t="shared" si="1"/>
        <v>4</v>
      </c>
      <c r="C55" s="4">
        <f t="shared" si="3"/>
        <v>39</v>
      </c>
      <c r="D55" s="5">
        <v>5.4800000000000001E-2</v>
      </c>
      <c r="E55" s="9">
        <f>IF(I54&gt;0.001,IPMT(Table4211[[#This Row],[Oprocentowanie]]/12,1,$C$5-Table4211[[#This Row],[Miesiąc]]+1,-I54),0)</f>
        <v>801.57498275328692</v>
      </c>
      <c r="F55" s="2">
        <f>IF(I54&gt;0.001,PPMT(Table4211[[#This Row],[Oprocentowanie]]/12,1,$C$5-Table4211[[#This Row],[Miesiąc]]+1,-I54),0)</f>
        <v>530.7702406926204</v>
      </c>
      <c r="G55" s="2">
        <f t="shared" si="2"/>
        <v>1332.3452234459073</v>
      </c>
      <c r="H55" s="11">
        <v>1000</v>
      </c>
      <c r="I55" s="11">
        <f>IF(I54-F55&gt;0.001,I54-F55-Table4211[[#This Row],[Ile nadpłacamy przy tej racie?]],0)</f>
        <v>173996.59824542855</v>
      </c>
      <c r="K55" s="2">
        <f>IF(Table4211[[#This Row],[Rok]]&lt;9,Table4211[[#This Row],[Odsetki normalne]]*50%,Table4211[[#This Row],[Odsetki normalne]])</f>
        <v>400.78749137664346</v>
      </c>
    </row>
    <row r="56" spans="2:11" x14ac:dyDescent="0.25">
      <c r="B56" s="1">
        <f t="shared" si="1"/>
        <v>4</v>
      </c>
      <c r="C56" s="4">
        <f t="shared" si="3"/>
        <v>40</v>
      </c>
      <c r="D56" s="5">
        <v>5.4800000000000001E-2</v>
      </c>
      <c r="E56" s="9">
        <f>IF(I55&gt;0.001,IPMT(Table4211[[#This Row],[Oprocentowanie]]/12,1,$C$5-Table4211[[#This Row],[Miesiąc]]+1,-I55),0)</f>
        <v>794.5844653207904</v>
      </c>
      <c r="F56" s="2">
        <f>IF(I55&gt;0.001,PPMT(Table4211[[#This Row],[Oprocentowanie]]/12,1,$C$5-Table4211[[#This Row],[Miesiąc]]+1,-I55),0)</f>
        <v>530.14720885156248</v>
      </c>
      <c r="G56" s="2">
        <f t="shared" si="2"/>
        <v>1324.731674172353</v>
      </c>
      <c r="H56" s="11">
        <v>1000</v>
      </c>
      <c r="I56" s="11">
        <f>IF(I55-F56&gt;0.001,I55-F56-Table4211[[#This Row],[Ile nadpłacamy przy tej racie?]],0)</f>
        <v>172466.451036577</v>
      </c>
      <c r="K56" s="2">
        <f>IF(Table4211[[#This Row],[Rok]]&lt;9,Table4211[[#This Row],[Odsetki normalne]]*50%,Table4211[[#This Row],[Odsetki normalne]])</f>
        <v>397.2922326603952</v>
      </c>
    </row>
    <row r="57" spans="2:11" x14ac:dyDescent="0.25">
      <c r="B57" s="1">
        <f t="shared" si="1"/>
        <v>4</v>
      </c>
      <c r="C57" s="4">
        <f t="shared" si="3"/>
        <v>41</v>
      </c>
      <c r="D57" s="5">
        <v>5.4800000000000001E-2</v>
      </c>
      <c r="E57" s="9">
        <f>IF(I56&gt;0.001,IPMT(Table4211[[#This Row],[Oprocentowanie]]/12,1,$C$5-Table4211[[#This Row],[Miesiąc]]+1,-I56),0)</f>
        <v>787.59679306703492</v>
      </c>
      <c r="F57" s="2">
        <f>IF(I56&gt;0.001,PPMT(Table4211[[#This Row],[Oprocentowanie]]/12,1,$C$5-Table4211[[#This Row],[Miesiąc]]+1,-I56),0)</f>
        <v>529.49806334455661</v>
      </c>
      <c r="G57" s="2">
        <f t="shared" si="2"/>
        <v>1317.0948564115915</v>
      </c>
      <c r="H57" s="11">
        <v>1000</v>
      </c>
      <c r="I57" s="11">
        <f>IF(I56-F57&gt;0.001,I56-F57-Table4211[[#This Row],[Ile nadpłacamy przy tej racie?]],0)</f>
        <v>170936.95297323243</v>
      </c>
      <c r="K57" s="2">
        <f>IF(Table4211[[#This Row],[Rok]]&lt;9,Table4211[[#This Row],[Odsetki normalne]]*50%,Table4211[[#This Row],[Odsetki normalne]])</f>
        <v>393.79839653351746</v>
      </c>
    </row>
    <row r="58" spans="2:11" x14ac:dyDescent="0.25">
      <c r="B58" s="1">
        <f t="shared" si="1"/>
        <v>4</v>
      </c>
      <c r="C58" s="4">
        <f t="shared" si="3"/>
        <v>42</v>
      </c>
      <c r="D58" s="5">
        <v>5.4800000000000001E-2</v>
      </c>
      <c r="E58" s="9">
        <f>IF(I57&gt;0.001,IPMT(Table4211[[#This Row],[Oprocentowanie]]/12,1,$C$5-Table4211[[#This Row],[Miesiąc]]+1,-I57),0)</f>
        <v>780.61208524442816</v>
      </c>
      <c r="F58" s="2">
        <f>IF(I57&gt;0.001,PPMT(Table4211[[#This Row],[Oprocentowanie]]/12,1,$C$5-Table4211[[#This Row],[Miesiąc]]+1,-I57),0)</f>
        <v>528.82243501698986</v>
      </c>
      <c r="G58" s="2">
        <f t="shared" si="2"/>
        <v>1309.4345202614181</v>
      </c>
      <c r="H58" s="11">
        <v>1000</v>
      </c>
      <c r="I58" s="11">
        <f>IF(I57-F58&gt;0.001,I57-F58-Table4211[[#This Row],[Ile nadpłacamy przy tej racie?]],0)</f>
        <v>169408.13053821545</v>
      </c>
      <c r="K58" s="2">
        <f>IF(Table4211[[#This Row],[Rok]]&lt;9,Table4211[[#This Row],[Odsetki normalne]]*50%,Table4211[[#This Row],[Odsetki normalne]])</f>
        <v>390.30604262221408</v>
      </c>
    </row>
    <row r="59" spans="2:11" x14ac:dyDescent="0.25">
      <c r="B59" s="1">
        <f t="shared" si="1"/>
        <v>4</v>
      </c>
      <c r="C59" s="4">
        <f t="shared" si="3"/>
        <v>43</v>
      </c>
      <c r="D59" s="5">
        <v>5.4800000000000001E-2</v>
      </c>
      <c r="E59" s="9">
        <f>IF(I58&gt;0.001,IPMT(Table4211[[#This Row],[Oprocentowanie]]/12,1,$C$5-Table4211[[#This Row],[Miesiąc]]+1,-I58),0)</f>
        <v>773.63046279118396</v>
      </c>
      <c r="F59" s="2">
        <f>IF(I58&gt;0.001,PPMT(Table4211[[#This Row],[Oprocentowanie]]/12,1,$C$5-Table4211[[#This Row],[Miesiąc]]+1,-I58),0)</f>
        <v>528.11994922888596</v>
      </c>
      <c r="G59" s="2">
        <f t="shared" si="2"/>
        <v>1301.7504120200699</v>
      </c>
      <c r="H59" s="11">
        <v>1000</v>
      </c>
      <c r="I59" s="11">
        <f>IF(I58-F59&gt;0.001,I58-F59-Table4211[[#This Row],[Ile nadpłacamy przy tej racie?]],0)</f>
        <v>167880.01058898657</v>
      </c>
      <c r="K59" s="2">
        <f>IF(Table4211[[#This Row],[Rok]]&lt;9,Table4211[[#This Row],[Odsetki normalne]]*50%,Table4211[[#This Row],[Odsetki normalne]])</f>
        <v>386.81523139559198</v>
      </c>
    </row>
    <row r="60" spans="2:11" x14ac:dyDescent="0.25">
      <c r="B60" s="1">
        <f t="shared" si="1"/>
        <v>4</v>
      </c>
      <c r="C60" s="4">
        <f t="shared" si="3"/>
        <v>44</v>
      </c>
      <c r="D60" s="5">
        <v>5.4800000000000001E-2</v>
      </c>
      <c r="E60" s="9">
        <f>IF(I59&gt;0.001,IPMT(Table4211[[#This Row],[Oprocentowanie]]/12,1,$C$5-Table4211[[#This Row],[Miesiąc]]+1,-I59),0)</f>
        <v>766.65204835637201</v>
      </c>
      <c r="F60" s="2">
        <f>IF(I59&gt;0.001,PPMT(Table4211[[#This Row],[Oprocentowanie]]/12,1,$C$5-Table4211[[#This Row],[Miesiąc]]+1,-I59),0)</f>
        <v>527.39022575276272</v>
      </c>
      <c r="G60" s="2">
        <f t="shared" si="2"/>
        <v>1294.0422741091347</v>
      </c>
      <c r="H60" s="11">
        <v>1000</v>
      </c>
      <c r="I60" s="11">
        <f>IF(I59-F60&gt;0.001,I59-F60-Table4211[[#This Row],[Ile nadpłacamy przy tej racie?]],0)</f>
        <v>166352.62036323381</v>
      </c>
      <c r="K60" s="2">
        <f>IF(Table4211[[#This Row],[Rok]]&lt;9,Table4211[[#This Row],[Odsetki normalne]]*50%,Table4211[[#This Row],[Odsetki normalne]])</f>
        <v>383.326024178186</v>
      </c>
    </row>
    <row r="61" spans="2:11" x14ac:dyDescent="0.25">
      <c r="B61" s="1">
        <f t="shared" si="1"/>
        <v>4</v>
      </c>
      <c r="C61" s="4">
        <f t="shared" si="3"/>
        <v>45</v>
      </c>
      <c r="D61" s="5">
        <v>5.4800000000000001E-2</v>
      </c>
      <c r="E61" s="9">
        <f>IF(I60&gt;0.001,IPMT(Table4211[[#This Row],[Oprocentowanie]]/12,1,$C$5-Table4211[[#This Row],[Miesiąc]]+1,-I60),0)</f>
        <v>759.67696632543448</v>
      </c>
      <c r="F61" s="2">
        <f>IF(I60&gt;0.001,PPMT(Table4211[[#This Row],[Oprocentowanie]]/12,1,$C$5-Table4211[[#This Row],[Miesiąc]]+1,-I60),0)</f>
        <v>526.63287866905341</v>
      </c>
      <c r="G61" s="2">
        <f t="shared" si="2"/>
        <v>1286.3098449944878</v>
      </c>
      <c r="H61" s="11">
        <v>1000</v>
      </c>
      <c r="I61" s="11">
        <f>IF(I60-F61&gt;0.001,I60-F61-Table4211[[#This Row],[Ile nadpłacamy przy tej racie?]],0)</f>
        <v>164825.98748456477</v>
      </c>
      <c r="K61" s="2">
        <f>IF(Table4211[[#This Row],[Rok]]&lt;9,Table4211[[#This Row],[Odsetki normalne]]*50%,Table4211[[#This Row],[Odsetki normalne]])</f>
        <v>379.83848316271724</v>
      </c>
    </row>
    <row r="62" spans="2:11" x14ac:dyDescent="0.25">
      <c r="B62" s="1">
        <f t="shared" si="1"/>
        <v>4</v>
      </c>
      <c r="C62" s="4">
        <f t="shared" si="3"/>
        <v>46</v>
      </c>
      <c r="D62" s="5">
        <v>5.4800000000000001E-2</v>
      </c>
      <c r="E62" s="9">
        <f>IF(I61&gt;0.001,IPMT(Table4211[[#This Row],[Oprocentowanie]]/12,1,$C$5-Table4211[[#This Row],[Miesiąc]]+1,-I61),0)</f>
        <v>752.70534284617918</v>
      </c>
      <c r="F62" s="2">
        <f>IF(I61&gt;0.001,PPMT(Table4211[[#This Row],[Oprocentowanie]]/12,1,$C$5-Table4211[[#This Row],[Miesiąc]]+1,-I61),0)</f>
        <v>525.84751625902402</v>
      </c>
      <c r="G62" s="2">
        <f t="shared" si="2"/>
        <v>1278.5528591052032</v>
      </c>
      <c r="H62" s="11">
        <v>1000</v>
      </c>
      <c r="I62" s="11">
        <f>IF(I61-F62&gt;0.001,I61-F62-Table4211[[#This Row],[Ile nadpłacamy przy tej racie?]],0)</f>
        <v>163300.13996830574</v>
      </c>
      <c r="K62" s="2">
        <f>IF(Table4211[[#This Row],[Rok]]&lt;9,Table4211[[#This Row],[Odsetki normalne]]*50%,Table4211[[#This Row],[Odsetki normalne]])</f>
        <v>376.35267142308959</v>
      </c>
    </row>
    <row r="63" spans="2:11" x14ac:dyDescent="0.25">
      <c r="B63" s="1">
        <f t="shared" si="1"/>
        <v>4</v>
      </c>
      <c r="C63" s="4">
        <f t="shared" si="3"/>
        <v>47</v>
      </c>
      <c r="D63" s="5">
        <v>5.4800000000000001E-2</v>
      </c>
      <c r="E63" s="9">
        <f>IF(I62&gt;0.001,IPMT(Table4211[[#This Row],[Oprocentowanie]]/12,1,$C$5-Table4211[[#This Row],[Miesiąc]]+1,-I62),0)</f>
        <v>745.73730585526289</v>
      </c>
      <c r="F63" s="2">
        <f>IF(I62&gt;0.001,PPMT(Table4211[[#This Row],[Oprocentowanie]]/12,1,$C$5-Table4211[[#This Row],[Miesiąc]]+1,-I62),0)</f>
        <v>525.03374089511317</v>
      </c>
      <c r="G63" s="2">
        <f t="shared" si="2"/>
        <v>1270.7710467503762</v>
      </c>
      <c r="H63" s="11">
        <v>1000</v>
      </c>
      <c r="I63" s="11">
        <f>IF(I62-F63&gt;0.001,I62-F63-Table4211[[#This Row],[Ile nadpłacamy przy tej racie?]],0)</f>
        <v>161775.10622741064</v>
      </c>
      <c r="K63" s="2">
        <f>IF(Table4211[[#This Row],[Rok]]&lt;9,Table4211[[#This Row],[Odsetki normalne]]*50%,Table4211[[#This Row],[Odsetki normalne]])</f>
        <v>372.86865292763144</v>
      </c>
    </row>
    <row r="64" spans="2:11" x14ac:dyDescent="0.25">
      <c r="B64" s="1">
        <f t="shared" si="1"/>
        <v>4</v>
      </c>
      <c r="C64" s="4">
        <f t="shared" si="3"/>
        <v>48</v>
      </c>
      <c r="D64" s="5">
        <v>5.4800000000000001E-2</v>
      </c>
      <c r="E64" s="9">
        <f>IF(I63&gt;0.001,IPMT(Table4211[[#This Row],[Oprocentowanie]]/12,1,$C$5-Table4211[[#This Row],[Miesiąc]]+1,-I63),0)</f>
        <v>738.77298510517528</v>
      </c>
      <c r="F64" s="2">
        <f>IF(I63&gt;0.001,PPMT(Table4211[[#This Row],[Oprocentowanie]]/12,1,$C$5-Table4211[[#This Row],[Miesiąc]]+1,-I63),0)</f>
        <v>524.19114892861489</v>
      </c>
      <c r="G64" s="2">
        <f t="shared" si="2"/>
        <v>1262.9641340337903</v>
      </c>
      <c r="H64" s="11">
        <v>1000</v>
      </c>
      <c r="I64" s="11">
        <f>IF(I63-F64&gt;0.001,I63-F64-Table4211[[#This Row],[Ile nadpłacamy przy tej racie?]],0)</f>
        <v>160250.91507848201</v>
      </c>
      <c r="K64" s="2">
        <f>IF(Table4211[[#This Row],[Rok]]&lt;9,Table4211[[#This Row],[Odsetki normalne]]*50%,Table4211[[#This Row],[Odsetki normalne]])</f>
        <v>369.38649255258764</v>
      </c>
    </row>
    <row r="65" spans="2:11" x14ac:dyDescent="0.25">
      <c r="B65" s="6">
        <f t="shared" si="1"/>
        <v>5</v>
      </c>
      <c r="C65" s="7">
        <f t="shared" si="3"/>
        <v>49</v>
      </c>
      <c r="D65" s="8">
        <v>5.4800000000000001E-2</v>
      </c>
      <c r="E65" s="9">
        <f>IF(I64&gt;0.001,IPMT(Table4211[[#This Row],[Oprocentowanie]]/12,1,$C$5-Table4211[[#This Row],[Miesiąc]]+1,-I64),0)</f>
        <v>731.81251219173453</v>
      </c>
      <c r="F65" s="9">
        <f>IF(I64&gt;0.001,PPMT(Table4211[[#This Row],[Oprocentowanie]]/12,1,$C$5-Table4211[[#This Row],[Miesiąc]]+1,-I64),0)</f>
        <v>523.31933057462868</v>
      </c>
      <c r="G65" s="9">
        <f t="shared" si="2"/>
        <v>1255.1318427663632</v>
      </c>
      <c r="H65" s="9">
        <v>1000</v>
      </c>
      <c r="I65" s="9">
        <f>IF(I64-F65&gt;0.001,I64-F65-Table4211[[#This Row],[Ile nadpłacamy przy tej racie?]],0)</f>
        <v>158727.59574790738</v>
      </c>
      <c r="K65" s="9">
        <f>IF(Table4211[[#This Row],[Rok]]&lt;9,Table4211[[#This Row],[Odsetki normalne]]*50%,Table4211[[#This Row],[Odsetki normalne]])</f>
        <v>365.90625609586726</v>
      </c>
    </row>
    <row r="66" spans="2:11" x14ac:dyDescent="0.25">
      <c r="B66" s="6">
        <f t="shared" si="1"/>
        <v>5</v>
      </c>
      <c r="C66" s="7">
        <f t="shared" si="3"/>
        <v>50</v>
      </c>
      <c r="D66" s="8">
        <v>5.4800000000000001E-2</v>
      </c>
      <c r="E66" s="9">
        <f>IF(I65&gt;0.001,IPMT(Table4211[[#This Row],[Oprocentowanie]]/12,1,$C$5-Table4211[[#This Row],[Miesiąc]]+1,-I65),0)</f>
        <v>724.85602058211043</v>
      </c>
      <c r="F66" s="9">
        <f>IF(I65&gt;0.001,PPMT(Table4211[[#This Row],[Oprocentowanie]]/12,1,$C$5-Table4211[[#This Row],[Miesiąc]]+1,-I65),0)</f>
        <v>522.41786979418941</v>
      </c>
      <c r="G66" s="9">
        <f t="shared" si="2"/>
        <v>1247.2738903762997</v>
      </c>
      <c r="H66" s="9">
        <v>1000</v>
      </c>
      <c r="I66" s="9">
        <f>IF(I65-F66&gt;0.001,I65-F66-Table4211[[#This Row],[Ile nadpłacamy przy tej racie?]],0)</f>
        <v>157205.1778781132</v>
      </c>
      <c r="K66" s="9">
        <f>IF(Table4211[[#This Row],[Rok]]&lt;9,Table4211[[#This Row],[Odsetki normalne]]*50%,Table4211[[#This Row],[Odsetki normalne]])</f>
        <v>362.42801029105522</v>
      </c>
    </row>
    <row r="67" spans="2:11" x14ac:dyDescent="0.25">
      <c r="B67" s="6">
        <f t="shared" si="1"/>
        <v>5</v>
      </c>
      <c r="C67" s="7">
        <f t="shared" si="3"/>
        <v>51</v>
      </c>
      <c r="D67" s="8">
        <v>5.4800000000000001E-2</v>
      </c>
      <c r="E67" s="9">
        <f>IF(I66&gt;0.001,IPMT(Table4211[[#This Row],[Oprocentowanie]]/12,1,$C$5-Table4211[[#This Row],[Miesiąc]]+1,-I66),0)</f>
        <v>717.90364564338347</v>
      </c>
      <c r="F67" s="9">
        <f>IF(I66&gt;0.001,PPMT(Table4211[[#This Row],[Oprocentowanie]]/12,1,$C$5-Table4211[[#This Row],[Miesiąc]]+1,-I66),0)</f>
        <v>521.48634417349683</v>
      </c>
      <c r="G67" s="9">
        <f t="shared" si="2"/>
        <v>1239.3899898168802</v>
      </c>
      <c r="H67" s="9">
        <v>1000</v>
      </c>
      <c r="I67" s="9">
        <f>IF(I66-F67&gt;0.001,I66-F67-Table4211[[#This Row],[Ile nadpłacamy przy tej racie?]],0)</f>
        <v>155683.69153393971</v>
      </c>
      <c r="K67" s="9">
        <f>IF(Table4211[[#This Row],[Rok]]&lt;9,Table4211[[#This Row],[Odsetki normalne]]*50%,Table4211[[#This Row],[Odsetki normalne]])</f>
        <v>358.95182282169174</v>
      </c>
    </row>
    <row r="68" spans="2:11" x14ac:dyDescent="0.25">
      <c r="B68" s="6">
        <f t="shared" si="1"/>
        <v>5</v>
      </c>
      <c r="C68" s="7">
        <f t="shared" si="3"/>
        <v>52</v>
      </c>
      <c r="D68" s="8">
        <v>5.4800000000000001E-2</v>
      </c>
      <c r="E68" s="9">
        <f>IF(I67&gt;0.001,IPMT(Table4211[[#This Row],[Oprocentowanie]]/12,1,$C$5-Table4211[[#This Row],[Miesiąc]]+1,-I67),0)</f>
        <v>710.95552467165805</v>
      </c>
      <c r="F68" s="9">
        <f>IF(I67&gt;0.001,PPMT(Table4211[[#This Row],[Oprocentowanie]]/12,1,$C$5-Table4211[[#This Row],[Miesiąc]]+1,-I67),0)</f>
        <v>520.52432480015398</v>
      </c>
      <c r="G68" s="9">
        <f t="shared" si="2"/>
        <v>1231.479849471812</v>
      </c>
      <c r="H68" s="9">
        <v>1000</v>
      </c>
      <c r="I68" s="9">
        <f>IF(I67-F68&gt;0.001,I67-F68-Table4211[[#This Row],[Ile nadpłacamy przy tej racie?]],0)</f>
        <v>154163.16720913956</v>
      </c>
      <c r="K68" s="9">
        <f>IF(Table4211[[#This Row],[Rok]]&lt;9,Table4211[[#This Row],[Odsetki normalne]]*50%,Table4211[[#This Row],[Odsetki normalne]])</f>
        <v>355.47776233582903</v>
      </c>
    </row>
    <row r="69" spans="2:11" x14ac:dyDescent="0.25">
      <c r="B69" s="6">
        <f t="shared" si="1"/>
        <v>5</v>
      </c>
      <c r="C69" s="7">
        <f t="shared" si="3"/>
        <v>53</v>
      </c>
      <c r="D69" s="8">
        <v>5.4800000000000001E-2</v>
      </c>
      <c r="E69" s="9">
        <f>IF(I68&gt;0.001,IPMT(Table4211[[#This Row],[Oprocentowanie]]/12,1,$C$5-Table4211[[#This Row],[Miesiąc]]+1,-I68),0)</f>
        <v>704.0117969217373</v>
      </c>
      <c r="F69" s="9">
        <f>IF(I68&gt;0.001,PPMT(Table4211[[#This Row],[Oprocentowanie]]/12,1,$C$5-Table4211[[#This Row],[Miesiąc]]+1,-I68),0)</f>
        <v>519.53137613632293</v>
      </c>
      <c r="G69" s="9">
        <f t="shared" si="2"/>
        <v>1223.5431730580603</v>
      </c>
      <c r="H69" s="9">
        <v>1000</v>
      </c>
      <c r="I69" s="9">
        <f>IF(I68-F69&gt;0.001,I68-F69-Table4211[[#This Row],[Ile nadpłacamy przy tej racie?]],0)</f>
        <v>152643.63583300324</v>
      </c>
      <c r="K69" s="9">
        <f>IF(Table4211[[#This Row],[Rok]]&lt;9,Table4211[[#This Row],[Odsetki normalne]]*50%,Table4211[[#This Row],[Odsetki normalne]])</f>
        <v>352.00589846086865</v>
      </c>
    </row>
    <row r="70" spans="2:11" x14ac:dyDescent="0.25">
      <c r="B70" s="6">
        <f t="shared" si="1"/>
        <v>5</v>
      </c>
      <c r="C70" s="7">
        <f t="shared" si="3"/>
        <v>54</v>
      </c>
      <c r="D70" s="8">
        <v>5.4800000000000001E-2</v>
      </c>
      <c r="E70" s="9">
        <f>IF(I69&gt;0.001,IPMT(Table4211[[#This Row],[Oprocentowanie]]/12,1,$C$5-Table4211[[#This Row],[Miesiąc]]+1,-I69),0)</f>
        <v>697.07260363738146</v>
      </c>
      <c r="F70" s="9">
        <f>IF(I69&gt;0.001,PPMT(Table4211[[#This Row],[Oprocentowanie]]/12,1,$C$5-Table4211[[#This Row],[Miesiąc]]+1,-I69),0)</f>
        <v>518.50705588870312</v>
      </c>
      <c r="G70" s="9">
        <f t="shared" si="2"/>
        <v>1215.5796595260845</v>
      </c>
      <c r="H70" s="9">
        <v>1000</v>
      </c>
      <c r="I70" s="9">
        <f>IF(I69-F70&gt;0.001,I69-F70-Table4211[[#This Row],[Ile nadpłacamy przy tej racie?]],0)</f>
        <v>151125.12877711453</v>
      </c>
      <c r="K70" s="9">
        <f>IF(Table4211[[#This Row],[Rok]]&lt;9,Table4211[[#This Row],[Odsetki normalne]]*50%,Table4211[[#This Row],[Odsetki normalne]])</f>
        <v>348.53630181869073</v>
      </c>
    </row>
    <row r="71" spans="2:11" x14ac:dyDescent="0.25">
      <c r="B71" s="6">
        <f t="shared" si="1"/>
        <v>5</v>
      </c>
      <c r="C71" s="7">
        <f t="shared" si="3"/>
        <v>55</v>
      </c>
      <c r="D71" s="8">
        <v>5.4800000000000001E-2</v>
      </c>
      <c r="E71" s="9">
        <f>IF(I70&gt;0.001,IPMT(Table4211[[#This Row],[Oprocentowanie]]/12,1,$C$5-Table4211[[#This Row],[Miesiąc]]+1,-I70),0)</f>
        <v>690.1380880821564</v>
      </c>
      <c r="F71" s="9">
        <f>IF(I70&gt;0.001,PPMT(Table4211[[#This Row],[Oprocentowanie]]/12,1,$C$5-Table4211[[#This Row],[Miesiąc]]+1,-I70),0)</f>
        <v>517.45091487523541</v>
      </c>
      <c r="G71" s="9">
        <f t="shared" si="2"/>
        <v>1207.5890029573918</v>
      </c>
      <c r="H71" s="9">
        <v>1000</v>
      </c>
      <c r="I71" s="9">
        <f>IF(I70-F71&gt;0.001,I70-F71-Table4211[[#This Row],[Ile nadpłacamy przy tej racie?]],0)</f>
        <v>149607.6778622393</v>
      </c>
      <c r="K71" s="9">
        <f>IF(Table4211[[#This Row],[Rok]]&lt;9,Table4211[[#This Row],[Odsetki normalne]]*50%,Table4211[[#This Row],[Odsetki normalne]])</f>
        <v>345.0690440410782</v>
      </c>
    </row>
    <row r="72" spans="2:11" x14ac:dyDescent="0.25">
      <c r="B72" s="6">
        <f t="shared" si="1"/>
        <v>5</v>
      </c>
      <c r="C72" s="7">
        <f t="shared" si="3"/>
        <v>56</v>
      </c>
      <c r="D72" s="8">
        <v>5.4800000000000001E-2</v>
      </c>
      <c r="E72" s="9">
        <f>IF(I71&gt;0.001,IPMT(Table4211[[#This Row],[Oprocentowanie]]/12,1,$C$5-Table4211[[#This Row],[Miesiąc]]+1,-I71),0)</f>
        <v>683.20839557089289</v>
      </c>
      <c r="F72" s="9">
        <f>IF(I71&gt;0.001,PPMT(Table4211[[#This Row],[Oprocentowanie]]/12,1,$C$5-Table4211[[#This Row],[Miesiąc]]+1,-I71),0)</f>
        <v>516.36249688842736</v>
      </c>
      <c r="G72" s="9">
        <f t="shared" si="2"/>
        <v>1199.5708924593202</v>
      </c>
      <c r="H72" s="9">
        <v>1000</v>
      </c>
      <c r="I72" s="9">
        <f>IF(I71-F72&gt;0.001,I71-F72-Table4211[[#This Row],[Ile nadpłacamy przy tej racie?]],0)</f>
        <v>148091.31536535086</v>
      </c>
      <c r="K72" s="9">
        <f>IF(Table4211[[#This Row],[Rok]]&lt;9,Table4211[[#This Row],[Odsetki normalne]]*50%,Table4211[[#This Row],[Odsetki normalne]])</f>
        <v>341.60419778544644</v>
      </c>
    </row>
    <row r="73" spans="2:11" x14ac:dyDescent="0.25">
      <c r="B73" s="6">
        <f t="shared" si="1"/>
        <v>5</v>
      </c>
      <c r="C73" s="7">
        <f t="shared" si="3"/>
        <v>57</v>
      </c>
      <c r="D73" s="8">
        <v>5.4800000000000001E-2</v>
      </c>
      <c r="E73" s="9">
        <f>IF(I72&gt;0.001,IPMT(Table4211[[#This Row],[Oprocentowanie]]/12,1,$C$5-Table4211[[#This Row],[Miesiąc]]+1,-I72),0)</f>
        <v>676.28367350176893</v>
      </c>
      <c r="F73" s="9">
        <f>IF(I72&gt;0.001,PPMT(Table4211[[#This Row],[Oprocentowanie]]/12,1,$C$5-Table4211[[#This Row],[Miesiąc]]+1,-I72),0)</f>
        <v>515.24133855519688</v>
      </c>
      <c r="G73" s="9">
        <f t="shared" si="2"/>
        <v>1191.5250120569658</v>
      </c>
      <c r="H73" s="9">
        <v>1000</v>
      </c>
      <c r="I73" s="9">
        <f>IF(I72-F73&gt;0.001,I72-F73-Table4211[[#This Row],[Ile nadpłacamy przy tej racie?]],0)</f>
        <v>146576.07402679566</v>
      </c>
      <c r="K73" s="9">
        <f>IF(Table4211[[#This Row],[Rok]]&lt;9,Table4211[[#This Row],[Odsetki normalne]]*50%,Table4211[[#This Row],[Odsetki normalne]])</f>
        <v>338.14183675088447</v>
      </c>
    </row>
    <row r="74" spans="2:11" x14ac:dyDescent="0.25">
      <c r="B74" s="6">
        <f t="shared" si="1"/>
        <v>5</v>
      </c>
      <c r="C74" s="7">
        <f t="shared" si="3"/>
        <v>58</v>
      </c>
      <c r="D74" s="8">
        <v>5.4800000000000001E-2</v>
      </c>
      <c r="E74" s="9">
        <f>IF(I73&gt;0.001,IPMT(Table4211[[#This Row],[Oprocentowanie]]/12,1,$C$5-Table4211[[#This Row],[Miesiąc]]+1,-I73),0)</f>
        <v>669.36407138903348</v>
      </c>
      <c r="F74" s="9">
        <f>IF(I73&gt;0.001,PPMT(Table4211[[#This Row],[Oprocentowanie]]/12,1,$C$5-Table4211[[#This Row],[Miesiąc]]+1,-I73),0)</f>
        <v>514.08696919312104</v>
      </c>
      <c r="G74" s="9">
        <f t="shared" si="2"/>
        <v>1183.4510405821545</v>
      </c>
      <c r="H74" s="9">
        <v>1000</v>
      </c>
      <c r="I74" s="9">
        <f>IF(I73-F74&gt;0.001,I73-F74-Table4211[[#This Row],[Ile nadpłacamy przy tej racie?]],0)</f>
        <v>145061.98705760253</v>
      </c>
      <c r="K74" s="9">
        <f>IF(Table4211[[#This Row],[Rok]]&lt;9,Table4211[[#This Row],[Odsetki normalne]]*50%,Table4211[[#This Row],[Odsetki normalne]])</f>
        <v>334.68203569451674</v>
      </c>
    </row>
    <row r="75" spans="2:11" x14ac:dyDescent="0.25">
      <c r="B75" s="6">
        <f t="shared" si="1"/>
        <v>5</v>
      </c>
      <c r="C75" s="7">
        <f t="shared" si="3"/>
        <v>59</v>
      </c>
      <c r="D75" s="8">
        <v>5.4800000000000001E-2</v>
      </c>
      <c r="E75" s="9">
        <f>IF(I74&gt;0.001,IPMT(Table4211[[#This Row],[Oprocentowanie]]/12,1,$C$5-Table4211[[#This Row],[Miesiąc]]+1,-I74),0)</f>
        <v>662.44974089638492</v>
      </c>
      <c r="F75" s="9">
        <f>IF(I74&gt;0.001,PPMT(Table4211[[#This Row],[Oprocentowanie]]/12,1,$C$5-Table4211[[#This Row],[Miesiąc]]+1,-I74),0)</f>
        <v>512.89891066298139</v>
      </c>
      <c r="G75" s="9">
        <f t="shared" si="2"/>
        <v>1175.3486515593663</v>
      </c>
      <c r="H75" s="9">
        <v>1000</v>
      </c>
      <c r="I75" s="9">
        <f>IF(I74-F75&gt;0.001,I74-F75-Table4211[[#This Row],[Ile nadpłacamy przy tej racie?]],0)</f>
        <v>143549.08814693955</v>
      </c>
      <c r="K75" s="9">
        <f>IF(Table4211[[#This Row],[Rok]]&lt;9,Table4211[[#This Row],[Odsetki normalne]]*50%,Table4211[[#This Row],[Odsetki normalne]])</f>
        <v>331.22487044819246</v>
      </c>
    </row>
    <row r="76" spans="2:11" x14ac:dyDescent="0.25">
      <c r="B76" s="6">
        <f t="shared" si="1"/>
        <v>5</v>
      </c>
      <c r="C76" s="7">
        <f t="shared" si="3"/>
        <v>60</v>
      </c>
      <c r="D76" s="8">
        <v>5.4800000000000001E-2</v>
      </c>
      <c r="E76" s="9">
        <f>IF(I75&gt;0.001,IPMT(Table4211[[#This Row],[Oprocentowanie]]/12,1,$C$5-Table4211[[#This Row],[Miesiąc]]+1,-I75),0)</f>
        <v>655.540835871024</v>
      </c>
      <c r="F76" s="9">
        <f>IF(I75&gt;0.001,PPMT(Table4211[[#This Row],[Oprocentowanie]]/12,1,$C$5-Table4211[[#This Row],[Miesiąc]]+1,-I75),0)</f>
        <v>511.67667721748194</v>
      </c>
      <c r="G76" s="9">
        <f t="shared" si="2"/>
        <v>1167.2175130885059</v>
      </c>
      <c r="H76" s="9">
        <v>1000</v>
      </c>
      <c r="I76" s="9">
        <f>IF(I75-F76&gt;0.001,I75-F76-Table4211[[#This Row],[Ile nadpłacamy przy tej racie?]],0)</f>
        <v>142037.41146972208</v>
      </c>
      <c r="K76" s="9">
        <f>IF(Table4211[[#This Row],[Rok]]&lt;9,Table4211[[#This Row],[Odsetki normalne]]*50%,Table4211[[#This Row],[Odsetki normalne]])</f>
        <v>327.770417935512</v>
      </c>
    </row>
    <row r="77" spans="2:11" x14ac:dyDescent="0.25">
      <c r="B77" s="1">
        <f t="shared" si="1"/>
        <v>6</v>
      </c>
      <c r="C77" s="4">
        <f t="shared" si="3"/>
        <v>61</v>
      </c>
      <c r="D77" s="5">
        <v>5.4800000000000001E-2</v>
      </c>
      <c r="E77" s="9">
        <f>IF(I76&gt;0.001,IPMT(Table4211[[#This Row],[Oprocentowanie]]/12,1,$C$5-Table4211[[#This Row],[Miesiąc]]+1,-I76),0)</f>
        <v>648.63751237839756</v>
      </c>
      <c r="F77" s="2">
        <f>IF(I76&gt;0.001,PPMT(Table4211[[#This Row],[Oprocentowanie]]/12,1,$C$5-Table4211[[#This Row],[Miesiąc]]+1,-I76),0)</f>
        <v>510.41977534602199</v>
      </c>
      <c r="G77" s="2">
        <f t="shared" si="2"/>
        <v>1159.0572877244194</v>
      </c>
      <c r="H77" s="11">
        <v>1000</v>
      </c>
      <c r="I77" s="11">
        <f>IF(I76-F77&gt;0.001,I76-F77-Table4211[[#This Row],[Ile nadpłacamy przy tej racie?]],0)</f>
        <v>140526.99169437605</v>
      </c>
      <c r="K77" s="2">
        <f>IF(Table4211[[#This Row],[Rok]]&lt;9,Table4211[[#This Row],[Odsetki normalne]]*50%,Table4211[[#This Row],[Odsetki normalne]])</f>
        <v>324.31875618919878</v>
      </c>
    </row>
    <row r="78" spans="2:11" x14ac:dyDescent="0.25">
      <c r="B78" s="1">
        <f t="shared" si="1"/>
        <v>6</v>
      </c>
      <c r="C78" s="4">
        <f t="shared" si="3"/>
        <v>62</v>
      </c>
      <c r="D78" s="5">
        <v>5.4800000000000001E-2</v>
      </c>
      <c r="E78" s="9">
        <f>IF(I77&gt;0.001,IPMT(Table4211[[#This Row],[Oprocentowanie]]/12,1,$C$5-Table4211[[#This Row],[Miesiąc]]+1,-I77),0)</f>
        <v>641.73992873765064</v>
      </c>
      <c r="F78" s="2">
        <f>IF(I77&gt;0.001,PPMT(Table4211[[#This Row],[Oprocentowanie]]/12,1,$C$5-Table4211[[#This Row],[Miesiąc]]+1,-I77),0)</f>
        <v>509.12770361539361</v>
      </c>
      <c r="G78" s="2">
        <f t="shared" si="2"/>
        <v>1150.8676323530442</v>
      </c>
      <c r="H78" s="11">
        <v>1000</v>
      </c>
      <c r="I78" s="11">
        <f>IF(I77-F78&gt;0.001,I77-F78-Table4211[[#This Row],[Ile nadpłacamy przy tej racie?]],0)</f>
        <v>139017.86399076064</v>
      </c>
      <c r="K78" s="2">
        <f>IF(Table4211[[#This Row],[Rok]]&lt;9,Table4211[[#This Row],[Odsetki normalne]]*50%,Table4211[[#This Row],[Odsetki normalne]])</f>
        <v>320.86996436882532</v>
      </c>
    </row>
    <row r="79" spans="2:11" x14ac:dyDescent="0.25">
      <c r="B79" s="1">
        <f t="shared" si="1"/>
        <v>6</v>
      </c>
      <c r="C79" s="4">
        <f t="shared" si="3"/>
        <v>63</v>
      </c>
      <c r="D79" s="5">
        <v>5.4800000000000001E-2</v>
      </c>
      <c r="E79" s="9">
        <f>IF(I78&gt;0.001,IPMT(Table4211[[#This Row],[Oprocentowanie]]/12,1,$C$5-Table4211[[#This Row],[Miesiąc]]+1,-I78),0)</f>
        <v>634.84824555780699</v>
      </c>
      <c r="F79" s="2">
        <f>IF(I78&gt;0.001,PPMT(Table4211[[#This Row],[Oprocentowanie]]/12,1,$C$5-Table4211[[#This Row],[Miesiąc]]+1,-I78),0)</f>
        <v>507.79995250627405</v>
      </c>
      <c r="G79" s="2">
        <f t="shared" si="2"/>
        <v>1142.648198064081</v>
      </c>
      <c r="H79" s="11">
        <v>1000</v>
      </c>
      <c r="I79" s="11">
        <f>IF(I78-F79&gt;0.001,I78-F79-Table4211[[#This Row],[Ile nadpłacamy przy tej racie?]],0)</f>
        <v>137510.06403825438</v>
      </c>
      <c r="K79" s="2">
        <f>IF(Table4211[[#This Row],[Rok]]&lt;9,Table4211[[#This Row],[Odsetki normalne]]*50%,Table4211[[#This Row],[Odsetki normalne]])</f>
        <v>317.4241227789035</v>
      </c>
    </row>
    <row r="80" spans="2:11" x14ac:dyDescent="0.25">
      <c r="B80" s="1">
        <f t="shared" si="1"/>
        <v>6</v>
      </c>
      <c r="C80" s="4">
        <f t="shared" si="3"/>
        <v>64</v>
      </c>
      <c r="D80" s="5">
        <v>5.4800000000000001E-2</v>
      </c>
      <c r="E80" s="9">
        <f>IF(I79&gt;0.001,IPMT(Table4211[[#This Row],[Oprocentowanie]]/12,1,$C$5-Table4211[[#This Row],[Miesiąc]]+1,-I79),0)</f>
        <v>627.96262577469497</v>
      </c>
      <c r="F80" s="2">
        <f>IF(I79&gt;0.001,PPMT(Table4211[[#This Row],[Oprocentowanie]]/12,1,$C$5-Table4211[[#This Row],[Miesiąc]]+1,-I79),0)</f>
        <v>506.43600424537379</v>
      </c>
      <c r="G80" s="2">
        <f t="shared" si="2"/>
        <v>1134.3986300200688</v>
      </c>
      <c r="H80" s="11">
        <v>1000</v>
      </c>
      <c r="I80" s="11">
        <f>IF(I79-F80&gt;0.001,I79-F80-Table4211[[#This Row],[Ile nadpłacamy przy tej racie?]],0)</f>
        <v>136003.62803400902</v>
      </c>
      <c r="K80" s="2">
        <f>IF(Table4211[[#This Row],[Rok]]&lt;9,Table4211[[#This Row],[Odsetki normalne]]*50%,Table4211[[#This Row],[Odsetki normalne]])</f>
        <v>313.98131288734749</v>
      </c>
    </row>
    <row r="81" spans="2:11" x14ac:dyDescent="0.25">
      <c r="B81" s="1">
        <f t="shared" si="1"/>
        <v>6</v>
      </c>
      <c r="C81" s="4">
        <f t="shared" si="3"/>
        <v>65</v>
      </c>
      <c r="D81" s="5">
        <v>5.4800000000000001E-2</v>
      </c>
      <c r="E81" s="9">
        <f>IF(I80&gt;0.001,IPMT(Table4211[[#This Row],[Oprocentowanie]]/12,1,$C$5-Table4211[[#This Row],[Miesiąc]]+1,-I80),0)</f>
        <v>621.08323468864114</v>
      </c>
      <c r="F81" s="2">
        <f>IF(I80&gt;0.001,PPMT(Table4211[[#This Row],[Oprocentowanie]]/12,1,$C$5-Table4211[[#This Row],[Miesiąc]]+1,-I80),0)</f>
        <v>505.03533263309919</v>
      </c>
      <c r="G81" s="2">
        <f t="shared" si="2"/>
        <v>1126.1185673217403</v>
      </c>
      <c r="H81" s="11">
        <v>1000</v>
      </c>
      <c r="I81" s="11">
        <f>IF(I80-F81&gt;0.001,I80-F81-Table4211[[#This Row],[Ile nadpłacamy przy tej racie?]],0)</f>
        <v>134498.59270137592</v>
      </c>
      <c r="K81" s="2">
        <f>IF(Table4211[[#This Row],[Rok]]&lt;9,Table4211[[#This Row],[Odsetki normalne]]*50%,Table4211[[#This Row],[Odsetki normalne]])</f>
        <v>310.54161734432057</v>
      </c>
    </row>
    <row r="82" spans="2:11" x14ac:dyDescent="0.25">
      <c r="B82" s="1">
        <f t="shared" ref="B82:B145" si="4">ROUNDUP(C82/12,0)</f>
        <v>6</v>
      </c>
      <c r="C82" s="4">
        <f t="shared" si="3"/>
        <v>66</v>
      </c>
      <c r="D82" s="5">
        <v>5.4800000000000001E-2</v>
      </c>
      <c r="E82" s="9">
        <f>IF(I81&gt;0.001,IPMT(Table4211[[#This Row],[Oprocentowanie]]/12,1,$C$5-Table4211[[#This Row],[Miesiąc]]+1,-I81),0)</f>
        <v>614.21024000295006</v>
      </c>
      <c r="F82" s="2">
        <f>IF(I81&gt;0.001,PPMT(Table4211[[#This Row],[Oprocentowanie]]/12,1,$C$5-Table4211[[#This Row],[Miesiąc]]+1,-I81),0)</f>
        <v>503.59740286658166</v>
      </c>
      <c r="G82" s="2">
        <f t="shared" ref="G82:G145" si="5">IF(I81&gt;0,E82+F82,0)</f>
        <v>1117.8076428695317</v>
      </c>
      <c r="H82" s="11">
        <v>1000</v>
      </c>
      <c r="I82" s="11">
        <f>IF(I81-F82&gt;0.001,I81-F82-Table4211[[#This Row],[Ile nadpłacamy przy tej racie?]],0)</f>
        <v>132994.99529850934</v>
      </c>
      <c r="K82" s="2">
        <f>IF(Table4211[[#This Row],[Rok]]&lt;9,Table4211[[#This Row],[Odsetki normalne]]*50%,Table4211[[#This Row],[Odsetki normalne]])</f>
        <v>307.10512000147503</v>
      </c>
    </row>
    <row r="83" spans="2:11" x14ac:dyDescent="0.25">
      <c r="B83" s="1">
        <f t="shared" si="4"/>
        <v>6</v>
      </c>
      <c r="C83" s="4">
        <f t="shared" ref="C83:C146" si="6">C82+1</f>
        <v>67</v>
      </c>
      <c r="D83" s="5">
        <v>5.4800000000000001E-2</v>
      </c>
      <c r="E83" s="9">
        <f>IF(I82&gt;0.001,IPMT(Table4211[[#This Row],[Oprocentowanie]]/12,1,$C$5-Table4211[[#This Row],[Miesiąc]]+1,-I82),0)</f>
        <v>607.34381186319263</v>
      </c>
      <c r="F83" s="2">
        <f>IF(I82&gt;0.001,PPMT(Table4211[[#This Row],[Oprocentowanie]]/12,1,$C$5-Table4211[[#This Row],[Miesiąc]]+1,-I82),0)</f>
        <v>502.12167135791827</v>
      </c>
      <c r="G83" s="2">
        <f t="shared" si="5"/>
        <v>1109.4654832211108</v>
      </c>
      <c r="H83" s="11">
        <v>1000</v>
      </c>
      <c r="I83" s="11">
        <f>IF(I82-F83&gt;0.001,I82-F83-Table4211[[#This Row],[Ile nadpłacamy przy tej racie?]],0)</f>
        <v>131492.87362715142</v>
      </c>
      <c r="K83" s="2">
        <f>IF(Table4211[[#This Row],[Rok]]&lt;9,Table4211[[#This Row],[Odsetki normalne]]*50%,Table4211[[#This Row],[Odsetki normalne]])</f>
        <v>303.67190593159631</v>
      </c>
    </row>
    <row r="84" spans="2:11" x14ac:dyDescent="0.25">
      <c r="B84" s="1">
        <f t="shared" si="4"/>
        <v>6</v>
      </c>
      <c r="C84" s="4">
        <f t="shared" si="6"/>
        <v>68</v>
      </c>
      <c r="D84" s="5">
        <v>5.4800000000000001E-2</v>
      </c>
      <c r="E84" s="9">
        <f>IF(I83&gt;0.001,IPMT(Table4211[[#This Row],[Oprocentowanie]]/12,1,$C$5-Table4211[[#This Row],[Miesiąc]]+1,-I83),0)</f>
        <v>600.48412289732482</v>
      </c>
      <c r="F84" s="2">
        <f>IF(I83&gt;0.001,PPMT(Table4211[[#This Row],[Oprocentowanie]]/12,1,$C$5-Table4211[[#This Row],[Miesiąc]]+1,-I83),0)</f>
        <v>500.60758554746673</v>
      </c>
      <c r="G84" s="2">
        <f t="shared" si="5"/>
        <v>1101.0917084447915</v>
      </c>
      <c r="H84" s="11">
        <v>1000</v>
      </c>
      <c r="I84" s="11">
        <f>IF(I83-F84&gt;0.001,I83-F84-Table4211[[#This Row],[Ile nadpłacamy przy tej racie?]],0)</f>
        <v>129992.26604160396</v>
      </c>
      <c r="K84" s="2">
        <f>IF(Table4211[[#This Row],[Rok]]&lt;9,Table4211[[#This Row],[Odsetki normalne]]*50%,Table4211[[#This Row],[Odsetki normalne]])</f>
        <v>300.24206144866241</v>
      </c>
    </row>
    <row r="85" spans="2:11" x14ac:dyDescent="0.25">
      <c r="B85" s="1">
        <f t="shared" si="4"/>
        <v>6</v>
      </c>
      <c r="C85" s="4">
        <f t="shared" si="6"/>
        <v>69</v>
      </c>
      <c r="D85" s="5">
        <v>5.4800000000000001E-2</v>
      </c>
      <c r="E85" s="9">
        <f>IF(I84&gt;0.001,IPMT(Table4211[[#This Row],[Oprocentowanie]]/12,1,$C$5-Table4211[[#This Row],[Miesiąc]]+1,-I84),0)</f>
        <v>593.63134825665804</v>
      </c>
      <c r="F85" s="2">
        <f>IF(I84&gt;0.001,PPMT(Table4211[[#This Row],[Oprocentowanie]]/12,1,$C$5-Table4211[[#This Row],[Miesiąc]]+1,-I84),0)</f>
        <v>499.05458371202417</v>
      </c>
      <c r="G85" s="2">
        <f t="shared" si="5"/>
        <v>1092.6859319686823</v>
      </c>
      <c r="H85" s="11">
        <v>1000</v>
      </c>
      <c r="I85" s="11">
        <f>IF(I84-F85&gt;0.001,I84-F85-Table4211[[#This Row],[Ile nadpłacamy przy tej racie?]],0)</f>
        <v>128493.21145789193</v>
      </c>
      <c r="K85" s="2">
        <f>IF(Table4211[[#This Row],[Rok]]&lt;9,Table4211[[#This Row],[Odsetki normalne]]*50%,Table4211[[#This Row],[Odsetki normalne]])</f>
        <v>296.81567412832902</v>
      </c>
    </row>
    <row r="86" spans="2:11" x14ac:dyDescent="0.25">
      <c r="B86" s="1">
        <f t="shared" si="4"/>
        <v>6</v>
      </c>
      <c r="C86" s="4">
        <f t="shared" si="6"/>
        <v>70</v>
      </c>
      <c r="D86" s="5">
        <v>5.4800000000000001E-2</v>
      </c>
      <c r="E86" s="9">
        <f>IF(I85&gt;0.001,IPMT(Table4211[[#This Row],[Oprocentowanie]]/12,1,$C$5-Table4211[[#This Row],[Miesiąc]]+1,-I85),0)</f>
        <v>586.78566565770643</v>
      </c>
      <c r="F86" s="2">
        <f>IF(I85&gt;0.001,PPMT(Table4211[[#This Row],[Oprocentowanie]]/12,1,$C$5-Table4211[[#This Row],[Miesiąc]]+1,-I85),0)</f>
        <v>497.46209476772066</v>
      </c>
      <c r="G86" s="2">
        <f t="shared" si="5"/>
        <v>1084.247760425427</v>
      </c>
      <c r="H86" s="11">
        <v>1000</v>
      </c>
      <c r="I86" s="11">
        <f>IF(I85-F86&gt;0.001,I85-F86-Table4211[[#This Row],[Ile nadpłacamy przy tej racie?]],0)</f>
        <v>126995.74936312421</v>
      </c>
      <c r="K86" s="2">
        <f>IF(Table4211[[#This Row],[Rok]]&lt;9,Table4211[[#This Row],[Odsetki normalne]]*50%,Table4211[[#This Row],[Odsetki normalne]])</f>
        <v>293.39283282885322</v>
      </c>
    </row>
    <row r="87" spans="2:11" x14ac:dyDescent="0.25">
      <c r="B87" s="1">
        <f t="shared" si="4"/>
        <v>6</v>
      </c>
      <c r="C87" s="4">
        <f t="shared" si="6"/>
        <v>71</v>
      </c>
      <c r="D87" s="5">
        <v>5.4800000000000001E-2</v>
      </c>
      <c r="E87" s="9">
        <f>IF(I86&gt;0.001,IPMT(Table4211[[#This Row],[Oprocentowanie]]/12,1,$C$5-Table4211[[#This Row],[Miesiąc]]+1,-I86),0)</f>
        <v>579.94725542493393</v>
      </c>
      <c r="F87" s="2">
        <f>IF(I86&gt;0.001,PPMT(Table4211[[#This Row],[Oprocentowanie]]/12,1,$C$5-Table4211[[#This Row],[Miesiąc]]+1,-I86),0)</f>
        <v>495.82953806744763</v>
      </c>
      <c r="G87" s="2">
        <f t="shared" si="5"/>
        <v>1075.7767934923816</v>
      </c>
      <c r="H87" s="11">
        <v>1000</v>
      </c>
      <c r="I87" s="11">
        <f>IF(I86-F87&gt;0.001,I86-F87-Table4211[[#This Row],[Ile nadpłacamy przy tej racie?]],0)</f>
        <v>125499.91982505676</v>
      </c>
      <c r="K87" s="2">
        <f>IF(Table4211[[#This Row],[Rok]]&lt;9,Table4211[[#This Row],[Odsetki normalne]]*50%,Table4211[[#This Row],[Odsetki normalne]])</f>
        <v>289.97362771246696</v>
      </c>
    </row>
    <row r="88" spans="2:11" x14ac:dyDescent="0.25">
      <c r="B88" s="1">
        <f t="shared" si="4"/>
        <v>6</v>
      </c>
      <c r="C88" s="4">
        <f t="shared" si="6"/>
        <v>72</v>
      </c>
      <c r="D88" s="5">
        <v>5.4800000000000001E-2</v>
      </c>
      <c r="E88" s="9">
        <f>IF(I87&gt;0.001,IPMT(Table4211[[#This Row],[Oprocentowanie]]/12,1,$C$5-Table4211[[#This Row],[Miesiąc]]+1,-I87),0)</f>
        <v>573.11630053442582</v>
      </c>
      <c r="F88" s="2">
        <f>IF(I87&gt;0.001,PPMT(Table4211[[#This Row],[Oprocentowanie]]/12,1,$C$5-Table4211[[#This Row],[Miesiąc]]+1,-I87),0)</f>
        <v>494.15632319262983</v>
      </c>
      <c r="G88" s="2">
        <f t="shared" si="5"/>
        <v>1067.2726237270556</v>
      </c>
      <c r="H88" s="11">
        <v>1000</v>
      </c>
      <c r="I88" s="11">
        <f>IF(I87-F88&gt;0.001,I87-F88-Table4211[[#This Row],[Ile nadpłacamy przy tej racie?]],0)</f>
        <v>124005.76350186413</v>
      </c>
      <c r="K88" s="2">
        <f>IF(Table4211[[#This Row],[Rok]]&lt;9,Table4211[[#This Row],[Odsetki normalne]]*50%,Table4211[[#This Row],[Odsetki normalne]])</f>
        <v>286.55815026721291</v>
      </c>
    </row>
    <row r="89" spans="2:11" x14ac:dyDescent="0.25">
      <c r="B89" s="6">
        <f t="shared" si="4"/>
        <v>7</v>
      </c>
      <c r="C89" s="7">
        <f t="shared" si="6"/>
        <v>73</v>
      </c>
      <c r="D89" s="8">
        <v>5.4800000000000001E-2</v>
      </c>
      <c r="E89" s="9">
        <f>IF(I88&gt;0.001,IPMT(Table4211[[#This Row],[Oprocentowanie]]/12,1,$C$5-Table4211[[#This Row],[Miesiąc]]+1,-I88),0)</f>
        <v>566.29298665851286</v>
      </c>
      <c r="F89" s="9">
        <f>IF(I88&gt;0.001,PPMT(Table4211[[#This Row],[Oprocentowanie]]/12,1,$C$5-Table4211[[#This Row],[Miesiąc]]+1,-I88),0)</f>
        <v>492.44184973915191</v>
      </c>
      <c r="G89" s="9">
        <f t="shared" si="5"/>
        <v>1058.7348363976648</v>
      </c>
      <c r="H89" s="9">
        <v>1000</v>
      </c>
      <c r="I89" s="9">
        <f>IF(I88-F89&gt;0.001,I88-F89-Table4211[[#This Row],[Ile nadpłacamy przy tej racie?]],0)</f>
        <v>122513.32165212499</v>
      </c>
      <c r="K89" s="9">
        <f>IF(Table4211[[#This Row],[Rok]]&lt;9,Table4211[[#This Row],[Odsetki normalne]]*50%,Table4211[[#This Row],[Odsetki normalne]])</f>
        <v>283.14649332925643</v>
      </c>
    </row>
    <row r="90" spans="2:11" x14ac:dyDescent="0.25">
      <c r="B90" s="6">
        <f t="shared" si="4"/>
        <v>7</v>
      </c>
      <c r="C90" s="7">
        <f t="shared" si="6"/>
        <v>74</v>
      </c>
      <c r="D90" s="8">
        <v>5.4800000000000001E-2</v>
      </c>
      <c r="E90" s="9">
        <f>IF(I89&gt;0.001,IPMT(Table4211[[#This Row],[Oprocentowanie]]/12,1,$C$5-Table4211[[#This Row],[Miesiąc]]+1,-I89),0)</f>
        <v>559.47750221137073</v>
      </c>
      <c r="F90" s="9">
        <f>IF(I89&gt;0.001,PPMT(Table4211[[#This Row],[Oprocentowanie]]/12,1,$C$5-Table4211[[#This Row],[Miesiąc]]+1,-I89),0)</f>
        <v>490.68550709723246</v>
      </c>
      <c r="G90" s="9">
        <f t="shared" si="5"/>
        <v>1050.1630093086033</v>
      </c>
      <c r="H90" s="9">
        <v>1000</v>
      </c>
      <c r="I90" s="9">
        <f>IF(I89-F90&gt;0.001,I89-F90-Table4211[[#This Row],[Ile nadpłacamy przy tej racie?]],0)</f>
        <v>121022.63614502775</v>
      </c>
      <c r="K90" s="9">
        <f>IF(Table4211[[#This Row],[Rok]]&lt;9,Table4211[[#This Row],[Odsetki normalne]]*50%,Table4211[[#This Row],[Odsetki normalne]])</f>
        <v>279.73875110568537</v>
      </c>
    </row>
    <row r="91" spans="2:11" x14ac:dyDescent="0.25">
      <c r="B91" s="6">
        <f t="shared" si="4"/>
        <v>7</v>
      </c>
      <c r="C91" s="7">
        <f t="shared" si="6"/>
        <v>75</v>
      </c>
      <c r="D91" s="8">
        <v>5.4800000000000001E-2</v>
      </c>
      <c r="E91" s="9">
        <f>IF(I90&gt;0.001,IPMT(Table4211[[#This Row],[Oprocentowanie]]/12,1,$C$5-Table4211[[#This Row],[Miesiąc]]+1,-I90),0)</f>
        <v>552.67003839562676</v>
      </c>
      <c r="F91" s="9">
        <f>IF(I90&gt;0.001,PPMT(Table4211[[#This Row],[Oprocentowanie]]/12,1,$C$5-Table4211[[#This Row],[Miesiąc]]+1,-I90),0)</f>
        <v>488.8866742250371</v>
      </c>
      <c r="G91" s="9">
        <f t="shared" si="5"/>
        <v>1041.5567126206638</v>
      </c>
      <c r="H91" s="9">
        <v>1000</v>
      </c>
      <c r="I91" s="9">
        <f>IF(I90-F91&gt;0.001,I90-F91-Table4211[[#This Row],[Ile nadpłacamy przy tej racie?]],0)</f>
        <v>119533.74947080271</v>
      </c>
      <c r="K91" s="9">
        <f>IF(Table4211[[#This Row],[Rok]]&lt;9,Table4211[[#This Row],[Odsetki normalne]]*50%,Table4211[[#This Row],[Odsetki normalne]])</f>
        <v>276.33501919781338</v>
      </c>
    </row>
    <row r="92" spans="2:11" x14ac:dyDescent="0.25">
      <c r="B92" s="6">
        <f t="shared" si="4"/>
        <v>7</v>
      </c>
      <c r="C92" s="7">
        <f t="shared" si="6"/>
        <v>76</v>
      </c>
      <c r="D92" s="8">
        <v>5.4800000000000001E-2</v>
      </c>
      <c r="E92" s="9">
        <f>IF(I91&gt;0.001,IPMT(Table4211[[#This Row],[Oprocentowanie]]/12,1,$C$5-Table4211[[#This Row],[Miesiąc]]+1,-I91),0)</f>
        <v>545.87078924999901</v>
      </c>
      <c r="F92" s="9">
        <f>IF(I91&gt;0.001,PPMT(Table4211[[#This Row],[Oprocentowanie]]/12,1,$C$5-Table4211[[#This Row],[Miesiąc]]+1,-I91),0)</f>
        <v>487.04471941580908</v>
      </c>
      <c r="G92" s="9">
        <f t="shared" si="5"/>
        <v>1032.9155086658081</v>
      </c>
      <c r="H92" s="9">
        <v>1000</v>
      </c>
      <c r="I92" s="9">
        <f>IF(I91-F92&gt;0.001,I91-F92-Table4211[[#This Row],[Ile nadpłacamy przy tej racie?]],0)</f>
        <v>118046.7047513869</v>
      </c>
      <c r="K92" s="9">
        <f>IF(Table4211[[#This Row],[Rok]]&lt;9,Table4211[[#This Row],[Odsetki normalne]]*50%,Table4211[[#This Row],[Odsetki normalne]])</f>
        <v>272.9353946249995</v>
      </c>
    </row>
    <row r="93" spans="2:11" x14ac:dyDescent="0.25">
      <c r="B93" s="6">
        <f t="shared" si="4"/>
        <v>7</v>
      </c>
      <c r="C93" s="7">
        <f t="shared" si="6"/>
        <v>77</v>
      </c>
      <c r="D93" s="8">
        <v>5.4800000000000001E-2</v>
      </c>
      <c r="E93" s="9">
        <f>IF(I92&gt;0.001,IPMT(Table4211[[#This Row],[Oprocentowanie]]/12,1,$C$5-Table4211[[#This Row],[Miesiąc]]+1,-I92),0)</f>
        <v>539.07995169800017</v>
      </c>
      <c r="F93" s="9">
        <f>IF(I92&gt;0.001,PPMT(Table4211[[#This Row],[Oprocentowanie]]/12,1,$C$5-Table4211[[#This Row],[Miesiąc]]+1,-I92),0)</f>
        <v>485.15900005829144</v>
      </c>
      <c r="G93" s="9">
        <f t="shared" si="5"/>
        <v>1024.2389517562915</v>
      </c>
      <c r="H93" s="9">
        <v>1000</v>
      </c>
      <c r="I93" s="9">
        <f>IF(I92-F93&gt;0.001,I92-F93-Table4211[[#This Row],[Ile nadpłacamy przy tej racie?]],0)</f>
        <v>116561.54575132861</v>
      </c>
      <c r="K93" s="9">
        <f>IF(Table4211[[#This Row],[Rok]]&lt;9,Table4211[[#This Row],[Odsetki normalne]]*50%,Table4211[[#This Row],[Odsetki normalne]])</f>
        <v>269.53997584900009</v>
      </c>
    </row>
    <row r="94" spans="2:11" x14ac:dyDescent="0.25">
      <c r="B94" s="6">
        <f t="shared" si="4"/>
        <v>7</v>
      </c>
      <c r="C94" s="7">
        <f t="shared" si="6"/>
        <v>78</v>
      </c>
      <c r="D94" s="8">
        <v>5.4800000000000001E-2</v>
      </c>
      <c r="E94" s="9">
        <f>IF(I93&gt;0.001,IPMT(Table4211[[#This Row],[Oprocentowanie]]/12,1,$C$5-Table4211[[#This Row],[Miesiąc]]+1,-I93),0)</f>
        <v>532.29772559773403</v>
      </c>
      <c r="F94" s="9">
        <f>IF(I93&gt;0.001,PPMT(Table4211[[#This Row],[Oprocentowanie]]/12,1,$C$5-Table4211[[#This Row],[Miesiąc]]+1,-I93),0)</f>
        <v>483.22886239019749</v>
      </c>
      <c r="G94" s="9">
        <f t="shared" si="5"/>
        <v>1015.5265879879315</v>
      </c>
      <c r="H94" s="9">
        <v>1000</v>
      </c>
      <c r="I94" s="9">
        <f>IF(I93-F94&gt;0.001,I93-F94-Table4211[[#This Row],[Ile nadpłacamy przy tej racie?]],0)</f>
        <v>115078.31688893841</v>
      </c>
      <c r="K94" s="9">
        <f>IF(Table4211[[#This Row],[Rok]]&lt;9,Table4211[[#This Row],[Odsetki normalne]]*50%,Table4211[[#This Row],[Odsetki normalne]])</f>
        <v>266.14886279886701</v>
      </c>
    </row>
    <row r="95" spans="2:11" x14ac:dyDescent="0.25">
      <c r="B95" s="6">
        <f t="shared" si="4"/>
        <v>7</v>
      </c>
      <c r="C95" s="7">
        <f t="shared" si="6"/>
        <v>79</v>
      </c>
      <c r="D95" s="8">
        <v>5.4800000000000001E-2</v>
      </c>
      <c r="E95" s="9">
        <f>IF(I94&gt;0.001,IPMT(Table4211[[#This Row],[Oprocentowanie]]/12,1,$C$5-Table4211[[#This Row],[Miesiąc]]+1,-I94),0)</f>
        <v>525.5243137928187</v>
      </c>
      <c r="F95" s="9">
        <f>IF(I94&gt;0.001,PPMT(Table4211[[#This Row],[Oprocentowanie]]/12,1,$C$5-Table4211[[#This Row],[Miesiąc]]+1,-I94),0)</f>
        <v>481.25364124448549</v>
      </c>
      <c r="G95" s="9">
        <f t="shared" si="5"/>
        <v>1006.7779550373042</v>
      </c>
      <c r="H95" s="9">
        <v>1000</v>
      </c>
      <c r="I95" s="9">
        <f>IF(I94-F95&gt;0.001,I94-F95-Table4211[[#This Row],[Ile nadpłacamy przy tej racie?]],0)</f>
        <v>113597.06324769392</v>
      </c>
      <c r="K95" s="9">
        <f>IF(Table4211[[#This Row],[Rok]]&lt;9,Table4211[[#This Row],[Odsetki normalne]]*50%,Table4211[[#This Row],[Odsetki normalne]])</f>
        <v>262.76215689640935</v>
      </c>
    </row>
    <row r="96" spans="2:11" x14ac:dyDescent="0.25">
      <c r="B96" s="6">
        <f t="shared" si="4"/>
        <v>7</v>
      </c>
      <c r="C96" s="7">
        <f t="shared" si="6"/>
        <v>80</v>
      </c>
      <c r="D96" s="8">
        <v>5.4800000000000001E-2</v>
      </c>
      <c r="E96" s="9">
        <f>IF(I95&gt;0.001,IPMT(Table4211[[#This Row],[Oprocentowanie]]/12,1,$C$5-Table4211[[#This Row],[Miesiąc]]+1,-I95),0)</f>
        <v>518.75992216446889</v>
      </c>
      <c r="F96" s="9">
        <f>IF(I95&gt;0.001,PPMT(Table4211[[#This Row],[Oprocentowanie]]/12,1,$C$5-Table4211[[#This Row],[Miesiąc]]+1,-I95),0)</f>
        <v>479.23265978817574</v>
      </c>
      <c r="G96" s="9">
        <f t="shared" si="5"/>
        <v>997.99258195264463</v>
      </c>
      <c r="H96" s="9">
        <v>1000</v>
      </c>
      <c r="I96" s="9">
        <f>IF(I95-F96&gt;0.001,I95-F96-Table4211[[#This Row],[Ile nadpłacamy przy tej racie?]],0)</f>
        <v>112117.83058790574</v>
      </c>
      <c r="K96" s="9">
        <f>IF(Table4211[[#This Row],[Rok]]&lt;9,Table4211[[#This Row],[Odsetki normalne]]*50%,Table4211[[#This Row],[Odsetki normalne]])</f>
        <v>259.37996108223444</v>
      </c>
    </row>
    <row r="97" spans="2:11" x14ac:dyDescent="0.25">
      <c r="B97" s="6">
        <f t="shared" si="4"/>
        <v>7</v>
      </c>
      <c r="C97" s="7">
        <f t="shared" si="6"/>
        <v>81</v>
      </c>
      <c r="D97" s="8">
        <v>5.4800000000000001E-2</v>
      </c>
      <c r="E97" s="9">
        <f>IF(I96&gt;0.001,IPMT(Table4211[[#This Row],[Oprocentowanie]]/12,1,$C$5-Table4211[[#This Row],[Miesiąc]]+1,-I96),0)</f>
        <v>512.00475968476962</v>
      </c>
      <c r="F97" s="9">
        <f>IF(I96&gt;0.001,PPMT(Table4211[[#This Row],[Oprocentowanie]]/12,1,$C$5-Table4211[[#This Row],[Miesiąc]]+1,-I96),0)</f>
        <v>477.16522925344242</v>
      </c>
      <c r="G97" s="9">
        <f t="shared" si="5"/>
        <v>989.1699889382121</v>
      </c>
      <c r="H97" s="9">
        <v>1000</v>
      </c>
      <c r="I97" s="9">
        <f>IF(I96-F97&gt;0.001,I96-F97-Table4211[[#This Row],[Ile nadpłacamy przy tej racie?]],0)</f>
        <v>110640.6653586523</v>
      </c>
      <c r="K97" s="9">
        <f>IF(Table4211[[#This Row],[Rok]]&lt;9,Table4211[[#This Row],[Odsetki normalne]]*50%,Table4211[[#This Row],[Odsetki normalne]])</f>
        <v>256.00237984238481</v>
      </c>
    </row>
    <row r="98" spans="2:11" x14ac:dyDescent="0.25">
      <c r="B98" s="6">
        <f t="shared" si="4"/>
        <v>7</v>
      </c>
      <c r="C98" s="7">
        <f t="shared" si="6"/>
        <v>82</v>
      </c>
      <c r="D98" s="8">
        <v>5.4800000000000001E-2</v>
      </c>
      <c r="E98" s="9">
        <f>IF(I97&gt;0.001,IPMT(Table4211[[#This Row],[Oprocentowanie]]/12,1,$C$5-Table4211[[#This Row],[Miesiąc]]+1,-I97),0)</f>
        <v>505.25903847117888</v>
      </c>
      <c r="F98" s="9">
        <f>IF(I97&gt;0.001,PPMT(Table4211[[#This Row],[Oprocentowanie]]/12,1,$C$5-Table4211[[#This Row],[Miesiąc]]+1,-I97),0)</f>
        <v>475.05064866069358</v>
      </c>
      <c r="G98" s="9">
        <f t="shared" si="5"/>
        <v>980.30968713187247</v>
      </c>
      <c r="H98" s="9">
        <v>1000</v>
      </c>
      <c r="I98" s="9">
        <f>IF(I97-F98&gt;0.001,I97-F98-Table4211[[#This Row],[Ile nadpłacamy przy tej racie?]],0)</f>
        <v>109165.61470999161</v>
      </c>
      <c r="K98" s="9">
        <f>IF(Table4211[[#This Row],[Rok]]&lt;9,Table4211[[#This Row],[Odsetki normalne]]*50%,Table4211[[#This Row],[Odsetki normalne]])</f>
        <v>252.62951923558944</v>
      </c>
    </row>
    <row r="99" spans="2:11" x14ac:dyDescent="0.25">
      <c r="B99" s="6">
        <f t="shared" si="4"/>
        <v>7</v>
      </c>
      <c r="C99" s="7">
        <f t="shared" si="6"/>
        <v>83</v>
      </c>
      <c r="D99" s="8">
        <v>5.4800000000000001E-2</v>
      </c>
      <c r="E99" s="9">
        <f>IF(I98&gt;0.001,IPMT(Table4211[[#This Row],[Oprocentowanie]]/12,1,$C$5-Table4211[[#This Row],[Miesiąc]]+1,-I98),0)</f>
        <v>498.52297384229502</v>
      </c>
      <c r="F99" s="9">
        <f>IF(I98&gt;0.001,PPMT(Table4211[[#This Row],[Oprocentowanie]]/12,1,$C$5-Table4211[[#This Row],[Miesiąc]]+1,-I98),0)</f>
        <v>472.88820453335154</v>
      </c>
      <c r="G99" s="9">
        <f t="shared" si="5"/>
        <v>971.41117837564661</v>
      </c>
      <c r="H99" s="9">
        <v>1000</v>
      </c>
      <c r="I99" s="9">
        <f>IF(I98-F99&gt;0.001,I98-F99-Table4211[[#This Row],[Ile nadpłacamy przy tej racie?]],0)</f>
        <v>107692.72650545827</v>
      </c>
      <c r="K99" s="9">
        <f>IF(Table4211[[#This Row],[Rok]]&lt;9,Table4211[[#This Row],[Odsetki normalne]]*50%,Table4211[[#This Row],[Odsetki normalne]])</f>
        <v>249.26148692114751</v>
      </c>
    </row>
    <row r="100" spans="2:11" x14ac:dyDescent="0.25">
      <c r="B100" s="6">
        <f t="shared" si="4"/>
        <v>7</v>
      </c>
      <c r="C100" s="7">
        <f t="shared" si="6"/>
        <v>84</v>
      </c>
      <c r="D100" s="8">
        <v>5.4800000000000001E-2</v>
      </c>
      <c r="E100" s="9">
        <f>IF(I99&gt;0.001,IPMT(Table4211[[#This Row],[Oprocentowanie]]/12,1,$C$5-Table4211[[#This Row],[Miesiąc]]+1,-I99),0)</f>
        <v>491.79678437492612</v>
      </c>
      <c r="F100" s="9">
        <f>IF(I99&gt;0.001,PPMT(Table4211[[#This Row],[Oprocentowanie]]/12,1,$C$5-Table4211[[#This Row],[Miesiąc]]+1,-I99),0)</f>
        <v>470.67717060402083</v>
      </c>
      <c r="G100" s="9">
        <f t="shared" si="5"/>
        <v>962.47395497894695</v>
      </c>
      <c r="H100" s="9">
        <v>1000</v>
      </c>
      <c r="I100" s="9">
        <f>IF(I99-F100&gt;0.001,I99-F100-Table4211[[#This Row],[Ile nadpłacamy przy tej racie?]],0)</f>
        <v>106222.04933485425</v>
      </c>
      <c r="K100" s="9">
        <f>IF(Table4211[[#This Row],[Rok]]&lt;9,Table4211[[#This Row],[Odsetki normalne]]*50%,Table4211[[#This Row],[Odsetki normalne]])</f>
        <v>245.89839218746306</v>
      </c>
    </row>
    <row r="101" spans="2:11" x14ac:dyDescent="0.25">
      <c r="B101" s="1">
        <f t="shared" si="4"/>
        <v>8</v>
      </c>
      <c r="C101" s="4">
        <f t="shared" si="6"/>
        <v>85</v>
      </c>
      <c r="D101" s="5">
        <v>5.4800000000000001E-2</v>
      </c>
      <c r="E101" s="9">
        <f>IF(I100&gt;0.001,IPMT(Table4211[[#This Row],[Oprocentowanie]]/12,1,$C$5-Table4211[[#This Row],[Miesiąc]]+1,-I100),0)</f>
        <v>485.08069196250108</v>
      </c>
      <c r="F101" s="2">
        <f>IF(I100&gt;0.001,PPMT(Table4211[[#This Row],[Oprocentowanie]]/12,1,$C$5-Table4211[[#This Row],[Miesiąc]]+1,-I100),0)</f>
        <v>468.41680751172839</v>
      </c>
      <c r="G101" s="2">
        <f t="shared" si="5"/>
        <v>953.49749947422947</v>
      </c>
      <c r="H101" s="2">
        <v>1000</v>
      </c>
      <c r="I101" s="11">
        <f>IF(I100-F101&gt;0.001,I100-F101-Table4211[[#This Row],[Ile nadpłacamy przy tej racie?]],0)</f>
        <v>104753.63252734252</v>
      </c>
      <c r="K101" s="2">
        <f>IF(Table4211[[#This Row],[Rok]]&lt;9,Table4211[[#This Row],[Odsetki normalne]]*50%,Table4211[[#This Row],[Odsetki normalne]])</f>
        <v>242.54034598125054</v>
      </c>
    </row>
    <row r="102" spans="2:11" x14ac:dyDescent="0.25">
      <c r="B102" s="1">
        <f t="shared" si="4"/>
        <v>8</v>
      </c>
      <c r="C102" s="4">
        <f t="shared" si="6"/>
        <v>86</v>
      </c>
      <c r="D102" s="5">
        <v>5.4800000000000001E-2</v>
      </c>
      <c r="E102" s="9">
        <f>IF(I101&gt;0.001,IPMT(Table4211[[#This Row],[Oprocentowanie]]/12,1,$C$5-Table4211[[#This Row],[Miesiąc]]+1,-I101),0)</f>
        <v>478.37492187486419</v>
      </c>
      <c r="F102" s="2">
        <f>IF(I101&gt;0.001,PPMT(Table4211[[#This Row],[Oprocentowanie]]/12,1,$C$5-Table4211[[#This Row],[Miesiąc]]+1,-I101),0)</f>
        <v>466.10636248989664</v>
      </c>
      <c r="G102" s="2">
        <f t="shared" si="5"/>
        <v>944.48128436476077</v>
      </c>
      <c r="H102" s="2">
        <v>1000</v>
      </c>
      <c r="I102" s="11">
        <f>IF(I101-F102&gt;0.001,I101-F102-Table4211[[#This Row],[Ile nadpłacamy przy tej racie?]],0)</f>
        <v>103287.52616485262</v>
      </c>
      <c r="K102" s="2">
        <f>IF(Table4211[[#This Row],[Rok]]&lt;9,Table4211[[#This Row],[Odsetki normalne]]*50%,Table4211[[#This Row],[Odsetki normalne]])</f>
        <v>239.18746093743209</v>
      </c>
    </row>
    <row r="103" spans="2:11" x14ac:dyDescent="0.25">
      <c r="B103" s="1">
        <f t="shared" si="4"/>
        <v>8</v>
      </c>
      <c r="C103" s="4">
        <f t="shared" si="6"/>
        <v>87</v>
      </c>
      <c r="D103" s="5">
        <v>5.4800000000000001E-2</v>
      </c>
      <c r="E103" s="9">
        <f>IF(I102&gt;0.001,IPMT(Table4211[[#This Row],[Oprocentowanie]]/12,1,$C$5-Table4211[[#This Row],[Miesiąc]]+1,-I102),0)</f>
        <v>471.67970281949363</v>
      </c>
      <c r="F103" s="2">
        <f>IF(I102&gt;0.001,PPMT(Table4211[[#This Row],[Oprocentowanie]]/12,1,$C$5-Table4211[[#This Row],[Miesiąc]]+1,-I102),0)</f>
        <v>463.74506904470422</v>
      </c>
      <c r="G103" s="2">
        <f t="shared" si="5"/>
        <v>935.42477186419785</v>
      </c>
      <c r="H103" s="2">
        <v>1000</v>
      </c>
      <c r="I103" s="11">
        <f>IF(I102-F103&gt;0.001,I102-F103-Table4211[[#This Row],[Ile nadpłacamy przy tej racie?]],0)</f>
        <v>101823.78109580792</v>
      </c>
      <c r="K103" s="2">
        <f>IF(Table4211[[#This Row],[Rok]]&lt;9,Table4211[[#This Row],[Odsetki normalne]]*50%,Table4211[[#This Row],[Odsetki normalne]])</f>
        <v>235.83985140974681</v>
      </c>
    </row>
    <row r="104" spans="2:11" x14ac:dyDescent="0.25">
      <c r="B104" s="1">
        <f t="shared" si="4"/>
        <v>8</v>
      </c>
      <c r="C104" s="4">
        <f t="shared" si="6"/>
        <v>88</v>
      </c>
      <c r="D104" s="5">
        <v>5.4800000000000001E-2</v>
      </c>
      <c r="E104" s="9">
        <f>IF(I103&gt;0.001,IPMT(Table4211[[#This Row],[Oprocentowanie]]/12,1,$C$5-Table4211[[#This Row],[Miesiąc]]+1,-I103),0)</f>
        <v>464.99526700418954</v>
      </c>
      <c r="F104" s="2">
        <f>IF(I103&gt;0.001,PPMT(Table4211[[#This Row],[Oprocentowanie]]/12,1,$C$5-Table4211[[#This Row],[Miesiąc]]+1,-I103),0)</f>
        <v>461.33214662346791</v>
      </c>
      <c r="G104" s="2">
        <f t="shared" si="5"/>
        <v>926.32741362765751</v>
      </c>
      <c r="H104" s="2">
        <v>1000</v>
      </c>
      <c r="I104" s="11">
        <f>IF(I103-F104&gt;0.001,I103-F104-Table4211[[#This Row],[Ile nadpłacamy przy tej racie?]],0)</f>
        <v>100362.44894918446</v>
      </c>
      <c r="K104" s="2">
        <f>IF(Table4211[[#This Row],[Rok]]&lt;9,Table4211[[#This Row],[Odsetki normalne]]*50%,Table4211[[#This Row],[Odsetki normalne]])</f>
        <v>232.49763350209477</v>
      </c>
    </row>
    <row r="105" spans="2:11" x14ac:dyDescent="0.25">
      <c r="B105" s="1">
        <f t="shared" si="4"/>
        <v>8</v>
      </c>
      <c r="C105" s="4">
        <f t="shared" si="6"/>
        <v>89</v>
      </c>
      <c r="D105" s="5">
        <v>5.4800000000000001E-2</v>
      </c>
      <c r="E105" s="9">
        <f>IF(I104&gt;0.001,IPMT(Table4211[[#This Row],[Oprocentowanie]]/12,1,$C$5-Table4211[[#This Row],[Miesiąc]]+1,-I104),0)</f>
        <v>458.32185020127571</v>
      </c>
      <c r="F105" s="2">
        <f>IF(I104&gt;0.001,PPMT(Table4211[[#This Row],[Oprocentowanie]]/12,1,$C$5-Table4211[[#This Row],[Miesiąc]]+1,-I104),0)</f>
        <v>458.86680027266141</v>
      </c>
      <c r="G105" s="2">
        <f t="shared" si="5"/>
        <v>917.18865047393706</v>
      </c>
      <c r="H105" s="2">
        <v>1000</v>
      </c>
      <c r="I105" s="11">
        <f>IF(I104-F105&gt;0.001,I104-F105-Table4211[[#This Row],[Ile nadpłacamy przy tej racie?]],0)</f>
        <v>98903.582148911795</v>
      </c>
      <c r="K105" s="2">
        <f>IF(Table4211[[#This Row],[Rok]]&lt;9,Table4211[[#This Row],[Odsetki normalne]]*50%,Table4211[[#This Row],[Odsetki normalne]])</f>
        <v>229.16092510063785</v>
      </c>
    </row>
    <row r="106" spans="2:11" x14ac:dyDescent="0.25">
      <c r="B106" s="1">
        <f t="shared" si="4"/>
        <v>8</v>
      </c>
      <c r="C106" s="4">
        <f t="shared" si="6"/>
        <v>90</v>
      </c>
      <c r="D106" s="5">
        <v>5.4800000000000001E-2</v>
      </c>
      <c r="E106" s="9">
        <f>IF(I105&gt;0.001,IPMT(Table4211[[#This Row],[Oprocentowanie]]/12,1,$C$5-Table4211[[#This Row],[Miesiąc]]+1,-I105),0)</f>
        <v>451.65969181336385</v>
      </c>
      <c r="F106" s="2">
        <f>IF(I105&gt;0.001,PPMT(Table4211[[#This Row],[Oprocentowanie]]/12,1,$C$5-Table4211[[#This Row],[Miesiąc]]+1,-I105),0)</f>
        <v>456.34822028517823</v>
      </c>
      <c r="G106" s="2">
        <f t="shared" si="5"/>
        <v>908.00791209854208</v>
      </c>
      <c r="H106" s="2">
        <v>1000</v>
      </c>
      <c r="I106" s="11">
        <f>IF(I105-F106&gt;0.001,I105-F106-Table4211[[#This Row],[Ile nadpłacamy przy tej racie?]],0)</f>
        <v>97447.233928626621</v>
      </c>
      <c r="K106" s="2">
        <f>IF(Table4211[[#This Row],[Rok]]&lt;9,Table4211[[#This Row],[Odsetki normalne]]*50%,Table4211[[#This Row],[Odsetki normalne]])</f>
        <v>225.82984590668192</v>
      </c>
    </row>
    <row r="107" spans="2:11" x14ac:dyDescent="0.25">
      <c r="B107" s="1">
        <f t="shared" si="4"/>
        <v>8</v>
      </c>
      <c r="C107" s="4">
        <f t="shared" si="6"/>
        <v>91</v>
      </c>
      <c r="D107" s="5">
        <v>5.4800000000000001E-2</v>
      </c>
      <c r="E107" s="9">
        <f>IF(I106&gt;0.001,IPMT(Table4211[[#This Row],[Oprocentowanie]]/12,1,$C$5-Table4211[[#This Row],[Miesiąc]]+1,-I106),0)</f>
        <v>445.00903494072827</v>
      </c>
      <c r="F107" s="2">
        <f>IF(I106&gt;0.001,PPMT(Table4211[[#This Row],[Oprocentowanie]]/12,1,$C$5-Table4211[[#This Row],[Miesiąc]]+1,-I106),0)</f>
        <v>453.77558183641526</v>
      </c>
      <c r="G107" s="2">
        <f t="shared" si="5"/>
        <v>898.78461677714358</v>
      </c>
      <c r="H107" s="2">
        <v>1000</v>
      </c>
      <c r="I107" s="11">
        <f>IF(I106-F107&gt;0.001,I106-F107-Table4211[[#This Row],[Ile nadpłacamy przy tej racie?]],0)</f>
        <v>95993.458346790212</v>
      </c>
      <c r="K107" s="2">
        <f>IF(Table4211[[#This Row],[Rok]]&lt;9,Table4211[[#This Row],[Odsetki normalne]]*50%,Table4211[[#This Row],[Odsetki normalne]])</f>
        <v>222.50451747036414</v>
      </c>
    </row>
    <row r="108" spans="2:11" x14ac:dyDescent="0.25">
      <c r="B108" s="1">
        <f t="shared" si="4"/>
        <v>8</v>
      </c>
      <c r="C108" s="4">
        <f t="shared" si="6"/>
        <v>92</v>
      </c>
      <c r="D108" s="5">
        <v>5.4800000000000001E-2</v>
      </c>
      <c r="E108" s="9">
        <f>IF(I107&gt;0.001,IPMT(Table4211[[#This Row],[Oprocentowanie]]/12,1,$C$5-Table4211[[#This Row],[Miesiąc]]+1,-I107),0)</f>
        <v>438.37012645034196</v>
      </c>
      <c r="F108" s="2">
        <f>IF(I107&gt;0.001,PPMT(Table4211[[#This Row],[Oprocentowanie]]/12,1,$C$5-Table4211[[#This Row],[Miesiąc]]+1,-I107),0)</f>
        <v>451.14804460874467</v>
      </c>
      <c r="G108" s="2">
        <f t="shared" si="5"/>
        <v>889.51817105908663</v>
      </c>
      <c r="H108" s="2">
        <v>1000</v>
      </c>
      <c r="I108" s="11">
        <f>IF(I107-F108&gt;0.001,I107-F108-Table4211[[#This Row],[Ile nadpłacamy przy tej racie?]],0)</f>
        <v>94542.31030218146</v>
      </c>
      <c r="K108" s="2">
        <f>IF(Table4211[[#This Row],[Rok]]&lt;9,Table4211[[#This Row],[Odsetki normalne]]*50%,Table4211[[#This Row],[Odsetki normalne]])</f>
        <v>219.18506322517098</v>
      </c>
    </row>
    <row r="109" spans="2:11" x14ac:dyDescent="0.25">
      <c r="B109" s="1">
        <f t="shared" si="4"/>
        <v>8</v>
      </c>
      <c r="C109" s="4">
        <f t="shared" si="6"/>
        <v>93</v>
      </c>
      <c r="D109" s="5">
        <v>5.4800000000000001E-2</v>
      </c>
      <c r="E109" s="9">
        <f>IF(I108&gt;0.001,IPMT(Table4211[[#This Row],[Oprocentowanie]]/12,1,$C$5-Table4211[[#This Row],[Miesiąc]]+1,-I108),0)</f>
        <v>431.74321704662867</v>
      </c>
      <c r="F109" s="2">
        <f>IF(I108&gt;0.001,PPMT(Table4211[[#This Row],[Oprocentowanie]]/12,1,$C$5-Table4211[[#This Row],[Miesiąc]]+1,-I108),0)</f>
        <v>448.46475240391703</v>
      </c>
      <c r="G109" s="2">
        <f t="shared" si="5"/>
        <v>880.20796945054576</v>
      </c>
      <c r="H109" s="2">
        <v>1000</v>
      </c>
      <c r="I109" s="11">
        <f>IF(I108-F109&gt;0.001,I108-F109-Table4211[[#This Row],[Ile nadpłacamy przy tej racie?]],0)</f>
        <v>93093.845549777543</v>
      </c>
      <c r="K109" s="2">
        <f>IF(Table4211[[#This Row],[Rok]]&lt;9,Table4211[[#This Row],[Odsetki normalne]]*50%,Table4211[[#This Row],[Odsetki normalne]])</f>
        <v>215.87160852331434</v>
      </c>
    </row>
    <row r="110" spans="2:11" x14ac:dyDescent="0.25">
      <c r="B110" s="1">
        <f t="shared" si="4"/>
        <v>8</v>
      </c>
      <c r="C110" s="4">
        <f t="shared" si="6"/>
        <v>94</v>
      </c>
      <c r="D110" s="5">
        <v>5.4800000000000001E-2</v>
      </c>
      <c r="E110" s="9">
        <f>IF(I109&gt;0.001,IPMT(Table4211[[#This Row],[Oprocentowanie]]/12,1,$C$5-Table4211[[#This Row],[Miesiąc]]+1,-I109),0)</f>
        <v>425.12856134398413</v>
      </c>
      <c r="F110" s="2">
        <f>IF(I109&gt;0.001,PPMT(Table4211[[#This Row],[Oprocentowanie]]/12,1,$C$5-Table4211[[#This Row],[Miesiąc]]+1,-I109),0)</f>
        <v>445.7248327429167</v>
      </c>
      <c r="G110" s="2">
        <f t="shared" si="5"/>
        <v>870.85339408690083</v>
      </c>
      <c r="H110" s="2">
        <v>1000</v>
      </c>
      <c r="I110" s="11">
        <f>IF(I109-F110&gt;0.001,I109-F110-Table4211[[#This Row],[Ile nadpłacamy przy tej racie?]],0)</f>
        <v>91648.120717034632</v>
      </c>
      <c r="K110" s="2">
        <f>IF(Table4211[[#This Row],[Rok]]&lt;9,Table4211[[#This Row],[Odsetki normalne]]*50%,Table4211[[#This Row],[Odsetki normalne]])</f>
        <v>212.56428067199207</v>
      </c>
    </row>
    <row r="111" spans="2:11" x14ac:dyDescent="0.25">
      <c r="B111" s="1">
        <f t="shared" si="4"/>
        <v>8</v>
      </c>
      <c r="C111" s="4">
        <f t="shared" si="6"/>
        <v>95</v>
      </c>
      <c r="D111" s="5">
        <v>5.4800000000000001E-2</v>
      </c>
      <c r="E111" s="9">
        <f>IF(I110&gt;0.001,IPMT(Table4211[[#This Row],[Oprocentowanie]]/12,1,$C$5-Table4211[[#This Row],[Miesiąc]]+1,-I110),0)</f>
        <v>418.52641794112481</v>
      </c>
      <c r="F111" s="2">
        <f>IF(I110&gt;0.001,PPMT(Table4211[[#This Row],[Oprocentowanie]]/12,1,$C$5-Table4211[[#This Row],[Miesiąc]]+1,-I110),0)</f>
        <v>442.92739645277129</v>
      </c>
      <c r="G111" s="2">
        <f t="shared" si="5"/>
        <v>861.4538143938961</v>
      </c>
      <c r="H111" s="2">
        <v>1000</v>
      </c>
      <c r="I111" s="11">
        <f>IF(I110-F111&gt;0.001,I110-F111-Table4211[[#This Row],[Ile nadpłacamy przy tej racie?]],0)</f>
        <v>90205.193320581864</v>
      </c>
      <c r="K111" s="2">
        <f>IF(Table4211[[#This Row],[Rok]]&lt;9,Table4211[[#This Row],[Odsetki normalne]]*50%,Table4211[[#This Row],[Odsetki normalne]])</f>
        <v>209.2632089705624</v>
      </c>
    </row>
    <row r="112" spans="2:11" x14ac:dyDescent="0.25">
      <c r="B112" s="1">
        <f t="shared" si="4"/>
        <v>8</v>
      </c>
      <c r="C112" s="4">
        <f t="shared" si="6"/>
        <v>96</v>
      </c>
      <c r="D112" s="5">
        <v>5.4800000000000001E-2</v>
      </c>
      <c r="E112" s="9">
        <f>IF(I111&gt;0.001,IPMT(Table4211[[#This Row],[Oprocentowanie]]/12,1,$C$5-Table4211[[#This Row],[Miesiąc]]+1,-I111),0)</f>
        <v>411.93704949732387</v>
      </c>
      <c r="F112" s="2">
        <f>IF(I111&gt;0.001,PPMT(Table4211[[#This Row],[Oprocentowanie]]/12,1,$C$5-Table4211[[#This Row],[Miesiąc]]+1,-I111),0)</f>
        <v>440.0715372397882</v>
      </c>
      <c r="G112" s="2">
        <f t="shared" si="5"/>
        <v>852.00858673711207</v>
      </c>
      <c r="H112" s="2">
        <v>1000</v>
      </c>
      <c r="I112" s="11">
        <f>IF(I111-F112&gt;0.001,I111-F112-Table4211[[#This Row],[Ile nadpłacamy przy tej racie?]],0)</f>
        <v>88765.121783342081</v>
      </c>
      <c r="K112" s="2">
        <f>IF(Table4211[[#This Row],[Rok]]&lt;9,Table4211[[#This Row],[Odsetki normalne]]*50%,Table4211[[#This Row],[Odsetki normalne]])</f>
        <v>205.96852474866193</v>
      </c>
    </row>
    <row r="113" spans="2:11" x14ac:dyDescent="0.25">
      <c r="B113" s="6">
        <f t="shared" si="4"/>
        <v>9</v>
      </c>
      <c r="C113" s="7">
        <f t="shared" si="6"/>
        <v>97</v>
      </c>
      <c r="D113" s="8">
        <v>5.4800000000000001E-2</v>
      </c>
      <c r="E113" s="9">
        <f>IF(I112&gt;0.001,IPMT(Table4211[[#This Row],[Oprocentowanie]]/12,1,$C$5-Table4211[[#This Row],[Miesiąc]]+1,-I112),0)</f>
        <v>405.36072281059552</v>
      </c>
      <c r="F113" s="9">
        <f>IF(I112&gt;0.001,PPMT(Table4211[[#This Row],[Oprocentowanie]]/12,1,$C$5-Table4211[[#This Row],[Miesiąc]]+1,-I112),0)</f>
        <v>437.15633124867406</v>
      </c>
      <c r="G113" s="9">
        <f t="shared" si="5"/>
        <v>842.51705405926964</v>
      </c>
      <c r="H113" s="9"/>
      <c r="I113" s="9">
        <f>IF(I112-F113&gt;0.001,I112-F113-Table4211[[#This Row],[Ile nadpłacamy przy tej racie?]],0)</f>
        <v>88327.965452093413</v>
      </c>
      <c r="K113" s="9">
        <f>IF(Table4211[[#This Row],[Rok]]&lt;9,Table4211[[#This Row],[Odsetki normalne]]*50%,Table4211[[#This Row],[Odsetki normalne]])</f>
        <v>405.36072281059552</v>
      </c>
    </row>
    <row r="114" spans="2:11" x14ac:dyDescent="0.25">
      <c r="B114" s="6">
        <f t="shared" si="4"/>
        <v>9</v>
      </c>
      <c r="C114" s="7">
        <f t="shared" si="6"/>
        <v>98</v>
      </c>
      <c r="D114" s="8">
        <v>5.4800000000000001E-2</v>
      </c>
      <c r="E114" s="9">
        <f>IF(I113&gt;0.001,IPMT(Table4211[[#This Row],[Oprocentowanie]]/12,1,$C$5-Table4211[[#This Row],[Miesiąc]]+1,-I113),0)</f>
        <v>403.36437556455991</v>
      </c>
      <c r="F114" s="9">
        <f>IF(I113&gt;0.001,PPMT(Table4211[[#This Row],[Oprocentowanie]]/12,1,$C$5-Table4211[[#This Row],[Miesiąc]]+1,-I113),0)</f>
        <v>439.15267849470973</v>
      </c>
      <c r="G114" s="9">
        <f t="shared" si="5"/>
        <v>842.51705405926964</v>
      </c>
      <c r="H114" s="9"/>
      <c r="I114" s="9">
        <f>IF(I113-F114&gt;0.001,I113-F114-Table4211[[#This Row],[Ile nadpłacamy przy tej racie?]],0)</f>
        <v>87888.812773598707</v>
      </c>
      <c r="K114" s="9">
        <f>IF(Table4211[[#This Row],[Rok]]&lt;9,Table4211[[#This Row],[Odsetki normalne]]*50%,Table4211[[#This Row],[Odsetki normalne]])</f>
        <v>403.36437556455991</v>
      </c>
    </row>
    <row r="115" spans="2:11" x14ac:dyDescent="0.25">
      <c r="B115" s="6">
        <f t="shared" si="4"/>
        <v>9</v>
      </c>
      <c r="C115" s="7">
        <f t="shared" si="6"/>
        <v>99</v>
      </c>
      <c r="D115" s="8">
        <v>5.4800000000000001E-2</v>
      </c>
      <c r="E115" s="9">
        <f>IF(I114&gt;0.001,IPMT(Table4211[[#This Row],[Oprocentowanie]]/12,1,$C$5-Table4211[[#This Row],[Miesiąc]]+1,-I114),0)</f>
        <v>401.35891166610077</v>
      </c>
      <c r="F115" s="9">
        <f>IF(I114&gt;0.001,PPMT(Table4211[[#This Row],[Oprocentowanie]]/12,1,$C$5-Table4211[[#This Row],[Miesiąc]]+1,-I114),0)</f>
        <v>441.15814239316887</v>
      </c>
      <c r="G115" s="9">
        <f t="shared" si="5"/>
        <v>842.51705405926964</v>
      </c>
      <c r="H115" s="9"/>
      <c r="I115" s="9">
        <f>IF(I114-F115&gt;0.001,I114-F115-Table4211[[#This Row],[Ile nadpłacamy przy tej racie?]],0)</f>
        <v>87447.654631205543</v>
      </c>
      <c r="K115" s="9">
        <f>IF(Table4211[[#This Row],[Rok]]&lt;9,Table4211[[#This Row],[Odsetki normalne]]*50%,Table4211[[#This Row],[Odsetki normalne]])</f>
        <v>401.35891166610077</v>
      </c>
    </row>
    <row r="116" spans="2:11" x14ac:dyDescent="0.25">
      <c r="B116" s="6">
        <f t="shared" si="4"/>
        <v>9</v>
      </c>
      <c r="C116" s="7">
        <f t="shared" si="6"/>
        <v>100</v>
      </c>
      <c r="D116" s="8">
        <v>5.4800000000000001E-2</v>
      </c>
      <c r="E116" s="9">
        <f>IF(I115&gt;0.001,IPMT(Table4211[[#This Row],[Oprocentowanie]]/12,1,$C$5-Table4211[[#This Row],[Miesiąc]]+1,-I115),0)</f>
        <v>399.3442894825053</v>
      </c>
      <c r="F116" s="9">
        <f>IF(I115&gt;0.001,PPMT(Table4211[[#This Row],[Oprocentowanie]]/12,1,$C$5-Table4211[[#This Row],[Miesiąc]]+1,-I115),0)</f>
        <v>443.17276457676422</v>
      </c>
      <c r="G116" s="9">
        <f t="shared" si="5"/>
        <v>842.51705405926953</v>
      </c>
      <c r="H116" s="9"/>
      <c r="I116" s="9">
        <f>IF(I115-F116&gt;0.001,I115-F116-Table4211[[#This Row],[Ile nadpłacamy przy tej racie?]],0)</f>
        <v>87004.481866628776</v>
      </c>
      <c r="K116" s="9">
        <f>IF(Table4211[[#This Row],[Rok]]&lt;9,Table4211[[#This Row],[Odsetki normalne]]*50%,Table4211[[#This Row],[Odsetki normalne]])</f>
        <v>399.3442894825053</v>
      </c>
    </row>
    <row r="117" spans="2:11" x14ac:dyDescent="0.25">
      <c r="B117" s="6">
        <f t="shared" si="4"/>
        <v>9</v>
      </c>
      <c r="C117" s="7">
        <f t="shared" si="6"/>
        <v>101</v>
      </c>
      <c r="D117" s="8">
        <v>5.4800000000000001E-2</v>
      </c>
      <c r="E117" s="9">
        <f>IF(I116&gt;0.001,IPMT(Table4211[[#This Row],[Oprocentowanie]]/12,1,$C$5-Table4211[[#This Row],[Miesiąc]]+1,-I116),0)</f>
        <v>397.32046719093807</v>
      </c>
      <c r="F117" s="9">
        <f>IF(I116&gt;0.001,PPMT(Table4211[[#This Row],[Oprocentowanie]]/12,1,$C$5-Table4211[[#This Row],[Miesiąc]]+1,-I116),0)</f>
        <v>445.19658686833162</v>
      </c>
      <c r="G117" s="9">
        <f t="shared" si="5"/>
        <v>842.51705405926964</v>
      </c>
      <c r="H117" s="9"/>
      <c r="I117" s="9">
        <f>IF(I116-F117&gt;0.001,I116-F117-Table4211[[#This Row],[Ile nadpłacamy przy tej racie?]],0)</f>
        <v>86559.285279760443</v>
      </c>
      <c r="K117" s="9">
        <f>IF(Table4211[[#This Row],[Rok]]&lt;9,Table4211[[#This Row],[Odsetki normalne]]*50%,Table4211[[#This Row],[Odsetki normalne]])</f>
        <v>397.32046719093807</v>
      </c>
    </row>
    <row r="118" spans="2:11" x14ac:dyDescent="0.25">
      <c r="B118" s="6">
        <f t="shared" si="4"/>
        <v>9</v>
      </c>
      <c r="C118" s="7">
        <f t="shared" si="6"/>
        <v>102</v>
      </c>
      <c r="D118" s="8">
        <v>5.4800000000000001E-2</v>
      </c>
      <c r="E118" s="9">
        <f>IF(I117&gt;0.001,IPMT(Table4211[[#This Row],[Oprocentowanie]]/12,1,$C$5-Table4211[[#This Row],[Miesiąc]]+1,-I117),0)</f>
        <v>395.28740277757271</v>
      </c>
      <c r="F118" s="9">
        <f>IF(I117&gt;0.001,PPMT(Table4211[[#This Row],[Oprocentowanie]]/12,1,$C$5-Table4211[[#This Row],[Miesiąc]]+1,-I117),0)</f>
        <v>447.22965128169693</v>
      </c>
      <c r="G118" s="9">
        <f t="shared" si="5"/>
        <v>842.51705405926964</v>
      </c>
      <c r="H118" s="9"/>
      <c r="I118" s="9">
        <f>IF(I117-F118&gt;0.001,I117-F118-Table4211[[#This Row],[Ile nadpłacamy przy tej racie?]],0)</f>
        <v>86112.055628478745</v>
      </c>
      <c r="K118" s="9">
        <f>IF(Table4211[[#This Row],[Rok]]&lt;9,Table4211[[#This Row],[Odsetki normalne]]*50%,Table4211[[#This Row],[Odsetki normalne]])</f>
        <v>395.28740277757271</v>
      </c>
    </row>
    <row r="119" spans="2:11" x14ac:dyDescent="0.25">
      <c r="B119" s="6">
        <f t="shared" si="4"/>
        <v>9</v>
      </c>
      <c r="C119" s="7">
        <f t="shared" si="6"/>
        <v>103</v>
      </c>
      <c r="D119" s="8">
        <v>5.4800000000000001E-2</v>
      </c>
      <c r="E119" s="9">
        <f>IF(I118&gt;0.001,IPMT(Table4211[[#This Row],[Oprocentowanie]]/12,1,$C$5-Table4211[[#This Row],[Miesiąc]]+1,-I118),0)</f>
        <v>393.24505403671964</v>
      </c>
      <c r="F119" s="9">
        <f>IF(I118&gt;0.001,PPMT(Table4211[[#This Row],[Oprocentowanie]]/12,1,$C$5-Table4211[[#This Row],[Miesiąc]]+1,-I118),0)</f>
        <v>449.27200002255</v>
      </c>
      <c r="G119" s="9">
        <f t="shared" si="5"/>
        <v>842.51705405926964</v>
      </c>
      <c r="H119" s="9"/>
      <c r="I119" s="9">
        <f>IF(I118-F119&gt;0.001,I118-F119-Table4211[[#This Row],[Ile nadpłacamy przy tej racie?]],0)</f>
        <v>85662.783628456193</v>
      </c>
      <c r="K119" s="9">
        <f>IF(Table4211[[#This Row],[Rok]]&lt;9,Table4211[[#This Row],[Odsetki normalne]]*50%,Table4211[[#This Row],[Odsetki normalne]])</f>
        <v>393.24505403671964</v>
      </c>
    </row>
    <row r="120" spans="2:11" x14ac:dyDescent="0.25">
      <c r="B120" s="6">
        <f t="shared" si="4"/>
        <v>9</v>
      </c>
      <c r="C120" s="7">
        <f t="shared" si="6"/>
        <v>104</v>
      </c>
      <c r="D120" s="8">
        <v>5.4800000000000001E-2</v>
      </c>
      <c r="E120" s="9">
        <f>IF(I119&gt;0.001,IPMT(Table4211[[#This Row],[Oprocentowanie]]/12,1,$C$5-Table4211[[#This Row],[Miesiąc]]+1,-I119),0)</f>
        <v>391.19337856994997</v>
      </c>
      <c r="F120" s="9">
        <f>IF(I119&gt;0.001,PPMT(Table4211[[#This Row],[Oprocentowanie]]/12,1,$C$5-Table4211[[#This Row],[Miesiąc]]+1,-I119),0)</f>
        <v>451.32367548931973</v>
      </c>
      <c r="G120" s="9">
        <f t="shared" si="5"/>
        <v>842.51705405926964</v>
      </c>
      <c r="H120" s="9"/>
      <c r="I120" s="9">
        <f>IF(I119-F120&gt;0.001,I119-F120-Table4211[[#This Row],[Ile nadpłacamy przy tej racie?]],0)</f>
        <v>85211.459952966878</v>
      </c>
      <c r="K120" s="9">
        <f>IF(Table4211[[#This Row],[Rok]]&lt;9,Table4211[[#This Row],[Odsetki normalne]]*50%,Table4211[[#This Row],[Odsetki normalne]])</f>
        <v>391.19337856994997</v>
      </c>
    </row>
    <row r="121" spans="2:11" x14ac:dyDescent="0.25">
      <c r="B121" s="6">
        <f t="shared" si="4"/>
        <v>9</v>
      </c>
      <c r="C121" s="7">
        <f t="shared" si="6"/>
        <v>105</v>
      </c>
      <c r="D121" s="8">
        <v>5.4800000000000001E-2</v>
      </c>
      <c r="E121" s="9">
        <f>IF(I120&gt;0.001,IPMT(Table4211[[#This Row],[Oprocentowanie]]/12,1,$C$5-Table4211[[#This Row],[Miesiąc]]+1,-I120),0)</f>
        <v>389.13233378521539</v>
      </c>
      <c r="F121" s="9">
        <f>IF(I120&gt;0.001,PPMT(Table4211[[#This Row],[Oprocentowanie]]/12,1,$C$5-Table4211[[#This Row],[Miesiąc]]+1,-I120),0)</f>
        <v>453.3847202740543</v>
      </c>
      <c r="G121" s="9">
        <f t="shared" si="5"/>
        <v>842.51705405926964</v>
      </c>
      <c r="H121" s="9"/>
      <c r="I121" s="9">
        <f>IF(I120-F121&gt;0.001,I120-F121-Table4211[[#This Row],[Ile nadpłacamy przy tej racie?]],0)</f>
        <v>84758.07523269282</v>
      </c>
      <c r="K121" s="9">
        <f>IF(Table4211[[#This Row],[Rok]]&lt;9,Table4211[[#This Row],[Odsetki normalne]]*50%,Table4211[[#This Row],[Odsetki normalne]])</f>
        <v>389.13233378521539</v>
      </c>
    </row>
    <row r="122" spans="2:11" x14ac:dyDescent="0.25">
      <c r="B122" s="6">
        <f t="shared" si="4"/>
        <v>9</v>
      </c>
      <c r="C122" s="7">
        <f t="shared" si="6"/>
        <v>106</v>
      </c>
      <c r="D122" s="8">
        <v>5.4800000000000001E-2</v>
      </c>
      <c r="E122" s="9">
        <f>IF(I121&gt;0.001,IPMT(Table4211[[#This Row],[Oprocentowanie]]/12,1,$C$5-Table4211[[#This Row],[Miesiąc]]+1,-I121),0)</f>
        <v>387.06187689596391</v>
      </c>
      <c r="F122" s="9">
        <f>IF(I121&gt;0.001,PPMT(Table4211[[#This Row],[Oprocentowanie]]/12,1,$C$5-Table4211[[#This Row],[Miesiąc]]+1,-I121),0)</f>
        <v>455.45517716330579</v>
      </c>
      <c r="G122" s="9">
        <f t="shared" si="5"/>
        <v>842.51705405926964</v>
      </c>
      <c r="H122" s="9"/>
      <c r="I122" s="9">
        <f>IF(I121-F122&gt;0.001,I121-F122-Table4211[[#This Row],[Ile nadpłacamy przy tej racie?]],0)</f>
        <v>84302.620055529507</v>
      </c>
      <c r="K122" s="9">
        <f>IF(Table4211[[#This Row],[Rok]]&lt;9,Table4211[[#This Row],[Odsetki normalne]]*50%,Table4211[[#This Row],[Odsetki normalne]])</f>
        <v>387.06187689596391</v>
      </c>
    </row>
    <row r="123" spans="2:11" x14ac:dyDescent="0.25">
      <c r="B123" s="6">
        <f t="shared" si="4"/>
        <v>9</v>
      </c>
      <c r="C123" s="7">
        <f t="shared" si="6"/>
        <v>107</v>
      </c>
      <c r="D123" s="8">
        <v>5.4800000000000001E-2</v>
      </c>
      <c r="E123" s="9">
        <f>IF(I122&gt;0.001,IPMT(Table4211[[#This Row],[Oprocentowanie]]/12,1,$C$5-Table4211[[#This Row],[Miesiąc]]+1,-I122),0)</f>
        <v>384.98196492025141</v>
      </c>
      <c r="F123" s="9">
        <f>IF(I122&gt;0.001,PPMT(Table4211[[#This Row],[Oprocentowanie]]/12,1,$C$5-Table4211[[#This Row],[Miesiąc]]+1,-I122),0)</f>
        <v>457.53508913901805</v>
      </c>
      <c r="G123" s="9">
        <f t="shared" si="5"/>
        <v>842.51705405926941</v>
      </c>
      <c r="H123" s="9"/>
      <c r="I123" s="9">
        <f>IF(I122-F123&gt;0.001,I122-F123-Table4211[[#This Row],[Ile nadpłacamy przy tej racie?]],0)</f>
        <v>83845.084966390496</v>
      </c>
      <c r="K123" s="9">
        <f>IF(Table4211[[#This Row],[Rok]]&lt;9,Table4211[[#This Row],[Odsetki normalne]]*50%,Table4211[[#This Row],[Odsetki normalne]])</f>
        <v>384.98196492025141</v>
      </c>
    </row>
    <row r="124" spans="2:11" x14ac:dyDescent="0.25">
      <c r="B124" s="6">
        <f t="shared" si="4"/>
        <v>9</v>
      </c>
      <c r="C124" s="7">
        <f t="shared" si="6"/>
        <v>108</v>
      </c>
      <c r="D124" s="8">
        <v>5.4800000000000001E-2</v>
      </c>
      <c r="E124" s="9">
        <f>IF(I123&gt;0.001,IPMT(Table4211[[#This Row],[Oprocentowanie]]/12,1,$C$5-Table4211[[#This Row],[Miesiąc]]+1,-I123),0)</f>
        <v>382.89255467984992</v>
      </c>
      <c r="F124" s="9">
        <f>IF(I123&gt;0.001,PPMT(Table4211[[#This Row],[Oprocentowanie]]/12,1,$C$5-Table4211[[#This Row],[Miesiąc]]+1,-I123),0)</f>
        <v>459.62449937941972</v>
      </c>
      <c r="G124" s="9">
        <f t="shared" si="5"/>
        <v>842.51705405926964</v>
      </c>
      <c r="H124" s="9"/>
      <c r="I124" s="9">
        <f>IF(I123-F124&gt;0.001,I123-F124-Table4211[[#This Row],[Ile nadpłacamy przy tej racie?]],0)</f>
        <v>83385.460467011071</v>
      </c>
      <c r="K124" s="9">
        <f>IF(Table4211[[#This Row],[Rok]]&lt;9,Table4211[[#This Row],[Odsetki normalne]]*50%,Table4211[[#This Row],[Odsetki normalne]])</f>
        <v>382.89255467984992</v>
      </c>
    </row>
    <row r="125" spans="2:11" x14ac:dyDescent="0.25">
      <c r="B125" s="1">
        <f t="shared" si="4"/>
        <v>10</v>
      </c>
      <c r="C125" s="4">
        <f t="shared" si="6"/>
        <v>109</v>
      </c>
      <c r="D125" s="5">
        <v>5.4800000000000001E-2</v>
      </c>
      <c r="E125" s="9">
        <f>IF(I124&gt;0.001,IPMT(Table4211[[#This Row],[Oprocentowanie]]/12,1,$C$5-Table4211[[#This Row],[Miesiąc]]+1,-I124),0)</f>
        <v>380.79360279935059</v>
      </c>
      <c r="F125" s="2">
        <f>IF(I124&gt;0.001,PPMT(Table4211[[#This Row],[Oprocentowanie]]/12,1,$C$5-Table4211[[#This Row],[Miesiąc]]+1,-I124),0)</f>
        <v>461.72345125991916</v>
      </c>
      <c r="G125" s="2">
        <f t="shared" si="5"/>
        <v>842.51705405926975</v>
      </c>
      <c r="H125" s="2"/>
      <c r="I125" s="11">
        <f>IF(I124-F125&gt;0.001,I124-F125-Table4211[[#This Row],[Ile nadpłacamy przy tej racie?]],0)</f>
        <v>82923.737015751147</v>
      </c>
      <c r="K125" s="2">
        <f>IF(Table4211[[#This Row],[Rok]]&lt;9,Table4211[[#This Row],[Odsetki normalne]]*50%,Table4211[[#This Row],[Odsetki normalne]])</f>
        <v>380.79360279935059</v>
      </c>
    </row>
    <row r="126" spans="2:11" x14ac:dyDescent="0.25">
      <c r="B126" s="1">
        <f t="shared" si="4"/>
        <v>10</v>
      </c>
      <c r="C126" s="4">
        <f t="shared" si="6"/>
        <v>110</v>
      </c>
      <c r="D126" s="5">
        <v>5.4800000000000001E-2</v>
      </c>
      <c r="E126" s="9">
        <f>IF(I125&gt;0.001,IPMT(Table4211[[#This Row],[Oprocentowanie]]/12,1,$C$5-Table4211[[#This Row],[Miesiąc]]+1,-I125),0)</f>
        <v>378.68506570526358</v>
      </c>
      <c r="F126" s="2">
        <f>IF(I125&gt;0.001,PPMT(Table4211[[#This Row],[Oprocentowanie]]/12,1,$C$5-Table4211[[#This Row],[Miesiąc]]+1,-I125),0)</f>
        <v>463.83198835400583</v>
      </c>
      <c r="G126" s="2">
        <f t="shared" si="5"/>
        <v>842.51705405926941</v>
      </c>
      <c r="H126" s="2"/>
      <c r="I126" s="11">
        <f>IF(I125-F126&gt;0.001,I125-F126-Table4211[[#This Row],[Ile nadpłacamy przy tej racie?]],0)</f>
        <v>82459.905027397137</v>
      </c>
      <c r="K126" s="2">
        <f>IF(Table4211[[#This Row],[Rok]]&lt;9,Table4211[[#This Row],[Odsetki normalne]]*50%,Table4211[[#This Row],[Odsetki normalne]])</f>
        <v>378.68506570526358</v>
      </c>
    </row>
    <row r="127" spans="2:11" x14ac:dyDescent="0.25">
      <c r="B127" s="1">
        <f t="shared" si="4"/>
        <v>10</v>
      </c>
      <c r="C127" s="4">
        <f t="shared" si="6"/>
        <v>111</v>
      </c>
      <c r="D127" s="5">
        <v>5.4800000000000001E-2</v>
      </c>
      <c r="E127" s="9">
        <f>IF(I126&gt;0.001,IPMT(Table4211[[#This Row],[Oprocentowanie]]/12,1,$C$5-Table4211[[#This Row],[Miesiąc]]+1,-I126),0)</f>
        <v>376.56689962511359</v>
      </c>
      <c r="F127" s="2">
        <f>IF(I126&gt;0.001,PPMT(Table4211[[#This Row],[Oprocentowanie]]/12,1,$C$5-Table4211[[#This Row],[Miesiąc]]+1,-I126),0)</f>
        <v>465.95015443415582</v>
      </c>
      <c r="G127" s="2">
        <f t="shared" si="5"/>
        <v>842.51705405926941</v>
      </c>
      <c r="H127" s="2"/>
      <c r="I127" s="11">
        <f>IF(I126-F127&gt;0.001,I126-F127-Table4211[[#This Row],[Ile nadpłacamy przy tej racie?]],0)</f>
        <v>81993.954872962975</v>
      </c>
      <c r="K127" s="2">
        <f>IF(Table4211[[#This Row],[Rok]]&lt;9,Table4211[[#This Row],[Odsetki normalne]]*50%,Table4211[[#This Row],[Odsetki normalne]])</f>
        <v>376.56689962511359</v>
      </c>
    </row>
    <row r="128" spans="2:11" x14ac:dyDescent="0.25">
      <c r="B128" s="1">
        <f t="shared" si="4"/>
        <v>10</v>
      </c>
      <c r="C128" s="4">
        <f t="shared" si="6"/>
        <v>112</v>
      </c>
      <c r="D128" s="5">
        <v>5.4800000000000001E-2</v>
      </c>
      <c r="E128" s="9">
        <f>IF(I127&gt;0.001,IPMT(Table4211[[#This Row],[Oprocentowanie]]/12,1,$C$5-Table4211[[#This Row],[Miesiąc]]+1,-I127),0)</f>
        <v>374.43906058653096</v>
      </c>
      <c r="F128" s="2">
        <f>IF(I127&gt;0.001,PPMT(Table4211[[#This Row],[Oprocentowanie]]/12,1,$C$5-Table4211[[#This Row],[Miesiąc]]+1,-I127),0)</f>
        <v>468.07799347273857</v>
      </c>
      <c r="G128" s="2">
        <f t="shared" si="5"/>
        <v>842.51705405926953</v>
      </c>
      <c r="H128" s="2"/>
      <c r="I128" s="11">
        <f>IF(I127-F128&gt;0.001,I127-F128-Table4211[[#This Row],[Ile nadpłacamy przy tej racie?]],0)</f>
        <v>81525.876879490243</v>
      </c>
      <c r="K128" s="2">
        <f>IF(Table4211[[#This Row],[Rok]]&lt;9,Table4211[[#This Row],[Odsetki normalne]]*50%,Table4211[[#This Row],[Odsetki normalne]])</f>
        <v>374.43906058653096</v>
      </c>
    </row>
    <row r="129" spans="2:11" x14ac:dyDescent="0.25">
      <c r="B129" s="1">
        <f t="shared" si="4"/>
        <v>10</v>
      </c>
      <c r="C129" s="4">
        <f t="shared" si="6"/>
        <v>113</v>
      </c>
      <c r="D129" s="5">
        <v>5.4800000000000001E-2</v>
      </c>
      <c r="E129" s="9">
        <f>IF(I128&gt;0.001,IPMT(Table4211[[#This Row],[Oprocentowanie]]/12,1,$C$5-Table4211[[#This Row],[Miesiąc]]+1,-I128),0)</f>
        <v>372.30150441633879</v>
      </c>
      <c r="F129" s="2">
        <f>IF(I128&gt;0.001,PPMT(Table4211[[#This Row],[Oprocentowanie]]/12,1,$C$5-Table4211[[#This Row],[Miesiąc]]+1,-I128),0)</f>
        <v>470.21554964293074</v>
      </c>
      <c r="G129" s="2">
        <f t="shared" si="5"/>
        <v>842.51705405926953</v>
      </c>
      <c r="H129" s="2"/>
      <c r="I129" s="11">
        <f>IF(I128-F129&gt;0.001,I128-F129-Table4211[[#This Row],[Ile nadpłacamy przy tej racie?]],0)</f>
        <v>81055.661329847309</v>
      </c>
      <c r="K129" s="2">
        <f>IF(Table4211[[#This Row],[Rok]]&lt;9,Table4211[[#This Row],[Odsetki normalne]]*50%,Table4211[[#This Row],[Odsetki normalne]])</f>
        <v>372.30150441633879</v>
      </c>
    </row>
    <row r="130" spans="2:11" x14ac:dyDescent="0.25">
      <c r="B130" s="1">
        <f t="shared" si="4"/>
        <v>10</v>
      </c>
      <c r="C130" s="4">
        <f t="shared" si="6"/>
        <v>114</v>
      </c>
      <c r="D130" s="5">
        <v>5.4800000000000001E-2</v>
      </c>
      <c r="E130" s="9">
        <f>IF(I129&gt;0.001,IPMT(Table4211[[#This Row],[Oprocentowanie]]/12,1,$C$5-Table4211[[#This Row],[Miesiąc]]+1,-I129),0)</f>
        <v>370.15418673963603</v>
      </c>
      <c r="F130" s="2">
        <f>IF(I129&gt;0.001,PPMT(Table4211[[#This Row],[Oprocentowanie]]/12,1,$C$5-Table4211[[#This Row],[Miesiąc]]+1,-I129),0)</f>
        <v>472.36286731963338</v>
      </c>
      <c r="G130" s="2">
        <f t="shared" si="5"/>
        <v>842.51705405926941</v>
      </c>
      <c r="H130" s="2"/>
      <c r="I130" s="11">
        <f>IF(I129-F130&gt;0.001,I129-F130-Table4211[[#This Row],[Ile nadpłacamy przy tej racie?]],0)</f>
        <v>80583.298462527673</v>
      </c>
      <c r="K130" s="2">
        <f>IF(Table4211[[#This Row],[Rok]]&lt;9,Table4211[[#This Row],[Odsetki normalne]]*50%,Table4211[[#This Row],[Odsetki normalne]])</f>
        <v>370.15418673963603</v>
      </c>
    </row>
    <row r="131" spans="2:11" x14ac:dyDescent="0.25">
      <c r="B131" s="1">
        <f t="shared" si="4"/>
        <v>10</v>
      </c>
      <c r="C131" s="4">
        <f t="shared" si="6"/>
        <v>115</v>
      </c>
      <c r="D131" s="5">
        <v>5.4800000000000001E-2</v>
      </c>
      <c r="E131" s="9">
        <f>IF(I130&gt;0.001,IPMT(Table4211[[#This Row],[Oprocentowanie]]/12,1,$C$5-Table4211[[#This Row],[Miesiąc]]+1,-I130),0)</f>
        <v>367.99706297887639</v>
      </c>
      <c r="F131" s="2">
        <f>IF(I130&gt;0.001,PPMT(Table4211[[#This Row],[Oprocentowanie]]/12,1,$C$5-Table4211[[#This Row],[Miesiąc]]+1,-I130),0)</f>
        <v>474.51999108039314</v>
      </c>
      <c r="G131" s="2">
        <f t="shared" si="5"/>
        <v>842.51705405926953</v>
      </c>
      <c r="H131" s="2"/>
      <c r="I131" s="11">
        <f>IF(I130-F131&gt;0.001,I130-F131-Table4211[[#This Row],[Ile nadpłacamy przy tej racie?]],0)</f>
        <v>80108.77847144728</v>
      </c>
      <c r="K131" s="2">
        <f>IF(Table4211[[#This Row],[Rok]]&lt;9,Table4211[[#This Row],[Odsetki normalne]]*50%,Table4211[[#This Row],[Odsetki normalne]])</f>
        <v>367.99706297887639</v>
      </c>
    </row>
    <row r="132" spans="2:11" x14ac:dyDescent="0.25">
      <c r="B132" s="1">
        <f t="shared" si="4"/>
        <v>10</v>
      </c>
      <c r="C132" s="4">
        <f t="shared" si="6"/>
        <v>116</v>
      </c>
      <c r="D132" s="5">
        <v>5.4800000000000001E-2</v>
      </c>
      <c r="E132" s="9">
        <f>IF(I131&gt;0.001,IPMT(Table4211[[#This Row],[Oprocentowanie]]/12,1,$C$5-Table4211[[#This Row],[Miesiąc]]+1,-I131),0)</f>
        <v>365.8300883529426</v>
      </c>
      <c r="F132" s="2">
        <f>IF(I131&gt;0.001,PPMT(Table4211[[#This Row],[Oprocentowanie]]/12,1,$C$5-Table4211[[#This Row],[Miesiąc]]+1,-I131),0)</f>
        <v>476.68696570632693</v>
      </c>
      <c r="G132" s="2">
        <f t="shared" si="5"/>
        <v>842.51705405926953</v>
      </c>
      <c r="H132" s="2"/>
      <c r="I132" s="11">
        <f>IF(I131-F132&gt;0.001,I131-F132-Table4211[[#This Row],[Ile nadpłacamy przy tej racie?]],0)</f>
        <v>79632.091505740958</v>
      </c>
      <c r="K132" s="2">
        <f>IF(Table4211[[#This Row],[Rok]]&lt;9,Table4211[[#This Row],[Odsetki normalne]]*50%,Table4211[[#This Row],[Odsetki normalne]])</f>
        <v>365.8300883529426</v>
      </c>
    </row>
    <row r="133" spans="2:11" x14ac:dyDescent="0.25">
      <c r="B133" s="1">
        <f t="shared" si="4"/>
        <v>10</v>
      </c>
      <c r="C133" s="4">
        <f t="shared" si="6"/>
        <v>117</v>
      </c>
      <c r="D133" s="5">
        <v>5.4800000000000001E-2</v>
      </c>
      <c r="E133" s="9">
        <f>IF(I132&gt;0.001,IPMT(Table4211[[#This Row],[Oprocentowanie]]/12,1,$C$5-Table4211[[#This Row],[Miesiąc]]+1,-I132),0)</f>
        <v>363.65321787621707</v>
      </c>
      <c r="F133" s="2">
        <f>IF(I132&gt;0.001,PPMT(Table4211[[#This Row],[Oprocentowanie]]/12,1,$C$5-Table4211[[#This Row],[Miesiąc]]+1,-I132),0)</f>
        <v>478.86383618305246</v>
      </c>
      <c r="G133" s="2">
        <f t="shared" si="5"/>
        <v>842.51705405926953</v>
      </c>
      <c r="H133" s="2"/>
      <c r="I133" s="11">
        <f>IF(I132-F133&gt;0.001,I132-F133-Table4211[[#This Row],[Ile nadpłacamy przy tej racie?]],0)</f>
        <v>79153.227669557906</v>
      </c>
      <c r="K133" s="2">
        <f>IF(Table4211[[#This Row],[Rok]]&lt;9,Table4211[[#This Row],[Odsetki normalne]]*50%,Table4211[[#This Row],[Odsetki normalne]])</f>
        <v>363.65321787621707</v>
      </c>
    </row>
    <row r="134" spans="2:11" x14ac:dyDescent="0.25">
      <c r="B134" s="1">
        <f t="shared" si="4"/>
        <v>10</v>
      </c>
      <c r="C134" s="4">
        <f t="shared" si="6"/>
        <v>118</v>
      </c>
      <c r="D134" s="5">
        <v>5.4800000000000001E-2</v>
      </c>
      <c r="E134" s="9">
        <f>IF(I133&gt;0.001,IPMT(Table4211[[#This Row],[Oprocentowanie]]/12,1,$C$5-Table4211[[#This Row],[Miesiąc]]+1,-I133),0)</f>
        <v>361.46640635764777</v>
      </c>
      <c r="F134" s="2">
        <f>IF(I133&gt;0.001,PPMT(Table4211[[#This Row],[Oprocentowanie]]/12,1,$C$5-Table4211[[#This Row],[Miesiąc]]+1,-I133),0)</f>
        <v>481.05064770162159</v>
      </c>
      <c r="G134" s="2">
        <f t="shared" si="5"/>
        <v>842.51705405926941</v>
      </c>
      <c r="H134" s="2"/>
      <c r="I134" s="11">
        <f>IF(I133-F134&gt;0.001,I133-F134-Table4211[[#This Row],[Ile nadpłacamy przy tej racie?]],0)</f>
        <v>78672.177021856289</v>
      </c>
      <c r="K134" s="2">
        <f>IF(Table4211[[#This Row],[Rok]]&lt;9,Table4211[[#This Row],[Odsetki normalne]]*50%,Table4211[[#This Row],[Odsetki normalne]])</f>
        <v>361.46640635764777</v>
      </c>
    </row>
    <row r="135" spans="2:11" x14ac:dyDescent="0.25">
      <c r="B135" s="1">
        <f t="shared" si="4"/>
        <v>10</v>
      </c>
      <c r="C135" s="4">
        <f t="shared" si="6"/>
        <v>119</v>
      </c>
      <c r="D135" s="5">
        <v>5.4800000000000001E-2</v>
      </c>
      <c r="E135" s="9">
        <f>IF(I134&gt;0.001,IPMT(Table4211[[#This Row],[Oprocentowanie]]/12,1,$C$5-Table4211[[#This Row],[Miesiąc]]+1,-I134),0)</f>
        <v>359.26960839981041</v>
      </c>
      <c r="F135" s="2">
        <f>IF(I134&gt;0.001,PPMT(Table4211[[#This Row],[Oprocentowanie]]/12,1,$C$5-Table4211[[#This Row],[Miesiąc]]+1,-I134),0)</f>
        <v>483.24744565945917</v>
      </c>
      <c r="G135" s="2">
        <f t="shared" si="5"/>
        <v>842.51705405926964</v>
      </c>
      <c r="H135" s="2"/>
      <c r="I135" s="11">
        <f>IF(I134-F135&gt;0.001,I134-F135-Table4211[[#This Row],[Ile nadpłacamy przy tej racie?]],0)</f>
        <v>78188.929576196824</v>
      </c>
      <c r="K135" s="2">
        <f>IF(Table4211[[#This Row],[Rok]]&lt;9,Table4211[[#This Row],[Odsetki normalne]]*50%,Table4211[[#This Row],[Odsetki normalne]])</f>
        <v>359.26960839981041</v>
      </c>
    </row>
    <row r="136" spans="2:11" x14ac:dyDescent="0.25">
      <c r="B136" s="1">
        <f t="shared" si="4"/>
        <v>10</v>
      </c>
      <c r="C136" s="4">
        <f t="shared" si="6"/>
        <v>120</v>
      </c>
      <c r="D136" s="5">
        <v>5.4800000000000001E-2</v>
      </c>
      <c r="E136" s="9">
        <f>IF(I135&gt;0.001,IPMT(Table4211[[#This Row],[Oprocentowanie]]/12,1,$C$5-Table4211[[#This Row],[Miesiąc]]+1,-I135),0)</f>
        <v>357.06277839796553</v>
      </c>
      <c r="F136" s="2">
        <f>IF(I135&gt;0.001,PPMT(Table4211[[#This Row],[Oprocentowanie]]/12,1,$C$5-Table4211[[#This Row],[Miesiąc]]+1,-I135),0)</f>
        <v>485.454275661304</v>
      </c>
      <c r="G136" s="2">
        <f t="shared" si="5"/>
        <v>842.51705405926953</v>
      </c>
      <c r="H136" s="2"/>
      <c r="I136" s="11">
        <f>IF(I135-F136&gt;0.001,I135-F136-Table4211[[#This Row],[Ile nadpłacamy przy tej racie?]],0)</f>
        <v>77703.475300535516</v>
      </c>
      <c r="K136" s="2">
        <f>IF(Table4211[[#This Row],[Rok]]&lt;9,Table4211[[#This Row],[Odsetki normalne]]*50%,Table4211[[#This Row],[Odsetki normalne]])</f>
        <v>357.06277839796553</v>
      </c>
    </row>
    <row r="137" spans="2:11" x14ac:dyDescent="0.25">
      <c r="B137" s="6">
        <f t="shared" si="4"/>
        <v>11</v>
      </c>
      <c r="C137" s="7">
        <f t="shared" si="6"/>
        <v>121</v>
      </c>
      <c r="D137" s="8">
        <v>5.4800000000000001E-2</v>
      </c>
      <c r="E137" s="9">
        <f>IF(I136&gt;0.001,IPMT(Table4211[[#This Row],[Oprocentowanie]]/12,1,$C$5-Table4211[[#This Row],[Miesiąc]]+1,-I136),0)</f>
        <v>354.84587053911218</v>
      </c>
      <c r="F137" s="9">
        <f>IF(I136&gt;0.001,PPMT(Table4211[[#This Row],[Oprocentowanie]]/12,1,$C$5-Table4211[[#This Row],[Miesiąc]]+1,-I136),0)</f>
        <v>487.67118352015729</v>
      </c>
      <c r="G137" s="9">
        <f t="shared" si="5"/>
        <v>842.51705405926941</v>
      </c>
      <c r="H137" s="9"/>
      <c r="I137" s="9">
        <f>IF(I136-F137&gt;0.001,I136-F137-Table4211[[#This Row],[Ile nadpłacamy przy tej racie?]],0)</f>
        <v>77215.804117015359</v>
      </c>
      <c r="K137" s="9">
        <f>IF(Table4211[[#This Row],[Rok]]&lt;9,Table4211[[#This Row],[Odsetki normalne]]*50%,Table4211[[#This Row],[Odsetki normalne]])</f>
        <v>354.84587053911218</v>
      </c>
    </row>
    <row r="138" spans="2:11" x14ac:dyDescent="0.25">
      <c r="B138" s="6">
        <f t="shared" si="4"/>
        <v>11</v>
      </c>
      <c r="C138" s="7">
        <f t="shared" si="6"/>
        <v>122</v>
      </c>
      <c r="D138" s="8">
        <v>5.4800000000000001E-2</v>
      </c>
      <c r="E138" s="9">
        <f>IF(I137&gt;0.001,IPMT(Table4211[[#This Row],[Oprocentowanie]]/12,1,$C$5-Table4211[[#This Row],[Miesiąc]]+1,-I137),0)</f>
        <v>352.61883880103682</v>
      </c>
      <c r="F138" s="9">
        <f>IF(I137&gt;0.001,PPMT(Table4211[[#This Row],[Oprocentowanie]]/12,1,$C$5-Table4211[[#This Row],[Miesiąc]]+1,-I137),0)</f>
        <v>489.89821525823254</v>
      </c>
      <c r="G138" s="9">
        <f t="shared" si="5"/>
        <v>842.51705405926941</v>
      </c>
      <c r="H138" s="9"/>
      <c r="I138" s="9">
        <f>IF(I137-F138&gt;0.001,I137-F138-Table4211[[#This Row],[Ile nadpłacamy przy tej racie?]],0)</f>
        <v>76725.905901757127</v>
      </c>
      <c r="K138" s="9">
        <f>IF(Table4211[[#This Row],[Rok]]&lt;9,Table4211[[#This Row],[Odsetki normalne]]*50%,Table4211[[#This Row],[Odsetki normalne]])</f>
        <v>352.61883880103682</v>
      </c>
    </row>
    <row r="139" spans="2:11" x14ac:dyDescent="0.25">
      <c r="B139" s="6">
        <f t="shared" si="4"/>
        <v>11</v>
      </c>
      <c r="C139" s="7">
        <f t="shared" si="6"/>
        <v>123</v>
      </c>
      <c r="D139" s="8">
        <v>5.4800000000000001E-2</v>
      </c>
      <c r="E139" s="9">
        <f>IF(I138&gt;0.001,IPMT(Table4211[[#This Row],[Oprocentowanie]]/12,1,$C$5-Table4211[[#This Row],[Miesiąc]]+1,-I138),0)</f>
        <v>350.38163695135756</v>
      </c>
      <c r="F139" s="9">
        <f>IF(I138&gt;0.001,PPMT(Table4211[[#This Row],[Oprocentowanie]]/12,1,$C$5-Table4211[[#This Row],[Miesiąc]]+1,-I138),0)</f>
        <v>492.13541710791196</v>
      </c>
      <c r="G139" s="9">
        <f t="shared" si="5"/>
        <v>842.51705405926953</v>
      </c>
      <c r="H139" s="9"/>
      <c r="I139" s="9">
        <f>IF(I138-F139&gt;0.001,I138-F139-Table4211[[#This Row],[Ile nadpłacamy przy tej racie?]],0)</f>
        <v>76233.770484649212</v>
      </c>
      <c r="K139" s="9">
        <f>IF(Table4211[[#This Row],[Rok]]&lt;9,Table4211[[#This Row],[Odsetki normalne]]*50%,Table4211[[#This Row],[Odsetki normalne]])</f>
        <v>350.38163695135756</v>
      </c>
    </row>
    <row r="140" spans="2:11" x14ac:dyDescent="0.25">
      <c r="B140" s="6">
        <f t="shared" si="4"/>
        <v>11</v>
      </c>
      <c r="C140" s="7">
        <f t="shared" si="6"/>
        <v>124</v>
      </c>
      <c r="D140" s="8">
        <v>5.4800000000000001E-2</v>
      </c>
      <c r="E140" s="9">
        <f>IF(I139&gt;0.001,IPMT(Table4211[[#This Row],[Oprocentowanie]]/12,1,$C$5-Table4211[[#This Row],[Miesiąc]]+1,-I139),0)</f>
        <v>348.13421854656474</v>
      </c>
      <c r="F140" s="9">
        <f>IF(I139&gt;0.001,PPMT(Table4211[[#This Row],[Oprocentowanie]]/12,1,$C$5-Table4211[[#This Row],[Miesiąc]]+1,-I139),0)</f>
        <v>494.38283551270467</v>
      </c>
      <c r="G140" s="9">
        <f t="shared" si="5"/>
        <v>842.51705405926941</v>
      </c>
      <c r="H140" s="9"/>
      <c r="I140" s="9">
        <f>IF(I139-F140&gt;0.001,I139-F140-Table4211[[#This Row],[Ile nadpłacamy przy tej racie?]],0)</f>
        <v>75739.387649136508</v>
      </c>
      <c r="K140" s="9">
        <f>IF(Table4211[[#This Row],[Rok]]&lt;9,Table4211[[#This Row],[Odsetki normalne]]*50%,Table4211[[#This Row],[Odsetki normalne]])</f>
        <v>348.13421854656474</v>
      </c>
    </row>
    <row r="141" spans="2:11" x14ac:dyDescent="0.25">
      <c r="B141" s="6">
        <f t="shared" si="4"/>
        <v>11</v>
      </c>
      <c r="C141" s="7">
        <f t="shared" si="6"/>
        <v>125</v>
      </c>
      <c r="D141" s="8">
        <v>5.4800000000000001E-2</v>
      </c>
      <c r="E141" s="9">
        <f>IF(I140&gt;0.001,IPMT(Table4211[[#This Row],[Oprocentowanie]]/12,1,$C$5-Table4211[[#This Row],[Miesiąc]]+1,-I140),0)</f>
        <v>345.87653693105671</v>
      </c>
      <c r="F141" s="9">
        <f>IF(I140&gt;0.001,PPMT(Table4211[[#This Row],[Oprocentowanie]]/12,1,$C$5-Table4211[[#This Row],[Miesiąc]]+1,-I140),0)</f>
        <v>496.64051712821265</v>
      </c>
      <c r="G141" s="9">
        <f t="shared" si="5"/>
        <v>842.51705405926941</v>
      </c>
      <c r="H141" s="9"/>
      <c r="I141" s="9">
        <f>IF(I140-F141&gt;0.001,I140-F141-Table4211[[#This Row],[Ile nadpłacamy przy tej racie?]],0)</f>
        <v>75242.747132008299</v>
      </c>
      <c r="K141" s="9">
        <f>IF(Table4211[[#This Row],[Rok]]&lt;9,Table4211[[#This Row],[Odsetki normalne]]*50%,Table4211[[#This Row],[Odsetki normalne]])</f>
        <v>345.87653693105671</v>
      </c>
    </row>
    <row r="142" spans="2:11" x14ac:dyDescent="0.25">
      <c r="B142" s="6">
        <f t="shared" si="4"/>
        <v>11</v>
      </c>
      <c r="C142" s="7">
        <f t="shared" si="6"/>
        <v>126</v>
      </c>
      <c r="D142" s="8">
        <v>5.4800000000000001E-2</v>
      </c>
      <c r="E142" s="9">
        <f>IF(I141&gt;0.001,IPMT(Table4211[[#This Row],[Oprocentowanie]]/12,1,$C$5-Table4211[[#This Row],[Miesiąc]]+1,-I141),0)</f>
        <v>343.60854523617127</v>
      </c>
      <c r="F142" s="9">
        <f>IF(I141&gt;0.001,PPMT(Table4211[[#This Row],[Oprocentowanie]]/12,1,$C$5-Table4211[[#This Row],[Miesiąc]]+1,-I141),0)</f>
        <v>498.90850882309832</v>
      </c>
      <c r="G142" s="9">
        <f t="shared" si="5"/>
        <v>842.51705405926964</v>
      </c>
      <c r="H142" s="9"/>
      <c r="I142" s="9">
        <f>IF(I141-F142&gt;0.001,I141-F142-Table4211[[#This Row],[Ile nadpłacamy przy tej racie?]],0)</f>
        <v>74743.838623185206</v>
      </c>
      <c r="K142" s="9">
        <f>IF(Table4211[[#This Row],[Rok]]&lt;9,Table4211[[#This Row],[Odsetki normalne]]*50%,Table4211[[#This Row],[Odsetki normalne]])</f>
        <v>343.60854523617127</v>
      </c>
    </row>
    <row r="143" spans="2:11" x14ac:dyDescent="0.25">
      <c r="B143" s="6">
        <f t="shared" si="4"/>
        <v>11</v>
      </c>
      <c r="C143" s="7">
        <f t="shared" si="6"/>
        <v>127</v>
      </c>
      <c r="D143" s="8">
        <v>5.4800000000000001E-2</v>
      </c>
      <c r="E143" s="9">
        <f>IF(I142&gt;0.001,IPMT(Table4211[[#This Row],[Oprocentowanie]]/12,1,$C$5-Table4211[[#This Row],[Miesiąc]]+1,-I142),0)</f>
        <v>341.33019637921245</v>
      </c>
      <c r="F143" s="9">
        <f>IF(I142&gt;0.001,PPMT(Table4211[[#This Row],[Oprocentowanie]]/12,1,$C$5-Table4211[[#This Row],[Miesiąc]]+1,-I142),0)</f>
        <v>501.18685768005707</v>
      </c>
      <c r="G143" s="9">
        <f t="shared" si="5"/>
        <v>842.51705405926953</v>
      </c>
      <c r="H143" s="9"/>
      <c r="I143" s="9">
        <f>IF(I142-F143&gt;0.001,I142-F143-Table4211[[#This Row],[Ile nadpłacamy przy tej racie?]],0)</f>
        <v>74242.651765505143</v>
      </c>
      <c r="K143" s="9">
        <f>IF(Table4211[[#This Row],[Rok]]&lt;9,Table4211[[#This Row],[Odsetki normalne]]*50%,Table4211[[#This Row],[Odsetki normalne]])</f>
        <v>341.33019637921245</v>
      </c>
    </row>
    <row r="144" spans="2:11" x14ac:dyDescent="0.25">
      <c r="B144" s="6">
        <f t="shared" si="4"/>
        <v>11</v>
      </c>
      <c r="C144" s="7">
        <f t="shared" si="6"/>
        <v>128</v>
      </c>
      <c r="D144" s="8">
        <v>5.4800000000000001E-2</v>
      </c>
      <c r="E144" s="9">
        <f>IF(I143&gt;0.001,IPMT(Table4211[[#This Row],[Oprocentowanie]]/12,1,$C$5-Table4211[[#This Row],[Miesiąc]]+1,-I143),0)</f>
        <v>339.04144306247349</v>
      </c>
      <c r="F144" s="9">
        <f>IF(I143&gt;0.001,PPMT(Table4211[[#This Row],[Oprocentowanie]]/12,1,$C$5-Table4211[[#This Row],[Miesiąc]]+1,-I143),0)</f>
        <v>503.47561099679587</v>
      </c>
      <c r="G144" s="9">
        <f t="shared" si="5"/>
        <v>842.51705405926941</v>
      </c>
      <c r="H144" s="9"/>
      <c r="I144" s="9">
        <f>IF(I143-F144&gt;0.001,I143-F144-Table4211[[#This Row],[Ile nadpłacamy przy tej racie?]],0)</f>
        <v>73739.176154508343</v>
      </c>
      <c r="K144" s="9">
        <f>IF(Table4211[[#This Row],[Rok]]&lt;9,Table4211[[#This Row],[Odsetki normalne]]*50%,Table4211[[#This Row],[Odsetki normalne]])</f>
        <v>339.04144306247349</v>
      </c>
    </row>
    <row r="145" spans="2:11" x14ac:dyDescent="0.25">
      <c r="B145" s="6">
        <f t="shared" si="4"/>
        <v>11</v>
      </c>
      <c r="C145" s="7">
        <f t="shared" si="6"/>
        <v>129</v>
      </c>
      <c r="D145" s="8">
        <v>5.4800000000000001E-2</v>
      </c>
      <c r="E145" s="9">
        <f>IF(I144&gt;0.001,IPMT(Table4211[[#This Row],[Oprocentowanie]]/12,1,$C$5-Table4211[[#This Row],[Miesiąc]]+1,-I144),0)</f>
        <v>336.74223777225478</v>
      </c>
      <c r="F145" s="9">
        <f>IF(I144&gt;0.001,PPMT(Table4211[[#This Row],[Oprocentowanie]]/12,1,$C$5-Table4211[[#This Row],[Miesiąc]]+1,-I144),0)</f>
        <v>505.77481628701452</v>
      </c>
      <c r="G145" s="9">
        <f t="shared" si="5"/>
        <v>842.5170540592693</v>
      </c>
      <c r="H145" s="9"/>
      <c r="I145" s="9">
        <f>IF(I144-F145&gt;0.001,I144-F145-Table4211[[#This Row],[Ile nadpłacamy przy tej racie?]],0)</f>
        <v>73233.401338221331</v>
      </c>
      <c r="K145" s="9">
        <f>IF(Table4211[[#This Row],[Rok]]&lt;9,Table4211[[#This Row],[Odsetki normalne]]*50%,Table4211[[#This Row],[Odsetki normalne]])</f>
        <v>336.74223777225478</v>
      </c>
    </row>
    <row r="146" spans="2:11" x14ac:dyDescent="0.25">
      <c r="B146" s="6">
        <f t="shared" ref="B146:B209" si="7">ROUNDUP(C146/12,0)</f>
        <v>11</v>
      </c>
      <c r="C146" s="7">
        <f t="shared" si="6"/>
        <v>130</v>
      </c>
      <c r="D146" s="8">
        <v>5.4800000000000001E-2</v>
      </c>
      <c r="E146" s="9">
        <f>IF(I145&gt;0.001,IPMT(Table4211[[#This Row],[Oprocentowanie]]/12,1,$C$5-Table4211[[#This Row],[Miesiąc]]+1,-I145),0)</f>
        <v>334.43253277787744</v>
      </c>
      <c r="F146" s="9">
        <f>IF(I145&gt;0.001,PPMT(Table4211[[#This Row],[Oprocentowanie]]/12,1,$C$5-Table4211[[#This Row],[Miesiąc]]+1,-I145),0)</f>
        <v>508.08452128139203</v>
      </c>
      <c r="G146" s="9">
        <f t="shared" ref="G146:G209" si="8">IF(I145&gt;0,E146+F146,0)</f>
        <v>842.51705405926941</v>
      </c>
      <c r="H146" s="9"/>
      <c r="I146" s="9">
        <f>IF(I145-F146&gt;0.001,I145-F146-Table4211[[#This Row],[Ile nadpłacamy przy tej racie?]],0)</f>
        <v>72725.316816939943</v>
      </c>
      <c r="K146" s="9">
        <f>IF(Table4211[[#This Row],[Rok]]&lt;9,Table4211[[#This Row],[Odsetki normalne]]*50%,Table4211[[#This Row],[Odsetki normalne]])</f>
        <v>334.43253277787744</v>
      </c>
    </row>
    <row r="147" spans="2:11" x14ac:dyDescent="0.25">
      <c r="B147" s="6">
        <f t="shared" si="7"/>
        <v>11</v>
      </c>
      <c r="C147" s="7">
        <f t="shared" ref="C147:C210" si="9">C146+1</f>
        <v>131</v>
      </c>
      <c r="D147" s="8">
        <v>5.4800000000000001E-2</v>
      </c>
      <c r="E147" s="9">
        <f>IF(I146&gt;0.001,IPMT(Table4211[[#This Row],[Oprocentowanie]]/12,1,$C$5-Table4211[[#This Row],[Miesiąc]]+1,-I146),0)</f>
        <v>332.1122801306924</v>
      </c>
      <c r="F147" s="9">
        <f>IF(I146&gt;0.001,PPMT(Table4211[[#This Row],[Oprocentowanie]]/12,1,$C$5-Table4211[[#This Row],[Miesiąc]]+1,-I146),0)</f>
        <v>510.40477392857707</v>
      </c>
      <c r="G147" s="9">
        <f t="shared" si="8"/>
        <v>842.51705405926941</v>
      </c>
      <c r="H147" s="9"/>
      <c r="I147" s="9">
        <f>IF(I146-F147&gt;0.001,I146-F147-Table4211[[#This Row],[Ile nadpłacamy przy tej racie?]],0)</f>
        <v>72214.912043011369</v>
      </c>
      <c r="K147" s="9">
        <f>IF(Table4211[[#This Row],[Rok]]&lt;9,Table4211[[#This Row],[Odsetki normalne]]*50%,Table4211[[#This Row],[Odsetki normalne]])</f>
        <v>332.1122801306924</v>
      </c>
    </row>
    <row r="148" spans="2:11" x14ac:dyDescent="0.25">
      <c r="B148" s="6">
        <f t="shared" si="7"/>
        <v>11</v>
      </c>
      <c r="C148" s="7">
        <f t="shared" si="9"/>
        <v>132</v>
      </c>
      <c r="D148" s="8">
        <v>5.4800000000000001E-2</v>
      </c>
      <c r="E148" s="9">
        <f>IF(I147&gt;0.001,IPMT(Table4211[[#This Row],[Oprocentowanie]]/12,1,$C$5-Table4211[[#This Row],[Miesiąc]]+1,-I147),0)</f>
        <v>329.78143166308524</v>
      </c>
      <c r="F148" s="9">
        <f>IF(I147&gt;0.001,PPMT(Table4211[[#This Row],[Oprocentowanie]]/12,1,$C$5-Table4211[[#This Row],[Miesiąc]]+1,-I147),0)</f>
        <v>512.73562239618423</v>
      </c>
      <c r="G148" s="9">
        <f t="shared" si="8"/>
        <v>842.51705405926941</v>
      </c>
      <c r="H148" s="9"/>
      <c r="I148" s="9">
        <f>IF(I147-F148&gt;0.001,I147-F148-Table4211[[#This Row],[Ile nadpłacamy przy tej racie?]],0)</f>
        <v>71702.176420615186</v>
      </c>
      <c r="K148" s="9">
        <f>IF(Table4211[[#This Row],[Rok]]&lt;9,Table4211[[#This Row],[Odsetki normalne]]*50%,Table4211[[#This Row],[Odsetki normalne]])</f>
        <v>329.78143166308524</v>
      </c>
    </row>
    <row r="149" spans="2:11" x14ac:dyDescent="0.25">
      <c r="B149" s="1">
        <f t="shared" si="7"/>
        <v>12</v>
      </c>
      <c r="C149" s="4">
        <f t="shared" si="9"/>
        <v>133</v>
      </c>
      <c r="D149" s="5">
        <v>5.4800000000000001E-2</v>
      </c>
      <c r="E149" s="9">
        <f>IF(I148&gt;0.001,IPMT(Table4211[[#This Row],[Oprocentowanie]]/12,1,$C$5-Table4211[[#This Row],[Miesiąc]]+1,-I148),0)</f>
        <v>327.43993898747601</v>
      </c>
      <c r="F149" s="2">
        <f>IF(I148&gt;0.001,PPMT(Table4211[[#This Row],[Oprocentowanie]]/12,1,$C$5-Table4211[[#This Row],[Miesiąc]]+1,-I148),0)</f>
        <v>515.07711507179351</v>
      </c>
      <c r="G149" s="2">
        <f t="shared" si="8"/>
        <v>842.51705405926953</v>
      </c>
      <c r="H149" s="2"/>
      <c r="I149" s="11">
        <f>IF(I148-F149&gt;0.001,I148-F149-Table4211[[#This Row],[Ile nadpłacamy przy tej racie?]],0)</f>
        <v>71187.099305543394</v>
      </c>
      <c r="K149" s="2">
        <f>IF(Table4211[[#This Row],[Rok]]&lt;9,Table4211[[#This Row],[Odsetki normalne]]*50%,Table4211[[#This Row],[Odsetki normalne]])</f>
        <v>327.43993898747601</v>
      </c>
    </row>
    <row r="150" spans="2:11" x14ac:dyDescent="0.25">
      <c r="B150" s="1">
        <f t="shared" si="7"/>
        <v>12</v>
      </c>
      <c r="C150" s="4">
        <f t="shared" si="9"/>
        <v>134</v>
      </c>
      <c r="D150" s="5">
        <v>5.4800000000000001E-2</v>
      </c>
      <c r="E150" s="9">
        <f>IF(I149&gt;0.001,IPMT(Table4211[[#This Row],[Oprocentowanie]]/12,1,$C$5-Table4211[[#This Row],[Miesiąc]]+1,-I149),0)</f>
        <v>325.08775349531481</v>
      </c>
      <c r="F150" s="2">
        <f>IF(I149&gt;0.001,PPMT(Table4211[[#This Row],[Oprocentowanie]]/12,1,$C$5-Table4211[[#This Row],[Miesiąc]]+1,-I149),0)</f>
        <v>517.42930056395471</v>
      </c>
      <c r="G150" s="2">
        <f t="shared" si="8"/>
        <v>842.51705405926953</v>
      </c>
      <c r="H150" s="2"/>
      <c r="I150" s="11">
        <f>IF(I149-F150&gt;0.001,I149-F150-Table4211[[#This Row],[Ile nadpłacamy przy tej racie?]],0)</f>
        <v>70669.670004979445</v>
      </c>
      <c r="K150" s="2">
        <f>IF(Table4211[[#This Row],[Rok]]&lt;9,Table4211[[#This Row],[Odsetki normalne]]*50%,Table4211[[#This Row],[Odsetki normalne]])</f>
        <v>325.08775349531481</v>
      </c>
    </row>
    <row r="151" spans="2:11" x14ac:dyDescent="0.25">
      <c r="B151" s="1">
        <f t="shared" si="7"/>
        <v>12</v>
      </c>
      <c r="C151" s="4">
        <f t="shared" si="9"/>
        <v>135</v>
      </c>
      <c r="D151" s="5">
        <v>5.4800000000000001E-2</v>
      </c>
      <c r="E151" s="9">
        <f>IF(I150&gt;0.001,IPMT(Table4211[[#This Row],[Oprocentowanie]]/12,1,$C$5-Table4211[[#This Row],[Miesiąc]]+1,-I150),0)</f>
        <v>322.72482635607281</v>
      </c>
      <c r="F151" s="2">
        <f>IF(I150&gt;0.001,PPMT(Table4211[[#This Row],[Oprocentowanie]]/12,1,$C$5-Table4211[[#This Row],[Miesiąc]]+1,-I150),0)</f>
        <v>519.79222770319677</v>
      </c>
      <c r="G151" s="2">
        <f t="shared" si="8"/>
        <v>842.51705405926964</v>
      </c>
      <c r="H151" s="2"/>
      <c r="I151" s="11">
        <f>IF(I150-F151&gt;0.001,I150-F151-Table4211[[#This Row],[Ile nadpłacamy przy tej racie?]],0)</f>
        <v>70149.877777276255</v>
      </c>
      <c r="K151" s="2">
        <f>IF(Table4211[[#This Row],[Rok]]&lt;9,Table4211[[#This Row],[Odsetki normalne]]*50%,Table4211[[#This Row],[Odsetki normalne]])</f>
        <v>322.72482635607281</v>
      </c>
    </row>
    <row r="152" spans="2:11" x14ac:dyDescent="0.25">
      <c r="B152" s="1">
        <f t="shared" si="7"/>
        <v>12</v>
      </c>
      <c r="C152" s="4">
        <f t="shared" si="9"/>
        <v>136</v>
      </c>
      <c r="D152" s="5">
        <v>5.4800000000000001E-2</v>
      </c>
      <c r="E152" s="9">
        <f>IF(I151&gt;0.001,IPMT(Table4211[[#This Row],[Oprocentowanie]]/12,1,$C$5-Table4211[[#This Row],[Miesiąc]]+1,-I151),0)</f>
        <v>320.35110851622824</v>
      </c>
      <c r="F152" s="2">
        <f>IF(I151&gt;0.001,PPMT(Table4211[[#This Row],[Oprocentowanie]]/12,1,$C$5-Table4211[[#This Row],[Miesiąc]]+1,-I151),0)</f>
        <v>522.16594554304152</v>
      </c>
      <c r="G152" s="2">
        <f t="shared" si="8"/>
        <v>842.51705405926975</v>
      </c>
      <c r="H152" s="2"/>
      <c r="I152" s="11">
        <f>IF(I151-F152&gt;0.001,I151-F152-Table4211[[#This Row],[Ile nadpłacamy przy tej racie?]],0)</f>
        <v>69627.711831733221</v>
      </c>
      <c r="K152" s="2">
        <f>IF(Table4211[[#This Row],[Rok]]&lt;9,Table4211[[#This Row],[Odsetki normalne]]*50%,Table4211[[#This Row],[Odsetki normalne]])</f>
        <v>320.35110851622824</v>
      </c>
    </row>
    <row r="153" spans="2:11" x14ac:dyDescent="0.25">
      <c r="B153" s="1">
        <f t="shared" si="7"/>
        <v>12</v>
      </c>
      <c r="C153" s="4">
        <f t="shared" si="9"/>
        <v>137</v>
      </c>
      <c r="D153" s="5">
        <v>5.4800000000000001E-2</v>
      </c>
      <c r="E153" s="9">
        <f>IF(I152&gt;0.001,IPMT(Table4211[[#This Row],[Oprocentowanie]]/12,1,$C$5-Table4211[[#This Row],[Miesiąc]]+1,-I152),0)</f>
        <v>317.9665506982484</v>
      </c>
      <c r="F153" s="2">
        <f>IF(I152&gt;0.001,PPMT(Table4211[[#This Row],[Oprocentowanie]]/12,1,$C$5-Table4211[[#This Row],[Miesiąc]]+1,-I152),0)</f>
        <v>524.55050336102136</v>
      </c>
      <c r="G153" s="2">
        <f t="shared" si="8"/>
        <v>842.51705405926975</v>
      </c>
      <c r="H153" s="2"/>
      <c r="I153" s="11">
        <f>IF(I152-F153&gt;0.001,I152-F153-Table4211[[#This Row],[Ile nadpłacamy przy tej racie?]],0)</f>
        <v>69103.161328372196</v>
      </c>
      <c r="K153" s="2">
        <f>IF(Table4211[[#This Row],[Rok]]&lt;9,Table4211[[#This Row],[Odsetki normalne]]*50%,Table4211[[#This Row],[Odsetki normalne]])</f>
        <v>317.9665506982484</v>
      </c>
    </row>
    <row r="154" spans="2:11" x14ac:dyDescent="0.25">
      <c r="B154" s="1">
        <f t="shared" si="7"/>
        <v>12</v>
      </c>
      <c r="C154" s="4">
        <f t="shared" si="9"/>
        <v>138</v>
      </c>
      <c r="D154" s="5">
        <v>5.4800000000000001E-2</v>
      </c>
      <c r="E154" s="9">
        <f>IF(I153&gt;0.001,IPMT(Table4211[[#This Row],[Oprocentowanie]]/12,1,$C$5-Table4211[[#This Row],[Miesiąc]]+1,-I153),0)</f>
        <v>315.57110339956637</v>
      </c>
      <c r="F154" s="2">
        <f>IF(I153&gt;0.001,PPMT(Table4211[[#This Row],[Oprocentowanie]]/12,1,$C$5-Table4211[[#This Row],[Miesiąc]]+1,-I153),0)</f>
        <v>526.9459506597035</v>
      </c>
      <c r="G154" s="2">
        <f t="shared" si="8"/>
        <v>842.51705405926987</v>
      </c>
      <c r="H154" s="2"/>
      <c r="I154" s="11">
        <f>IF(I153-F154&gt;0.001,I153-F154-Table4211[[#This Row],[Ile nadpłacamy przy tej racie?]],0)</f>
        <v>68576.215377712491</v>
      </c>
      <c r="K154" s="2">
        <f>IF(Table4211[[#This Row],[Rok]]&lt;9,Table4211[[#This Row],[Odsetki normalne]]*50%,Table4211[[#This Row],[Odsetki normalne]])</f>
        <v>315.57110339956637</v>
      </c>
    </row>
    <row r="155" spans="2:11" x14ac:dyDescent="0.25">
      <c r="B155" s="1">
        <f t="shared" si="7"/>
        <v>12</v>
      </c>
      <c r="C155" s="4">
        <f t="shared" si="9"/>
        <v>139</v>
      </c>
      <c r="D155" s="5">
        <v>5.4800000000000001E-2</v>
      </c>
      <c r="E155" s="9">
        <f>IF(I154&gt;0.001,IPMT(Table4211[[#This Row],[Oprocentowanie]]/12,1,$C$5-Table4211[[#This Row],[Miesiąc]]+1,-I154),0)</f>
        <v>313.16471689155372</v>
      </c>
      <c r="F155" s="2">
        <f>IF(I154&gt;0.001,PPMT(Table4211[[#This Row],[Oprocentowanie]]/12,1,$C$5-Table4211[[#This Row],[Miesiąc]]+1,-I154),0)</f>
        <v>529.35233716771609</v>
      </c>
      <c r="G155" s="2">
        <f t="shared" si="8"/>
        <v>842.51705405926987</v>
      </c>
      <c r="H155" s="2"/>
      <c r="I155" s="11">
        <f>IF(I154-F155&gt;0.001,I154-F155-Table4211[[#This Row],[Ile nadpłacamy przy tej racie?]],0)</f>
        <v>68046.863040544777</v>
      </c>
      <c r="K155" s="2">
        <f>IF(Table4211[[#This Row],[Rok]]&lt;9,Table4211[[#This Row],[Odsetki normalne]]*50%,Table4211[[#This Row],[Odsetki normalne]])</f>
        <v>313.16471689155372</v>
      </c>
    </row>
    <row r="156" spans="2:11" x14ac:dyDescent="0.25">
      <c r="B156" s="1">
        <f t="shared" si="7"/>
        <v>12</v>
      </c>
      <c r="C156" s="4">
        <f t="shared" si="9"/>
        <v>140</v>
      </c>
      <c r="D156" s="5">
        <v>5.4800000000000001E-2</v>
      </c>
      <c r="E156" s="9">
        <f>IF(I155&gt;0.001,IPMT(Table4211[[#This Row],[Oprocentowanie]]/12,1,$C$5-Table4211[[#This Row],[Miesiąc]]+1,-I155),0)</f>
        <v>310.7473412184878</v>
      </c>
      <c r="F156" s="2">
        <f>IF(I155&gt;0.001,PPMT(Table4211[[#This Row],[Oprocentowanie]]/12,1,$C$5-Table4211[[#This Row],[Miesiąc]]+1,-I155),0)</f>
        <v>531.76971284078195</v>
      </c>
      <c r="G156" s="2">
        <f t="shared" si="8"/>
        <v>842.51705405926975</v>
      </c>
      <c r="H156" s="2"/>
      <c r="I156" s="11">
        <f>IF(I155-F156&gt;0.001,I155-F156-Table4211[[#This Row],[Ile nadpłacamy przy tej racie?]],0)</f>
        <v>67515.093327703988</v>
      </c>
      <c r="K156" s="2">
        <f>IF(Table4211[[#This Row],[Rok]]&lt;9,Table4211[[#This Row],[Odsetki normalne]]*50%,Table4211[[#This Row],[Odsetki normalne]])</f>
        <v>310.7473412184878</v>
      </c>
    </row>
    <row r="157" spans="2:11" x14ac:dyDescent="0.25">
      <c r="B157" s="1">
        <f t="shared" si="7"/>
        <v>12</v>
      </c>
      <c r="C157" s="4">
        <f t="shared" si="9"/>
        <v>141</v>
      </c>
      <c r="D157" s="5">
        <v>5.4800000000000001E-2</v>
      </c>
      <c r="E157" s="9">
        <f>IF(I156&gt;0.001,IPMT(Table4211[[#This Row],[Oprocentowanie]]/12,1,$C$5-Table4211[[#This Row],[Miesiąc]]+1,-I156),0)</f>
        <v>308.31892619651489</v>
      </c>
      <c r="F157" s="2">
        <f>IF(I156&gt;0.001,PPMT(Table4211[[#This Row],[Oprocentowanie]]/12,1,$C$5-Table4211[[#This Row],[Miesiąc]]+1,-I156),0)</f>
        <v>534.19812786275463</v>
      </c>
      <c r="G157" s="2">
        <f t="shared" si="8"/>
        <v>842.51705405926953</v>
      </c>
      <c r="H157" s="2"/>
      <c r="I157" s="11">
        <f>IF(I156-F157&gt;0.001,I156-F157-Table4211[[#This Row],[Ile nadpłacamy przy tej racie?]],0)</f>
        <v>66980.895199841238</v>
      </c>
      <c r="K157" s="2">
        <f>IF(Table4211[[#This Row],[Rok]]&lt;9,Table4211[[#This Row],[Odsetki normalne]]*50%,Table4211[[#This Row],[Odsetki normalne]])</f>
        <v>308.31892619651489</v>
      </c>
    </row>
    <row r="158" spans="2:11" x14ac:dyDescent="0.25">
      <c r="B158" s="1">
        <f t="shared" si="7"/>
        <v>12</v>
      </c>
      <c r="C158" s="4">
        <f t="shared" si="9"/>
        <v>142</v>
      </c>
      <c r="D158" s="5">
        <v>5.4800000000000001E-2</v>
      </c>
      <c r="E158" s="9">
        <f>IF(I157&gt;0.001,IPMT(Table4211[[#This Row],[Oprocentowanie]]/12,1,$C$5-Table4211[[#This Row],[Miesiąc]]+1,-I157),0)</f>
        <v>305.87942141260834</v>
      </c>
      <c r="F158" s="2">
        <f>IF(I157&gt;0.001,PPMT(Table4211[[#This Row],[Oprocentowanie]]/12,1,$C$5-Table4211[[#This Row],[Miesiąc]]+1,-I157),0)</f>
        <v>536.63763264666136</v>
      </c>
      <c r="G158" s="2">
        <f t="shared" si="8"/>
        <v>842.51705405926964</v>
      </c>
      <c r="H158" s="2"/>
      <c r="I158" s="11">
        <f>IF(I157-F158&gt;0.001,I157-F158-Table4211[[#This Row],[Ile nadpłacamy przy tej racie?]],0)</f>
        <v>66444.257567194581</v>
      </c>
      <c r="K158" s="2">
        <f>IF(Table4211[[#This Row],[Rok]]&lt;9,Table4211[[#This Row],[Odsetki normalne]]*50%,Table4211[[#This Row],[Odsetki normalne]])</f>
        <v>305.87942141260834</v>
      </c>
    </row>
    <row r="159" spans="2:11" x14ac:dyDescent="0.25">
      <c r="B159" s="1">
        <f t="shared" si="7"/>
        <v>12</v>
      </c>
      <c r="C159" s="4">
        <f t="shared" si="9"/>
        <v>143</v>
      </c>
      <c r="D159" s="5">
        <v>5.4800000000000001E-2</v>
      </c>
      <c r="E159" s="9">
        <f>IF(I158&gt;0.001,IPMT(Table4211[[#This Row],[Oprocentowanie]]/12,1,$C$5-Table4211[[#This Row],[Miesiąc]]+1,-I158),0)</f>
        <v>303.42877622352194</v>
      </c>
      <c r="F159" s="2">
        <f>IF(I158&gt;0.001,PPMT(Table4211[[#This Row],[Oprocentowanie]]/12,1,$C$5-Table4211[[#This Row],[Miesiąc]]+1,-I158),0)</f>
        <v>539.08827783574782</v>
      </c>
      <c r="G159" s="2">
        <f t="shared" si="8"/>
        <v>842.51705405926975</v>
      </c>
      <c r="H159" s="2"/>
      <c r="I159" s="11">
        <f>IF(I158-F159&gt;0.001,I158-F159-Table4211[[#This Row],[Ile nadpłacamy przy tej racie?]],0)</f>
        <v>65905.169289358833</v>
      </c>
      <c r="K159" s="2">
        <f>IF(Table4211[[#This Row],[Rok]]&lt;9,Table4211[[#This Row],[Odsetki normalne]]*50%,Table4211[[#This Row],[Odsetki normalne]])</f>
        <v>303.42877622352194</v>
      </c>
    </row>
    <row r="160" spans="2:11" x14ac:dyDescent="0.25">
      <c r="B160" s="1">
        <f t="shared" si="7"/>
        <v>12</v>
      </c>
      <c r="C160" s="4">
        <f t="shared" si="9"/>
        <v>144</v>
      </c>
      <c r="D160" s="5">
        <v>5.4800000000000001E-2</v>
      </c>
      <c r="E160" s="9">
        <f>IF(I159&gt;0.001,IPMT(Table4211[[#This Row],[Oprocentowanie]]/12,1,$C$5-Table4211[[#This Row],[Miesiąc]]+1,-I159),0)</f>
        <v>300.96693975473869</v>
      </c>
      <c r="F160" s="2">
        <f>IF(I159&gt;0.001,PPMT(Table4211[[#This Row],[Oprocentowanie]]/12,1,$C$5-Table4211[[#This Row],[Miesiąc]]+1,-I159),0)</f>
        <v>541.55011430453112</v>
      </c>
      <c r="G160" s="2">
        <f t="shared" si="8"/>
        <v>842.51705405926987</v>
      </c>
      <c r="H160" s="2"/>
      <c r="I160" s="11">
        <f>IF(I159-F160&gt;0.001,I159-F160-Table4211[[#This Row],[Ile nadpłacamy przy tej racie?]],0)</f>
        <v>65363.6191750543</v>
      </c>
      <c r="K160" s="2">
        <f>IF(Table4211[[#This Row],[Rok]]&lt;9,Table4211[[#This Row],[Odsetki normalne]]*50%,Table4211[[#This Row],[Odsetki normalne]])</f>
        <v>300.96693975473869</v>
      </c>
    </row>
    <row r="161" spans="2:11" x14ac:dyDescent="0.25">
      <c r="B161" s="6">
        <f t="shared" si="7"/>
        <v>13</v>
      </c>
      <c r="C161" s="7">
        <f t="shared" si="9"/>
        <v>145</v>
      </c>
      <c r="D161" s="8">
        <v>5.4800000000000001E-2</v>
      </c>
      <c r="E161" s="9">
        <f>IF(I160&gt;0.001,IPMT(Table4211[[#This Row],[Oprocentowanie]]/12,1,$C$5-Table4211[[#This Row],[Miesiąc]]+1,-I160),0)</f>
        <v>298.49386089941464</v>
      </c>
      <c r="F161" s="9">
        <f>IF(I160&gt;0.001,PPMT(Table4211[[#This Row],[Oprocentowanie]]/12,1,$C$5-Table4211[[#This Row],[Miesiąc]]+1,-I160),0)</f>
        <v>544.02319315985505</v>
      </c>
      <c r="G161" s="9">
        <f t="shared" si="8"/>
        <v>842.51705405926964</v>
      </c>
      <c r="H161" s="9"/>
      <c r="I161" s="9">
        <f>IF(I160-F161&gt;0.001,I160-F161-Table4211[[#This Row],[Ile nadpłacamy przy tej racie?]],0)</f>
        <v>64819.595981894447</v>
      </c>
      <c r="K161" s="9">
        <f>IF(Table4211[[#This Row],[Rok]]&lt;9,Table4211[[#This Row],[Odsetki normalne]]*50%,Table4211[[#This Row],[Odsetki normalne]])</f>
        <v>298.49386089941464</v>
      </c>
    </row>
    <row r="162" spans="2:11" x14ac:dyDescent="0.25">
      <c r="B162" s="6">
        <f t="shared" si="7"/>
        <v>13</v>
      </c>
      <c r="C162" s="7">
        <f t="shared" si="9"/>
        <v>146</v>
      </c>
      <c r="D162" s="8">
        <v>5.4800000000000001E-2</v>
      </c>
      <c r="E162" s="9">
        <f>IF(I161&gt;0.001,IPMT(Table4211[[#This Row],[Oprocentowanie]]/12,1,$C$5-Table4211[[#This Row],[Miesiąc]]+1,-I161),0)</f>
        <v>296.00948831731796</v>
      </c>
      <c r="F162" s="9">
        <f>IF(I161&gt;0.001,PPMT(Table4211[[#This Row],[Oprocentowanie]]/12,1,$C$5-Table4211[[#This Row],[Miesiąc]]+1,-I161),0)</f>
        <v>546.50756574195179</v>
      </c>
      <c r="G162" s="9">
        <f t="shared" si="8"/>
        <v>842.51705405926975</v>
      </c>
      <c r="H162" s="9"/>
      <c r="I162" s="9">
        <f>IF(I161-F162&gt;0.001,I161-F162-Table4211[[#This Row],[Ile nadpłacamy przy tej racie?]],0)</f>
        <v>64273.088416152495</v>
      </c>
      <c r="K162" s="9">
        <f>IF(Table4211[[#This Row],[Rok]]&lt;9,Table4211[[#This Row],[Odsetki normalne]]*50%,Table4211[[#This Row],[Odsetki normalne]])</f>
        <v>296.00948831731796</v>
      </c>
    </row>
    <row r="163" spans="2:11" x14ac:dyDescent="0.25">
      <c r="B163" s="6">
        <f t="shared" si="7"/>
        <v>13</v>
      </c>
      <c r="C163" s="7">
        <f t="shared" si="9"/>
        <v>147</v>
      </c>
      <c r="D163" s="8">
        <v>5.4800000000000001E-2</v>
      </c>
      <c r="E163" s="9">
        <f>IF(I162&gt;0.001,IPMT(Table4211[[#This Row],[Oprocentowanie]]/12,1,$C$5-Table4211[[#This Row],[Miesiąc]]+1,-I162),0)</f>
        <v>293.51377043376306</v>
      </c>
      <c r="F163" s="9">
        <f>IF(I162&gt;0.001,PPMT(Table4211[[#This Row],[Oprocentowanie]]/12,1,$C$5-Table4211[[#This Row],[Miesiąc]]+1,-I162),0)</f>
        <v>549.0032836255067</v>
      </c>
      <c r="G163" s="9">
        <f t="shared" si="8"/>
        <v>842.51705405926975</v>
      </c>
      <c r="H163" s="9"/>
      <c r="I163" s="9">
        <f>IF(I162-F163&gt;0.001,I162-F163-Table4211[[#This Row],[Ile nadpłacamy przy tej racie?]],0)</f>
        <v>63724.08513252699</v>
      </c>
      <c r="K163" s="9">
        <f>IF(Table4211[[#This Row],[Rok]]&lt;9,Table4211[[#This Row],[Odsetki normalne]]*50%,Table4211[[#This Row],[Odsetki normalne]])</f>
        <v>293.51377043376306</v>
      </c>
    </row>
    <row r="164" spans="2:11" x14ac:dyDescent="0.25">
      <c r="B164" s="6">
        <f t="shared" si="7"/>
        <v>13</v>
      </c>
      <c r="C164" s="7">
        <f t="shared" si="9"/>
        <v>148</v>
      </c>
      <c r="D164" s="8">
        <v>5.4800000000000001E-2</v>
      </c>
      <c r="E164" s="9">
        <f>IF(I163&gt;0.001,IPMT(Table4211[[#This Row],[Oprocentowanie]]/12,1,$C$5-Table4211[[#This Row],[Miesiąc]]+1,-I163),0)</f>
        <v>291.00665543853995</v>
      </c>
      <c r="F164" s="9">
        <f>IF(I163&gt;0.001,PPMT(Table4211[[#This Row],[Oprocentowanie]]/12,1,$C$5-Table4211[[#This Row],[Miesiąc]]+1,-I163),0)</f>
        <v>551.51039862072992</v>
      </c>
      <c r="G164" s="9">
        <f t="shared" si="8"/>
        <v>842.51705405926987</v>
      </c>
      <c r="H164" s="9"/>
      <c r="I164" s="9">
        <f>IF(I163-F164&gt;0.001,I163-F164-Table4211[[#This Row],[Ile nadpłacamy przy tej racie?]],0)</f>
        <v>63172.574733906258</v>
      </c>
      <c r="K164" s="9">
        <f>IF(Table4211[[#This Row],[Rok]]&lt;9,Table4211[[#This Row],[Odsetki normalne]]*50%,Table4211[[#This Row],[Odsetki normalne]])</f>
        <v>291.00665543853995</v>
      </c>
    </row>
    <row r="165" spans="2:11" x14ac:dyDescent="0.25">
      <c r="B165" s="6">
        <f t="shared" si="7"/>
        <v>13</v>
      </c>
      <c r="C165" s="7">
        <f t="shared" si="9"/>
        <v>149</v>
      </c>
      <c r="D165" s="8">
        <v>5.4800000000000001E-2</v>
      </c>
      <c r="E165" s="9">
        <f>IF(I164&gt;0.001,IPMT(Table4211[[#This Row],[Oprocentowanie]]/12,1,$C$5-Table4211[[#This Row],[Miesiąc]]+1,-I164),0)</f>
        <v>288.48809128483856</v>
      </c>
      <c r="F165" s="9">
        <f>IF(I164&gt;0.001,PPMT(Table4211[[#This Row],[Oprocentowanie]]/12,1,$C$5-Table4211[[#This Row],[Miesiąc]]+1,-I164),0)</f>
        <v>554.02896277443119</v>
      </c>
      <c r="G165" s="9">
        <f t="shared" si="8"/>
        <v>842.51705405926975</v>
      </c>
      <c r="H165" s="9"/>
      <c r="I165" s="9">
        <f>IF(I164-F165&gt;0.001,I164-F165-Table4211[[#This Row],[Ile nadpłacamy przy tej racie?]],0)</f>
        <v>62618.54577113183</v>
      </c>
      <c r="K165" s="9">
        <f>IF(Table4211[[#This Row],[Rok]]&lt;9,Table4211[[#This Row],[Odsetki normalne]]*50%,Table4211[[#This Row],[Odsetki normalne]])</f>
        <v>288.48809128483856</v>
      </c>
    </row>
    <row r="166" spans="2:11" x14ac:dyDescent="0.25">
      <c r="B166" s="6">
        <f t="shared" si="7"/>
        <v>13</v>
      </c>
      <c r="C166" s="7">
        <f t="shared" si="9"/>
        <v>150</v>
      </c>
      <c r="D166" s="8">
        <v>5.4800000000000001E-2</v>
      </c>
      <c r="E166" s="9">
        <f>IF(I165&gt;0.001,IPMT(Table4211[[#This Row],[Oprocentowanie]]/12,1,$C$5-Table4211[[#This Row],[Miesiąc]]+1,-I165),0)</f>
        <v>285.95802568816868</v>
      </c>
      <c r="F166" s="9">
        <f>IF(I165&gt;0.001,PPMT(Table4211[[#This Row],[Oprocentowanie]]/12,1,$C$5-Table4211[[#This Row],[Miesiąc]]+1,-I165),0)</f>
        <v>556.55902837110102</v>
      </c>
      <c r="G166" s="9">
        <f t="shared" si="8"/>
        <v>842.51705405926964</v>
      </c>
      <c r="H166" s="9"/>
      <c r="I166" s="9">
        <f>IF(I165-F166&gt;0.001,I165-F166-Table4211[[#This Row],[Ile nadpłacamy przy tej racie?]],0)</f>
        <v>62061.986742760731</v>
      </c>
      <c r="K166" s="9">
        <f>IF(Table4211[[#This Row],[Rok]]&lt;9,Table4211[[#This Row],[Odsetki normalne]]*50%,Table4211[[#This Row],[Odsetki normalne]])</f>
        <v>285.95802568816868</v>
      </c>
    </row>
    <row r="167" spans="2:11" x14ac:dyDescent="0.25">
      <c r="B167" s="6">
        <f t="shared" si="7"/>
        <v>13</v>
      </c>
      <c r="C167" s="7">
        <f t="shared" si="9"/>
        <v>151</v>
      </c>
      <c r="D167" s="8">
        <v>5.4800000000000001E-2</v>
      </c>
      <c r="E167" s="9">
        <f>IF(I166&gt;0.001,IPMT(Table4211[[#This Row],[Oprocentowanie]]/12,1,$C$5-Table4211[[#This Row],[Miesiąc]]+1,-I166),0)</f>
        <v>283.41640612527397</v>
      </c>
      <c r="F167" s="9">
        <f>IF(I166&gt;0.001,PPMT(Table4211[[#This Row],[Oprocentowanie]]/12,1,$C$5-Table4211[[#This Row],[Miesiąc]]+1,-I166),0)</f>
        <v>559.1006479339959</v>
      </c>
      <c r="G167" s="9">
        <f t="shared" si="8"/>
        <v>842.51705405926987</v>
      </c>
      <c r="H167" s="9"/>
      <c r="I167" s="9">
        <f>IF(I166-F167&gt;0.001,I166-F167-Table4211[[#This Row],[Ile nadpłacamy przy tej racie?]],0)</f>
        <v>61502.886094826732</v>
      </c>
      <c r="K167" s="9">
        <f>IF(Table4211[[#This Row],[Rok]]&lt;9,Table4211[[#This Row],[Odsetki normalne]]*50%,Table4211[[#This Row],[Odsetki normalne]])</f>
        <v>283.41640612527397</v>
      </c>
    </row>
    <row r="168" spans="2:11" x14ac:dyDescent="0.25">
      <c r="B168" s="6">
        <f t="shared" si="7"/>
        <v>13</v>
      </c>
      <c r="C168" s="7">
        <f t="shared" si="9"/>
        <v>152</v>
      </c>
      <c r="D168" s="8">
        <v>5.4800000000000001E-2</v>
      </c>
      <c r="E168" s="9">
        <f>IF(I167&gt;0.001,IPMT(Table4211[[#This Row],[Oprocentowanie]]/12,1,$C$5-Table4211[[#This Row],[Miesiąc]]+1,-I167),0)</f>
        <v>280.86317983304207</v>
      </c>
      <c r="F168" s="9">
        <f>IF(I167&gt;0.001,PPMT(Table4211[[#This Row],[Oprocentowanie]]/12,1,$C$5-Table4211[[#This Row],[Miesiąc]]+1,-I167),0)</f>
        <v>561.65387422622769</v>
      </c>
      <c r="G168" s="9">
        <f t="shared" si="8"/>
        <v>842.51705405926975</v>
      </c>
      <c r="H168" s="9"/>
      <c r="I168" s="9">
        <f>IF(I167-F168&gt;0.001,I167-F168-Table4211[[#This Row],[Ile nadpłacamy przy tej racie?]],0)</f>
        <v>60941.232220600505</v>
      </c>
      <c r="K168" s="9">
        <f>IF(Table4211[[#This Row],[Rok]]&lt;9,Table4211[[#This Row],[Odsetki normalne]]*50%,Table4211[[#This Row],[Odsetki normalne]])</f>
        <v>280.86317983304207</v>
      </c>
    </row>
    <row r="169" spans="2:11" x14ac:dyDescent="0.25">
      <c r="B169" s="6">
        <f t="shared" si="7"/>
        <v>13</v>
      </c>
      <c r="C169" s="7">
        <f t="shared" si="9"/>
        <v>153</v>
      </c>
      <c r="D169" s="8">
        <v>5.4800000000000001E-2</v>
      </c>
      <c r="E169" s="9">
        <f>IF(I168&gt;0.001,IPMT(Table4211[[#This Row],[Oprocentowanie]]/12,1,$C$5-Table4211[[#This Row],[Miesiąc]]+1,-I168),0)</f>
        <v>278.29829380740898</v>
      </c>
      <c r="F169" s="9">
        <f>IF(I168&gt;0.001,PPMT(Table4211[[#This Row],[Oprocentowanie]]/12,1,$C$5-Table4211[[#This Row],[Miesiąc]]+1,-I168),0)</f>
        <v>564.21876025186089</v>
      </c>
      <c r="G169" s="9">
        <f t="shared" si="8"/>
        <v>842.51705405926987</v>
      </c>
      <c r="H169" s="9"/>
      <c r="I169" s="9">
        <f>IF(I168-F169&gt;0.001,I168-F169-Table4211[[#This Row],[Ile nadpłacamy przy tej racie?]],0)</f>
        <v>60377.013460348644</v>
      </c>
      <c r="K169" s="9">
        <f>IF(Table4211[[#This Row],[Rok]]&lt;9,Table4211[[#This Row],[Odsetki normalne]]*50%,Table4211[[#This Row],[Odsetki normalne]])</f>
        <v>278.29829380740898</v>
      </c>
    </row>
    <row r="170" spans="2:11" x14ac:dyDescent="0.25">
      <c r="B170" s="6">
        <f t="shared" si="7"/>
        <v>13</v>
      </c>
      <c r="C170" s="7">
        <f t="shared" si="9"/>
        <v>154</v>
      </c>
      <c r="D170" s="8">
        <v>5.4800000000000001E-2</v>
      </c>
      <c r="E170" s="9">
        <f>IF(I169&gt;0.001,IPMT(Table4211[[#This Row],[Oprocentowanie]]/12,1,$C$5-Table4211[[#This Row],[Miesiąc]]+1,-I169),0)</f>
        <v>275.72169480225881</v>
      </c>
      <c r="F170" s="9">
        <f>IF(I169&gt;0.001,PPMT(Table4211[[#This Row],[Oprocentowanie]]/12,1,$C$5-Table4211[[#This Row],[Miesiąc]]+1,-I169),0)</f>
        <v>566.79535925701089</v>
      </c>
      <c r="G170" s="9">
        <f t="shared" si="8"/>
        <v>842.51705405926964</v>
      </c>
      <c r="H170" s="9"/>
      <c r="I170" s="9">
        <f>IF(I169-F170&gt;0.001,I169-F170-Table4211[[#This Row],[Ile nadpłacamy przy tej racie?]],0)</f>
        <v>59810.218101091632</v>
      </c>
      <c r="K170" s="9">
        <f>IF(Table4211[[#This Row],[Rok]]&lt;9,Table4211[[#This Row],[Odsetki normalne]]*50%,Table4211[[#This Row],[Odsetki normalne]])</f>
        <v>275.72169480225881</v>
      </c>
    </row>
    <row r="171" spans="2:11" x14ac:dyDescent="0.25">
      <c r="B171" s="6">
        <f t="shared" si="7"/>
        <v>13</v>
      </c>
      <c r="C171" s="7">
        <f t="shared" si="9"/>
        <v>155</v>
      </c>
      <c r="D171" s="8">
        <v>5.4800000000000001E-2</v>
      </c>
      <c r="E171" s="9">
        <f>IF(I170&gt;0.001,IPMT(Table4211[[#This Row],[Oprocentowanie]]/12,1,$C$5-Table4211[[#This Row],[Miesiąc]]+1,-I170),0)</f>
        <v>273.13332932831844</v>
      </c>
      <c r="F171" s="9">
        <f>IF(I170&gt;0.001,PPMT(Table4211[[#This Row],[Oprocentowanie]]/12,1,$C$5-Table4211[[#This Row],[Miesiąc]]+1,-I170),0)</f>
        <v>569.38372473095126</v>
      </c>
      <c r="G171" s="9">
        <f t="shared" si="8"/>
        <v>842.51705405926964</v>
      </c>
      <c r="H171" s="9"/>
      <c r="I171" s="9">
        <f>IF(I170-F171&gt;0.001,I170-F171-Table4211[[#This Row],[Ile nadpłacamy przy tej racie?]],0)</f>
        <v>59240.834376360683</v>
      </c>
      <c r="K171" s="9">
        <f>IF(Table4211[[#This Row],[Rok]]&lt;9,Table4211[[#This Row],[Odsetki normalne]]*50%,Table4211[[#This Row],[Odsetki normalne]])</f>
        <v>273.13332932831844</v>
      </c>
    </row>
    <row r="172" spans="2:11" x14ac:dyDescent="0.25">
      <c r="B172" s="6">
        <f t="shared" si="7"/>
        <v>13</v>
      </c>
      <c r="C172" s="7">
        <f t="shared" si="9"/>
        <v>156</v>
      </c>
      <c r="D172" s="8">
        <v>5.4800000000000001E-2</v>
      </c>
      <c r="E172" s="9">
        <f>IF(I171&gt;0.001,IPMT(Table4211[[#This Row],[Oprocentowanie]]/12,1,$C$5-Table4211[[#This Row],[Miesiąc]]+1,-I171),0)</f>
        <v>270.5331436520471</v>
      </c>
      <c r="F172" s="9">
        <f>IF(I171&gt;0.001,PPMT(Table4211[[#This Row],[Oprocentowanie]]/12,1,$C$5-Table4211[[#This Row],[Miesiąc]]+1,-I171),0)</f>
        <v>571.98391040722277</v>
      </c>
      <c r="G172" s="9">
        <f t="shared" si="8"/>
        <v>842.51705405926987</v>
      </c>
      <c r="H172" s="9"/>
      <c r="I172" s="9">
        <f>IF(I171-F172&gt;0.001,I171-F172-Table4211[[#This Row],[Ile nadpłacamy przy tej racie?]],0)</f>
        <v>58668.850465953459</v>
      </c>
      <c r="K172" s="9">
        <f>IF(Table4211[[#This Row],[Rok]]&lt;9,Table4211[[#This Row],[Odsetki normalne]]*50%,Table4211[[#This Row],[Odsetki normalne]])</f>
        <v>270.5331436520471</v>
      </c>
    </row>
    <row r="173" spans="2:11" x14ac:dyDescent="0.25">
      <c r="B173" s="1">
        <f t="shared" si="7"/>
        <v>14</v>
      </c>
      <c r="C173" s="4">
        <f t="shared" si="9"/>
        <v>157</v>
      </c>
      <c r="D173" s="5">
        <v>5.4800000000000001E-2</v>
      </c>
      <c r="E173" s="9">
        <f>IF(I172&gt;0.001,IPMT(Table4211[[#This Row],[Oprocentowanie]]/12,1,$C$5-Table4211[[#This Row],[Miesiąc]]+1,-I172),0)</f>
        <v>267.92108379452083</v>
      </c>
      <c r="F173" s="2">
        <f>IF(I172&gt;0.001,PPMT(Table4211[[#This Row],[Oprocentowanie]]/12,1,$C$5-Table4211[[#This Row],[Miesiąc]]+1,-I172),0)</f>
        <v>574.59597026474898</v>
      </c>
      <c r="G173" s="2">
        <f t="shared" si="8"/>
        <v>842.51705405926987</v>
      </c>
      <c r="H173" s="2"/>
      <c r="I173" s="11">
        <f>IF(I172-F173&gt;0.001,I172-F173-Table4211[[#This Row],[Ile nadpłacamy przy tej racie?]],0)</f>
        <v>58094.254495688707</v>
      </c>
      <c r="K173" s="2">
        <f>IF(Table4211[[#This Row],[Rok]]&lt;9,Table4211[[#This Row],[Odsetki normalne]]*50%,Table4211[[#This Row],[Odsetki normalne]])</f>
        <v>267.92108379452083</v>
      </c>
    </row>
    <row r="174" spans="2:11" x14ac:dyDescent="0.25">
      <c r="B174" s="1">
        <f t="shared" si="7"/>
        <v>14</v>
      </c>
      <c r="C174" s="4">
        <f t="shared" si="9"/>
        <v>158</v>
      </c>
      <c r="D174" s="5">
        <v>5.4800000000000001E-2</v>
      </c>
      <c r="E174" s="9">
        <f>IF(I173&gt;0.001,IPMT(Table4211[[#This Row],[Oprocentowanie]]/12,1,$C$5-Table4211[[#This Row],[Miesiąc]]+1,-I173),0)</f>
        <v>265.29709553031176</v>
      </c>
      <c r="F174" s="2">
        <f>IF(I173&gt;0.001,PPMT(Table4211[[#This Row],[Oprocentowanie]]/12,1,$C$5-Table4211[[#This Row],[Miesiąc]]+1,-I173),0)</f>
        <v>577.21995852895805</v>
      </c>
      <c r="G174" s="2">
        <f t="shared" si="8"/>
        <v>842.51705405926987</v>
      </c>
      <c r="H174" s="2"/>
      <c r="I174" s="11">
        <f>IF(I173-F174&gt;0.001,I173-F174-Table4211[[#This Row],[Ile nadpłacamy przy tej racie?]],0)</f>
        <v>57517.03453715975</v>
      </c>
      <c r="K174" s="2">
        <f>IF(Table4211[[#This Row],[Rok]]&lt;9,Table4211[[#This Row],[Odsetki normalne]]*50%,Table4211[[#This Row],[Odsetki normalne]])</f>
        <v>265.29709553031176</v>
      </c>
    </row>
    <row r="175" spans="2:11" x14ac:dyDescent="0.25">
      <c r="B175" s="1">
        <f t="shared" si="7"/>
        <v>14</v>
      </c>
      <c r="C175" s="4">
        <f t="shared" si="9"/>
        <v>159</v>
      </c>
      <c r="D175" s="5">
        <v>5.4800000000000001E-2</v>
      </c>
      <c r="E175" s="9">
        <f>IF(I174&gt;0.001,IPMT(Table4211[[#This Row],[Oprocentowanie]]/12,1,$C$5-Table4211[[#This Row],[Miesiąc]]+1,-I174),0)</f>
        <v>262.66112438636281</v>
      </c>
      <c r="F175" s="2">
        <f>IF(I174&gt;0.001,PPMT(Table4211[[#This Row],[Oprocentowanie]]/12,1,$C$5-Table4211[[#This Row],[Miesiąc]]+1,-I174),0)</f>
        <v>579.85592967290688</v>
      </c>
      <c r="G175" s="2">
        <f t="shared" si="8"/>
        <v>842.51705405926964</v>
      </c>
      <c r="H175" s="2"/>
      <c r="I175" s="11">
        <f>IF(I174-F175&gt;0.001,I174-F175-Table4211[[#This Row],[Ile nadpłacamy przy tej racie?]],0)</f>
        <v>56937.178607486843</v>
      </c>
      <c r="K175" s="2">
        <f>IF(Table4211[[#This Row],[Rok]]&lt;9,Table4211[[#This Row],[Odsetki normalne]]*50%,Table4211[[#This Row],[Odsetki normalne]])</f>
        <v>262.66112438636281</v>
      </c>
    </row>
    <row r="176" spans="2:11" x14ac:dyDescent="0.25">
      <c r="B176" s="1">
        <f t="shared" si="7"/>
        <v>14</v>
      </c>
      <c r="C176" s="4">
        <f t="shared" si="9"/>
        <v>160</v>
      </c>
      <c r="D176" s="5">
        <v>5.4800000000000001E-2</v>
      </c>
      <c r="E176" s="9">
        <f>IF(I175&gt;0.001,IPMT(Table4211[[#This Row],[Oprocentowanie]]/12,1,$C$5-Table4211[[#This Row],[Miesiąc]]+1,-I175),0)</f>
        <v>260.0131156408566</v>
      </c>
      <c r="F176" s="2">
        <f>IF(I175&gt;0.001,PPMT(Table4211[[#This Row],[Oprocentowanie]]/12,1,$C$5-Table4211[[#This Row],[Miesiąc]]+1,-I175),0)</f>
        <v>582.50393841841321</v>
      </c>
      <c r="G176" s="2">
        <f t="shared" si="8"/>
        <v>842.51705405926987</v>
      </c>
      <c r="H176" s="2"/>
      <c r="I176" s="11">
        <f>IF(I175-F176&gt;0.001,I175-F176-Table4211[[#This Row],[Ile nadpłacamy przy tej racie?]],0)</f>
        <v>56354.67466906843</v>
      </c>
      <c r="K176" s="2">
        <f>IF(Table4211[[#This Row],[Rok]]&lt;9,Table4211[[#This Row],[Odsetki normalne]]*50%,Table4211[[#This Row],[Odsetki normalne]])</f>
        <v>260.0131156408566</v>
      </c>
    </row>
    <row r="177" spans="2:11" x14ac:dyDescent="0.25">
      <c r="B177" s="1">
        <f t="shared" si="7"/>
        <v>14</v>
      </c>
      <c r="C177" s="4">
        <f t="shared" si="9"/>
        <v>161</v>
      </c>
      <c r="D177" s="5">
        <v>5.4800000000000001E-2</v>
      </c>
      <c r="E177" s="9">
        <f>IF(I176&gt;0.001,IPMT(Table4211[[#This Row],[Oprocentowanie]]/12,1,$C$5-Table4211[[#This Row],[Miesiąc]]+1,-I176),0)</f>
        <v>257.35301432207916</v>
      </c>
      <c r="F177" s="2">
        <f>IF(I176&gt;0.001,PPMT(Table4211[[#This Row],[Oprocentowanie]]/12,1,$C$5-Table4211[[#This Row],[Miesiąc]]+1,-I176),0)</f>
        <v>585.16403973719048</v>
      </c>
      <c r="G177" s="2">
        <f t="shared" si="8"/>
        <v>842.51705405926964</v>
      </c>
      <c r="H177" s="2"/>
      <c r="I177" s="11">
        <f>IF(I176-F177&gt;0.001,I176-F177-Table4211[[#This Row],[Ile nadpłacamy przy tej racie?]],0)</f>
        <v>55769.510629331242</v>
      </c>
      <c r="K177" s="2">
        <f>IF(Table4211[[#This Row],[Rok]]&lt;9,Table4211[[#This Row],[Odsetki normalne]]*50%,Table4211[[#This Row],[Odsetki normalne]])</f>
        <v>257.35301432207916</v>
      </c>
    </row>
    <row r="178" spans="2:11" x14ac:dyDescent="0.25">
      <c r="B178" s="1">
        <f t="shared" si="7"/>
        <v>14</v>
      </c>
      <c r="C178" s="4">
        <f t="shared" si="9"/>
        <v>162</v>
      </c>
      <c r="D178" s="5">
        <v>5.4800000000000001E-2</v>
      </c>
      <c r="E178" s="9">
        <f>IF(I177&gt;0.001,IPMT(Table4211[[#This Row],[Oprocentowanie]]/12,1,$C$5-Table4211[[#This Row],[Miesiąc]]+1,-I177),0)</f>
        <v>254.68076520727934</v>
      </c>
      <c r="F178" s="2">
        <f>IF(I177&gt;0.001,PPMT(Table4211[[#This Row],[Oprocentowanie]]/12,1,$C$5-Table4211[[#This Row],[Miesiąc]]+1,-I177),0)</f>
        <v>587.8362888519905</v>
      </c>
      <c r="G178" s="2">
        <f t="shared" si="8"/>
        <v>842.51705405926987</v>
      </c>
      <c r="H178" s="2"/>
      <c r="I178" s="11">
        <f>IF(I177-F178&gt;0.001,I177-F178-Table4211[[#This Row],[Ile nadpłacamy przy tej racie?]],0)</f>
        <v>55181.674340479251</v>
      </c>
      <c r="K178" s="2">
        <f>IF(Table4211[[#This Row],[Rok]]&lt;9,Table4211[[#This Row],[Odsetki normalne]]*50%,Table4211[[#This Row],[Odsetki normalne]])</f>
        <v>254.68076520727934</v>
      </c>
    </row>
    <row r="179" spans="2:11" x14ac:dyDescent="0.25">
      <c r="B179" s="1">
        <f t="shared" si="7"/>
        <v>14</v>
      </c>
      <c r="C179" s="4">
        <f t="shared" si="9"/>
        <v>163</v>
      </c>
      <c r="D179" s="5">
        <v>5.4800000000000001E-2</v>
      </c>
      <c r="E179" s="9">
        <f>IF(I178&gt;0.001,IPMT(Table4211[[#This Row],[Oprocentowanie]]/12,1,$C$5-Table4211[[#This Row],[Miesiąc]]+1,-I178),0)</f>
        <v>251.99631282152191</v>
      </c>
      <c r="F179" s="2">
        <f>IF(I178&gt;0.001,PPMT(Table4211[[#This Row],[Oprocentowanie]]/12,1,$C$5-Table4211[[#This Row],[Miesiąc]]+1,-I178),0)</f>
        <v>590.52074123774787</v>
      </c>
      <c r="G179" s="2">
        <f t="shared" si="8"/>
        <v>842.51705405926975</v>
      </c>
      <c r="H179" s="2"/>
      <c r="I179" s="11">
        <f>IF(I178-F179&gt;0.001,I178-F179-Table4211[[#This Row],[Ile nadpłacamy przy tej racie?]],0)</f>
        <v>54591.153599241501</v>
      </c>
      <c r="K179" s="2">
        <f>IF(Table4211[[#This Row],[Rok]]&lt;9,Table4211[[#This Row],[Odsetki normalne]]*50%,Table4211[[#This Row],[Odsetki normalne]])</f>
        <v>251.99631282152191</v>
      </c>
    </row>
    <row r="180" spans="2:11" x14ac:dyDescent="0.25">
      <c r="B180" s="1">
        <f t="shared" si="7"/>
        <v>14</v>
      </c>
      <c r="C180" s="4">
        <f t="shared" si="9"/>
        <v>164</v>
      </c>
      <c r="D180" s="5">
        <v>5.4800000000000001E-2</v>
      </c>
      <c r="E180" s="9">
        <f>IF(I179&gt;0.001,IPMT(Table4211[[#This Row],[Oprocentowanie]]/12,1,$C$5-Table4211[[#This Row],[Miesiąc]]+1,-I179),0)</f>
        <v>249.29960143653619</v>
      </c>
      <c r="F180" s="2">
        <f>IF(I179&gt;0.001,PPMT(Table4211[[#This Row],[Oprocentowanie]]/12,1,$C$5-Table4211[[#This Row],[Miesiąc]]+1,-I179),0)</f>
        <v>593.21745262273362</v>
      </c>
      <c r="G180" s="2">
        <f t="shared" si="8"/>
        <v>842.51705405926987</v>
      </c>
      <c r="H180" s="2"/>
      <c r="I180" s="11">
        <f>IF(I179-F180&gt;0.001,I179-F180-Table4211[[#This Row],[Ile nadpłacamy przy tej racie?]],0)</f>
        <v>53997.936146618769</v>
      </c>
      <c r="K180" s="2">
        <f>IF(Table4211[[#This Row],[Rok]]&lt;9,Table4211[[#This Row],[Odsetki normalne]]*50%,Table4211[[#This Row],[Odsetki normalne]])</f>
        <v>249.29960143653619</v>
      </c>
    </row>
    <row r="181" spans="2:11" x14ac:dyDescent="0.25">
      <c r="B181" s="1">
        <f t="shared" si="7"/>
        <v>14</v>
      </c>
      <c r="C181" s="4">
        <f t="shared" si="9"/>
        <v>165</v>
      </c>
      <c r="D181" s="5">
        <v>5.4800000000000001E-2</v>
      </c>
      <c r="E181" s="9">
        <f>IF(I180&gt;0.001,IPMT(Table4211[[#This Row],[Oprocentowanie]]/12,1,$C$5-Table4211[[#This Row],[Miesiąc]]+1,-I180),0)</f>
        <v>246.59057506955907</v>
      </c>
      <c r="F181" s="2">
        <f>IF(I180&gt;0.001,PPMT(Table4211[[#This Row],[Oprocentowanie]]/12,1,$C$5-Table4211[[#This Row],[Miesiąc]]+1,-I180),0)</f>
        <v>595.92647898971074</v>
      </c>
      <c r="G181" s="2">
        <f t="shared" si="8"/>
        <v>842.51705405926987</v>
      </c>
      <c r="H181" s="2"/>
      <c r="I181" s="11">
        <f>IF(I180-F181&gt;0.001,I180-F181-Table4211[[#This Row],[Ile nadpłacamy przy tej racie?]],0)</f>
        <v>53402.009667629056</v>
      </c>
      <c r="K181" s="2">
        <f>IF(Table4211[[#This Row],[Rok]]&lt;9,Table4211[[#This Row],[Odsetki normalne]]*50%,Table4211[[#This Row],[Odsetki normalne]])</f>
        <v>246.59057506955907</v>
      </c>
    </row>
    <row r="182" spans="2:11" x14ac:dyDescent="0.25">
      <c r="B182" s="1">
        <f t="shared" si="7"/>
        <v>14</v>
      </c>
      <c r="C182" s="4">
        <f t="shared" si="9"/>
        <v>166</v>
      </c>
      <c r="D182" s="5">
        <v>5.4800000000000001E-2</v>
      </c>
      <c r="E182" s="9">
        <f>IF(I181&gt;0.001,IPMT(Table4211[[#This Row],[Oprocentowanie]]/12,1,$C$5-Table4211[[#This Row],[Miesiąc]]+1,-I181),0)</f>
        <v>243.86917748217269</v>
      </c>
      <c r="F182" s="2">
        <f>IF(I181&gt;0.001,PPMT(Table4211[[#This Row],[Oprocentowanie]]/12,1,$C$5-Table4211[[#This Row],[Miesiąc]]+1,-I181),0)</f>
        <v>598.64787657709712</v>
      </c>
      <c r="G182" s="2">
        <f t="shared" si="8"/>
        <v>842.51705405926987</v>
      </c>
      <c r="H182" s="2"/>
      <c r="I182" s="11">
        <f>IF(I181-F182&gt;0.001,I181-F182-Table4211[[#This Row],[Ile nadpłacamy przy tej racie?]],0)</f>
        <v>52803.361791051961</v>
      </c>
      <c r="K182" s="2">
        <f>IF(Table4211[[#This Row],[Rok]]&lt;9,Table4211[[#This Row],[Odsetki normalne]]*50%,Table4211[[#This Row],[Odsetki normalne]])</f>
        <v>243.86917748217269</v>
      </c>
    </row>
    <row r="183" spans="2:11" x14ac:dyDescent="0.25">
      <c r="B183" s="1">
        <f t="shared" si="7"/>
        <v>14</v>
      </c>
      <c r="C183" s="4">
        <f t="shared" si="9"/>
        <v>167</v>
      </c>
      <c r="D183" s="5">
        <v>5.4800000000000001E-2</v>
      </c>
      <c r="E183" s="9">
        <f>IF(I182&gt;0.001,IPMT(Table4211[[#This Row],[Oprocentowanie]]/12,1,$C$5-Table4211[[#This Row],[Miesiąc]]+1,-I182),0)</f>
        <v>241.13535217913727</v>
      </c>
      <c r="F183" s="2">
        <f>IF(I182&gt;0.001,PPMT(Table4211[[#This Row],[Oprocentowanie]]/12,1,$C$5-Table4211[[#This Row],[Miesiąc]]+1,-I182),0)</f>
        <v>601.3817018801326</v>
      </c>
      <c r="G183" s="2">
        <f t="shared" si="8"/>
        <v>842.51705405926987</v>
      </c>
      <c r="H183" s="2"/>
      <c r="I183" s="11">
        <f>IF(I182-F183&gt;0.001,I182-F183-Table4211[[#This Row],[Ile nadpłacamy przy tej racie?]],0)</f>
        <v>52201.980089171826</v>
      </c>
      <c r="K183" s="2">
        <f>IF(Table4211[[#This Row],[Rok]]&lt;9,Table4211[[#This Row],[Odsetki normalne]]*50%,Table4211[[#This Row],[Odsetki normalne]])</f>
        <v>241.13535217913727</v>
      </c>
    </row>
    <row r="184" spans="2:11" x14ac:dyDescent="0.25">
      <c r="B184" s="1">
        <f t="shared" si="7"/>
        <v>14</v>
      </c>
      <c r="C184" s="4">
        <f t="shared" si="9"/>
        <v>168</v>
      </c>
      <c r="D184" s="5">
        <v>5.4800000000000001E-2</v>
      </c>
      <c r="E184" s="9">
        <f>IF(I183&gt;0.001,IPMT(Table4211[[#This Row],[Oprocentowanie]]/12,1,$C$5-Table4211[[#This Row],[Miesiąc]]+1,-I183),0)</f>
        <v>238.389042407218</v>
      </c>
      <c r="F184" s="2">
        <f>IF(I183&gt;0.001,PPMT(Table4211[[#This Row],[Oprocentowanie]]/12,1,$C$5-Table4211[[#This Row],[Miesiąc]]+1,-I183),0)</f>
        <v>604.12801165205167</v>
      </c>
      <c r="G184" s="2">
        <f t="shared" si="8"/>
        <v>842.51705405926964</v>
      </c>
      <c r="H184" s="2"/>
      <c r="I184" s="11">
        <f>IF(I183-F184&gt;0.001,I183-F184-Table4211[[#This Row],[Ile nadpłacamy przy tej racie?]],0)</f>
        <v>51597.852077519776</v>
      </c>
      <c r="K184" s="2">
        <f>IF(Table4211[[#This Row],[Rok]]&lt;9,Table4211[[#This Row],[Odsetki normalne]]*50%,Table4211[[#This Row],[Odsetki normalne]])</f>
        <v>238.389042407218</v>
      </c>
    </row>
    <row r="185" spans="2:11" x14ac:dyDescent="0.25">
      <c r="B185" s="6">
        <f t="shared" si="7"/>
        <v>15</v>
      </c>
      <c r="C185" s="7">
        <f t="shared" si="9"/>
        <v>169</v>
      </c>
      <c r="D185" s="8">
        <v>5.4800000000000001E-2</v>
      </c>
      <c r="E185" s="9">
        <f>IF(I184&gt;0.001,IPMT(Table4211[[#This Row],[Oprocentowanie]]/12,1,$C$5-Table4211[[#This Row],[Miesiąc]]+1,-I184),0)</f>
        <v>235.63019115400698</v>
      </c>
      <c r="F185" s="9">
        <f>IF(I184&gt;0.001,PPMT(Table4211[[#This Row],[Oprocentowanie]]/12,1,$C$5-Table4211[[#This Row],[Miesiąc]]+1,-I184),0)</f>
        <v>606.88686290526289</v>
      </c>
      <c r="G185" s="9">
        <f t="shared" si="8"/>
        <v>842.51705405926987</v>
      </c>
      <c r="H185" s="9"/>
      <c r="I185" s="9">
        <f>IF(I184-F185&gt;0.001,I184-F185-Table4211[[#This Row],[Ile nadpłacamy przy tej racie?]],0)</f>
        <v>50990.965214614516</v>
      </c>
      <c r="K185" s="9">
        <f>IF(Table4211[[#This Row],[Rok]]&lt;9,Table4211[[#This Row],[Odsetki normalne]]*50%,Table4211[[#This Row],[Odsetki normalne]])</f>
        <v>235.63019115400698</v>
      </c>
    </row>
    <row r="186" spans="2:11" x14ac:dyDescent="0.25">
      <c r="B186" s="6">
        <f t="shared" si="7"/>
        <v>15</v>
      </c>
      <c r="C186" s="7">
        <f t="shared" si="9"/>
        <v>170</v>
      </c>
      <c r="D186" s="8">
        <v>5.4800000000000001E-2</v>
      </c>
      <c r="E186" s="9">
        <f>IF(I185&gt;0.001,IPMT(Table4211[[#This Row],[Oprocentowanie]]/12,1,$C$5-Table4211[[#This Row],[Miesiąc]]+1,-I185),0)</f>
        <v>232.85874114673962</v>
      </c>
      <c r="F186" s="9">
        <f>IF(I185&gt;0.001,PPMT(Table4211[[#This Row],[Oprocentowanie]]/12,1,$C$5-Table4211[[#This Row],[Miesiąc]]+1,-I185),0)</f>
        <v>609.65831291253005</v>
      </c>
      <c r="G186" s="9">
        <f t="shared" si="8"/>
        <v>842.51705405926964</v>
      </c>
      <c r="H186" s="9"/>
      <c r="I186" s="9">
        <f>IF(I185-F186&gt;0.001,I185-F186-Table4211[[#This Row],[Ile nadpłacamy przy tej racie?]],0)</f>
        <v>50381.306901701988</v>
      </c>
      <c r="K186" s="9">
        <f>IF(Table4211[[#This Row],[Rok]]&lt;9,Table4211[[#This Row],[Odsetki normalne]]*50%,Table4211[[#This Row],[Odsetki normalne]])</f>
        <v>232.85874114673962</v>
      </c>
    </row>
    <row r="187" spans="2:11" x14ac:dyDescent="0.25">
      <c r="B187" s="6">
        <f t="shared" si="7"/>
        <v>15</v>
      </c>
      <c r="C187" s="7">
        <f t="shared" si="9"/>
        <v>171</v>
      </c>
      <c r="D187" s="8">
        <v>5.4800000000000001E-2</v>
      </c>
      <c r="E187" s="9">
        <f>IF(I186&gt;0.001,IPMT(Table4211[[#This Row],[Oprocentowanie]]/12,1,$C$5-Table4211[[#This Row],[Miesiąc]]+1,-I186),0)</f>
        <v>230.07463485110574</v>
      </c>
      <c r="F187" s="9">
        <f>IF(I186&gt;0.001,PPMT(Table4211[[#This Row],[Oprocentowanie]]/12,1,$C$5-Table4211[[#This Row],[Miesiąc]]+1,-I186),0)</f>
        <v>612.4424192081641</v>
      </c>
      <c r="G187" s="9">
        <f t="shared" si="8"/>
        <v>842.51705405926987</v>
      </c>
      <c r="H187" s="9"/>
      <c r="I187" s="9">
        <f>IF(I186-F187&gt;0.001,I186-F187-Table4211[[#This Row],[Ile nadpłacamy przy tej racie?]],0)</f>
        <v>49768.864482493824</v>
      </c>
      <c r="K187" s="9">
        <f>IF(Table4211[[#This Row],[Rok]]&lt;9,Table4211[[#This Row],[Odsetki normalne]]*50%,Table4211[[#This Row],[Odsetki normalne]])</f>
        <v>230.07463485110574</v>
      </c>
    </row>
    <row r="188" spans="2:11" x14ac:dyDescent="0.25">
      <c r="B188" s="6">
        <f t="shared" si="7"/>
        <v>15</v>
      </c>
      <c r="C188" s="7">
        <f t="shared" si="9"/>
        <v>172</v>
      </c>
      <c r="D188" s="8">
        <v>5.4800000000000001E-2</v>
      </c>
      <c r="E188" s="9">
        <f>IF(I187&gt;0.001,IPMT(Table4211[[#This Row],[Oprocentowanie]]/12,1,$C$5-Table4211[[#This Row],[Miesiąc]]+1,-I187),0)</f>
        <v>227.27781447005515</v>
      </c>
      <c r="F188" s="9">
        <f>IF(I187&gt;0.001,PPMT(Table4211[[#This Row],[Oprocentowanie]]/12,1,$C$5-Table4211[[#This Row],[Miesiąc]]+1,-I187),0)</f>
        <v>615.23923958921466</v>
      </c>
      <c r="G188" s="9">
        <f t="shared" si="8"/>
        <v>842.51705405926987</v>
      </c>
      <c r="H188" s="9"/>
      <c r="I188" s="9">
        <f>IF(I187-F188&gt;0.001,I187-F188-Table4211[[#This Row],[Ile nadpłacamy przy tej racie?]],0)</f>
        <v>49153.625242904607</v>
      </c>
      <c r="K188" s="9">
        <f>IF(Table4211[[#This Row],[Rok]]&lt;9,Table4211[[#This Row],[Odsetki normalne]]*50%,Table4211[[#This Row],[Odsetki normalne]])</f>
        <v>227.27781447005515</v>
      </c>
    </row>
    <row r="189" spans="2:11" x14ac:dyDescent="0.25">
      <c r="B189" s="6">
        <f t="shared" si="7"/>
        <v>15</v>
      </c>
      <c r="C189" s="7">
        <f t="shared" si="9"/>
        <v>173</v>
      </c>
      <c r="D189" s="8">
        <v>5.4800000000000001E-2</v>
      </c>
      <c r="E189" s="9">
        <f>IF(I188&gt;0.001,IPMT(Table4211[[#This Row],[Oprocentowanie]]/12,1,$C$5-Table4211[[#This Row],[Miesiąc]]+1,-I188),0)</f>
        <v>224.46822194259772</v>
      </c>
      <c r="F189" s="9">
        <f>IF(I188&gt;0.001,PPMT(Table4211[[#This Row],[Oprocentowanie]]/12,1,$C$5-Table4211[[#This Row],[Miesiąc]]+1,-I188),0)</f>
        <v>618.0488321166722</v>
      </c>
      <c r="G189" s="9">
        <f t="shared" si="8"/>
        <v>842.51705405926987</v>
      </c>
      <c r="H189" s="9"/>
      <c r="I189" s="9">
        <f>IF(I188-F189&gt;0.001,I188-F189-Table4211[[#This Row],[Ile nadpłacamy przy tej racie?]],0)</f>
        <v>48535.576410787937</v>
      </c>
      <c r="K189" s="9">
        <f>IF(Table4211[[#This Row],[Rok]]&lt;9,Table4211[[#This Row],[Odsetki normalne]]*50%,Table4211[[#This Row],[Odsetki normalne]])</f>
        <v>224.46822194259772</v>
      </c>
    </row>
    <row r="190" spans="2:11" x14ac:dyDescent="0.25">
      <c r="B190" s="6">
        <f t="shared" si="7"/>
        <v>15</v>
      </c>
      <c r="C190" s="7">
        <f t="shared" si="9"/>
        <v>174</v>
      </c>
      <c r="D190" s="8">
        <v>5.4800000000000001E-2</v>
      </c>
      <c r="E190" s="9">
        <f>IF(I189&gt;0.001,IPMT(Table4211[[#This Row],[Oprocentowanie]]/12,1,$C$5-Table4211[[#This Row],[Miesiąc]]+1,-I189),0)</f>
        <v>221.64579894259825</v>
      </c>
      <c r="F190" s="9">
        <f>IF(I189&gt;0.001,PPMT(Table4211[[#This Row],[Oprocentowanie]]/12,1,$C$5-Table4211[[#This Row],[Miesiąc]]+1,-I189),0)</f>
        <v>620.87125511667148</v>
      </c>
      <c r="G190" s="9">
        <f t="shared" si="8"/>
        <v>842.51705405926975</v>
      </c>
      <c r="H190" s="9"/>
      <c r="I190" s="9">
        <f>IF(I189-F190&gt;0.001,I189-F190-Table4211[[#This Row],[Ile nadpłacamy przy tej racie?]],0)</f>
        <v>47914.705155671269</v>
      </c>
      <c r="K190" s="9">
        <f>IF(Table4211[[#This Row],[Rok]]&lt;9,Table4211[[#This Row],[Odsetki normalne]]*50%,Table4211[[#This Row],[Odsetki normalne]])</f>
        <v>221.64579894259825</v>
      </c>
    </row>
    <row r="191" spans="2:11" x14ac:dyDescent="0.25">
      <c r="B191" s="6">
        <f t="shared" si="7"/>
        <v>15</v>
      </c>
      <c r="C191" s="7">
        <f t="shared" si="9"/>
        <v>175</v>
      </c>
      <c r="D191" s="8">
        <v>5.4800000000000001E-2</v>
      </c>
      <c r="E191" s="9">
        <f>IF(I190&gt;0.001,IPMT(Table4211[[#This Row],[Oprocentowanie]]/12,1,$C$5-Table4211[[#This Row],[Miesiąc]]+1,-I190),0)</f>
        <v>218.81048687756547</v>
      </c>
      <c r="F191" s="9">
        <f>IF(I190&gt;0.001,PPMT(Table4211[[#This Row],[Oprocentowanie]]/12,1,$C$5-Table4211[[#This Row],[Miesiąc]]+1,-I190),0)</f>
        <v>623.70656718170449</v>
      </c>
      <c r="G191" s="9">
        <f t="shared" si="8"/>
        <v>842.51705405926998</v>
      </c>
      <c r="H191" s="9"/>
      <c r="I191" s="9">
        <f>IF(I190-F191&gt;0.001,I190-F191-Table4211[[#This Row],[Ile nadpłacamy przy tej racie?]],0)</f>
        <v>47290.998588489565</v>
      </c>
      <c r="K191" s="9">
        <f>IF(Table4211[[#This Row],[Rok]]&lt;9,Table4211[[#This Row],[Odsetki normalne]]*50%,Table4211[[#This Row],[Odsetki normalne]])</f>
        <v>218.81048687756547</v>
      </c>
    </row>
    <row r="192" spans="2:11" x14ac:dyDescent="0.25">
      <c r="B192" s="6">
        <f t="shared" si="7"/>
        <v>15</v>
      </c>
      <c r="C192" s="7">
        <f t="shared" si="9"/>
        <v>176</v>
      </c>
      <c r="D192" s="8">
        <v>5.4800000000000001E-2</v>
      </c>
      <c r="E192" s="9">
        <f>IF(I191&gt;0.001,IPMT(Table4211[[#This Row],[Oprocentowanie]]/12,1,$C$5-Table4211[[#This Row],[Miesiąc]]+1,-I191),0)</f>
        <v>215.96222688743569</v>
      </c>
      <c r="F192" s="9">
        <f>IF(I191&gt;0.001,PPMT(Table4211[[#This Row],[Oprocentowanie]]/12,1,$C$5-Table4211[[#This Row],[Miesiąc]]+1,-I191),0)</f>
        <v>626.55482717183429</v>
      </c>
      <c r="G192" s="9">
        <f t="shared" si="8"/>
        <v>842.51705405926998</v>
      </c>
      <c r="H192" s="9"/>
      <c r="I192" s="9">
        <f>IF(I191-F192&gt;0.001,I191-F192-Table4211[[#This Row],[Ile nadpłacamy przy tej racie?]],0)</f>
        <v>46664.443761317729</v>
      </c>
      <c r="K192" s="9">
        <f>IF(Table4211[[#This Row],[Rok]]&lt;9,Table4211[[#This Row],[Odsetki normalne]]*50%,Table4211[[#This Row],[Odsetki normalne]])</f>
        <v>215.96222688743569</v>
      </c>
    </row>
    <row r="193" spans="2:11" x14ac:dyDescent="0.25">
      <c r="B193" s="6">
        <f t="shared" si="7"/>
        <v>15</v>
      </c>
      <c r="C193" s="7">
        <f t="shared" si="9"/>
        <v>177</v>
      </c>
      <c r="D193" s="8">
        <v>5.4800000000000001E-2</v>
      </c>
      <c r="E193" s="9">
        <f>IF(I192&gt;0.001,IPMT(Table4211[[#This Row],[Oprocentowanie]]/12,1,$C$5-Table4211[[#This Row],[Miesiąc]]+1,-I192),0)</f>
        <v>213.10095984335098</v>
      </c>
      <c r="F193" s="9">
        <f>IF(I192&gt;0.001,PPMT(Table4211[[#This Row],[Oprocentowanie]]/12,1,$C$5-Table4211[[#This Row],[Miesiąc]]+1,-I192),0)</f>
        <v>629.41609421591897</v>
      </c>
      <c r="G193" s="9">
        <f t="shared" si="8"/>
        <v>842.51705405926998</v>
      </c>
      <c r="H193" s="9"/>
      <c r="I193" s="9">
        <f>IF(I192-F193&gt;0.001,I192-F193-Table4211[[#This Row],[Ile nadpłacamy przy tej racie?]],0)</f>
        <v>46035.027667101807</v>
      </c>
      <c r="K193" s="9">
        <f>IF(Table4211[[#This Row],[Rok]]&lt;9,Table4211[[#This Row],[Odsetki normalne]]*50%,Table4211[[#This Row],[Odsetki normalne]])</f>
        <v>213.10095984335098</v>
      </c>
    </row>
    <row r="194" spans="2:11" x14ac:dyDescent="0.25">
      <c r="B194" s="6">
        <f t="shared" si="7"/>
        <v>15</v>
      </c>
      <c r="C194" s="7">
        <f t="shared" si="9"/>
        <v>178</v>
      </c>
      <c r="D194" s="8">
        <v>5.4800000000000001E-2</v>
      </c>
      <c r="E194" s="9">
        <f>IF(I193&gt;0.001,IPMT(Table4211[[#This Row],[Oprocentowanie]]/12,1,$C$5-Table4211[[#This Row],[Miesiąc]]+1,-I193),0)</f>
        <v>210.2266263464316</v>
      </c>
      <c r="F194" s="9">
        <f>IF(I193&gt;0.001,PPMT(Table4211[[#This Row],[Oprocentowanie]]/12,1,$C$5-Table4211[[#This Row],[Miesiąc]]+1,-I193),0)</f>
        <v>632.29042771283821</v>
      </c>
      <c r="G194" s="9">
        <f t="shared" si="8"/>
        <v>842.51705405926987</v>
      </c>
      <c r="H194" s="9"/>
      <c r="I194" s="9">
        <f>IF(I193-F194&gt;0.001,I193-F194-Table4211[[#This Row],[Ile nadpłacamy przy tej racie?]],0)</f>
        <v>45402.737239388967</v>
      </c>
      <c r="K194" s="9">
        <f>IF(Table4211[[#This Row],[Rok]]&lt;9,Table4211[[#This Row],[Odsetki normalne]]*50%,Table4211[[#This Row],[Odsetki normalne]])</f>
        <v>210.2266263464316</v>
      </c>
    </row>
    <row r="195" spans="2:11" x14ac:dyDescent="0.25">
      <c r="B195" s="6">
        <f t="shared" si="7"/>
        <v>15</v>
      </c>
      <c r="C195" s="7">
        <f t="shared" si="9"/>
        <v>179</v>
      </c>
      <c r="D195" s="8">
        <v>5.4800000000000001E-2</v>
      </c>
      <c r="E195" s="9">
        <f>IF(I194&gt;0.001,IPMT(Table4211[[#This Row],[Oprocentowanie]]/12,1,$C$5-Table4211[[#This Row],[Miesiąc]]+1,-I194),0)</f>
        <v>207.33916672654297</v>
      </c>
      <c r="F195" s="9">
        <f>IF(I194&gt;0.001,PPMT(Table4211[[#This Row],[Oprocentowanie]]/12,1,$C$5-Table4211[[#This Row],[Miesiąc]]+1,-I194),0)</f>
        <v>635.17788733272687</v>
      </c>
      <c r="G195" s="9">
        <f t="shared" si="8"/>
        <v>842.51705405926987</v>
      </c>
      <c r="H195" s="9"/>
      <c r="I195" s="9">
        <f>IF(I194-F195&gt;0.001,I194-F195-Table4211[[#This Row],[Ile nadpłacamy przy tej racie?]],0)</f>
        <v>44767.55935205624</v>
      </c>
      <c r="K195" s="9">
        <f>IF(Table4211[[#This Row],[Rok]]&lt;9,Table4211[[#This Row],[Odsetki normalne]]*50%,Table4211[[#This Row],[Odsetki normalne]])</f>
        <v>207.33916672654297</v>
      </c>
    </row>
    <row r="196" spans="2:11" x14ac:dyDescent="0.25">
      <c r="B196" s="6">
        <f t="shared" si="7"/>
        <v>15</v>
      </c>
      <c r="C196" s="7">
        <f t="shared" si="9"/>
        <v>180</v>
      </c>
      <c r="D196" s="8">
        <v>5.4800000000000001E-2</v>
      </c>
      <c r="E196" s="9">
        <f>IF(I195&gt;0.001,IPMT(Table4211[[#This Row],[Oprocentowanie]]/12,1,$C$5-Table4211[[#This Row],[Miesiąc]]+1,-I195),0)</f>
        <v>204.43852104105684</v>
      </c>
      <c r="F196" s="9">
        <f>IF(I195&gt;0.001,PPMT(Table4211[[#This Row],[Oprocentowanie]]/12,1,$C$5-Table4211[[#This Row],[Miesiąc]]+1,-I195),0)</f>
        <v>638.07853301821308</v>
      </c>
      <c r="G196" s="9">
        <f t="shared" si="8"/>
        <v>842.51705405926987</v>
      </c>
      <c r="H196" s="9"/>
      <c r="I196" s="9">
        <f>IF(I195-F196&gt;0.001,I195-F196-Table4211[[#This Row],[Ile nadpłacamy przy tej racie?]],0)</f>
        <v>44129.480819038028</v>
      </c>
      <c r="K196" s="9">
        <f>IF(Table4211[[#This Row],[Rok]]&lt;9,Table4211[[#This Row],[Odsetki normalne]]*50%,Table4211[[#This Row],[Odsetki normalne]])</f>
        <v>204.43852104105684</v>
      </c>
    </row>
    <row r="197" spans="2:11" x14ac:dyDescent="0.25">
      <c r="B197" s="1">
        <f t="shared" si="7"/>
        <v>16</v>
      </c>
      <c r="C197" s="4">
        <f t="shared" si="9"/>
        <v>181</v>
      </c>
      <c r="D197" s="5">
        <v>5.4800000000000001E-2</v>
      </c>
      <c r="E197" s="9">
        <f>IF(I196&gt;0.001,IPMT(Table4211[[#This Row],[Oprocentowanie]]/12,1,$C$5-Table4211[[#This Row],[Miesiąc]]+1,-I196),0)</f>
        <v>201.524629073607</v>
      </c>
      <c r="F197" s="2">
        <f>IF(I196&gt;0.001,PPMT(Table4211[[#This Row],[Oprocentowanie]]/12,1,$C$5-Table4211[[#This Row],[Miesiąc]]+1,-I196),0)</f>
        <v>640.99242498566286</v>
      </c>
      <c r="G197" s="2">
        <f t="shared" si="8"/>
        <v>842.51705405926987</v>
      </c>
      <c r="H197" s="2"/>
      <c r="I197" s="11">
        <f>IF(I196-F197&gt;0.001,I196-F197-Table4211[[#This Row],[Ile nadpłacamy przy tej racie?]],0)</f>
        <v>43488.488394052365</v>
      </c>
      <c r="K197" s="2">
        <f>IF(Table4211[[#This Row],[Rok]]&lt;9,Table4211[[#This Row],[Odsetki normalne]]*50%,Table4211[[#This Row],[Odsetki normalne]])</f>
        <v>201.524629073607</v>
      </c>
    </row>
    <row r="198" spans="2:11" x14ac:dyDescent="0.25">
      <c r="B198" s="1">
        <f t="shared" si="7"/>
        <v>16</v>
      </c>
      <c r="C198" s="4">
        <f t="shared" si="9"/>
        <v>182</v>
      </c>
      <c r="D198" s="5">
        <v>5.4800000000000001E-2</v>
      </c>
      <c r="E198" s="9">
        <f>IF(I197&gt;0.001,IPMT(Table4211[[#This Row],[Oprocentowanie]]/12,1,$C$5-Table4211[[#This Row],[Miesiąc]]+1,-I197),0)</f>
        <v>198.59743033283914</v>
      </c>
      <c r="F198" s="2">
        <f>IF(I197&gt;0.001,PPMT(Table4211[[#This Row],[Oprocentowanie]]/12,1,$C$5-Table4211[[#This Row],[Miesiąc]]+1,-I197),0)</f>
        <v>643.91962372643081</v>
      </c>
      <c r="G198" s="2">
        <f t="shared" si="8"/>
        <v>842.51705405926998</v>
      </c>
      <c r="H198" s="2"/>
      <c r="I198" s="11">
        <f>IF(I197-F198&gt;0.001,I197-F198-Table4211[[#This Row],[Ile nadpłacamy przy tej racie?]],0)</f>
        <v>42844.568770325932</v>
      </c>
      <c r="K198" s="2">
        <f>IF(Table4211[[#This Row],[Rok]]&lt;9,Table4211[[#This Row],[Odsetki normalne]]*50%,Table4211[[#This Row],[Odsetki normalne]])</f>
        <v>198.59743033283914</v>
      </c>
    </row>
    <row r="199" spans="2:11" x14ac:dyDescent="0.25">
      <c r="B199" s="1">
        <f t="shared" si="7"/>
        <v>16</v>
      </c>
      <c r="C199" s="4">
        <f t="shared" si="9"/>
        <v>183</v>
      </c>
      <c r="D199" s="5">
        <v>5.4800000000000001E-2</v>
      </c>
      <c r="E199" s="9">
        <f>IF(I198&gt;0.001,IPMT(Table4211[[#This Row],[Oprocentowanie]]/12,1,$C$5-Table4211[[#This Row],[Miesiąc]]+1,-I198),0)</f>
        <v>195.65686405115508</v>
      </c>
      <c r="F199" s="2">
        <f>IF(I198&gt;0.001,PPMT(Table4211[[#This Row],[Oprocentowanie]]/12,1,$C$5-Table4211[[#This Row],[Miesiąc]]+1,-I198),0)</f>
        <v>646.8601900081145</v>
      </c>
      <c r="G199" s="2">
        <f t="shared" si="8"/>
        <v>842.51705405926964</v>
      </c>
      <c r="H199" s="2"/>
      <c r="I199" s="11">
        <f>IF(I198-F199&gt;0.001,I198-F199-Table4211[[#This Row],[Ile nadpłacamy przy tej racie?]],0)</f>
        <v>42197.70858031782</v>
      </c>
      <c r="K199" s="2">
        <f>IF(Table4211[[#This Row],[Rok]]&lt;9,Table4211[[#This Row],[Odsetki normalne]]*50%,Table4211[[#This Row],[Odsetki normalne]])</f>
        <v>195.65686405115508</v>
      </c>
    </row>
    <row r="200" spans="2:11" x14ac:dyDescent="0.25">
      <c r="B200" s="1">
        <f t="shared" si="7"/>
        <v>16</v>
      </c>
      <c r="C200" s="4">
        <f t="shared" si="9"/>
        <v>184</v>
      </c>
      <c r="D200" s="5">
        <v>5.4800000000000001E-2</v>
      </c>
      <c r="E200" s="9">
        <f>IF(I199&gt;0.001,IPMT(Table4211[[#This Row],[Oprocentowanie]]/12,1,$C$5-Table4211[[#This Row],[Miesiąc]]+1,-I199),0)</f>
        <v>192.70286918345138</v>
      </c>
      <c r="F200" s="2">
        <f>IF(I199&gt;0.001,PPMT(Table4211[[#This Row],[Oprocentowanie]]/12,1,$C$5-Table4211[[#This Row],[Miesiąc]]+1,-I199),0)</f>
        <v>649.81418487581857</v>
      </c>
      <c r="G200" s="2">
        <f t="shared" si="8"/>
        <v>842.51705405926998</v>
      </c>
      <c r="H200" s="2"/>
      <c r="I200" s="11">
        <f>IF(I199-F200&gt;0.001,I199-F200-Table4211[[#This Row],[Ile nadpłacamy przy tej racie?]],0)</f>
        <v>41547.894395442003</v>
      </c>
      <c r="K200" s="2">
        <f>IF(Table4211[[#This Row],[Rok]]&lt;9,Table4211[[#This Row],[Odsetki normalne]]*50%,Table4211[[#This Row],[Odsetki normalne]])</f>
        <v>192.70286918345138</v>
      </c>
    </row>
    <row r="201" spans="2:11" x14ac:dyDescent="0.25">
      <c r="B201" s="1">
        <f t="shared" si="7"/>
        <v>16</v>
      </c>
      <c r="C201" s="4">
        <f t="shared" si="9"/>
        <v>185</v>
      </c>
      <c r="D201" s="5">
        <v>5.4800000000000001E-2</v>
      </c>
      <c r="E201" s="9">
        <f>IF(I200&gt;0.001,IPMT(Table4211[[#This Row],[Oprocentowanie]]/12,1,$C$5-Table4211[[#This Row],[Miesiąc]]+1,-I200),0)</f>
        <v>189.73538440585182</v>
      </c>
      <c r="F201" s="2">
        <f>IF(I200&gt;0.001,PPMT(Table4211[[#This Row],[Oprocentowanie]]/12,1,$C$5-Table4211[[#This Row],[Miesiąc]]+1,-I200),0)</f>
        <v>652.78166965341802</v>
      </c>
      <c r="G201" s="2">
        <f t="shared" si="8"/>
        <v>842.51705405926987</v>
      </c>
      <c r="H201" s="2"/>
      <c r="I201" s="11">
        <f>IF(I200-F201&gt;0.001,I200-F201-Table4211[[#This Row],[Ile nadpłacamy przy tej racie?]],0)</f>
        <v>40895.112725788582</v>
      </c>
      <c r="K201" s="2">
        <f>IF(Table4211[[#This Row],[Rok]]&lt;9,Table4211[[#This Row],[Odsetki normalne]]*50%,Table4211[[#This Row],[Odsetki normalne]])</f>
        <v>189.73538440585182</v>
      </c>
    </row>
    <row r="202" spans="2:11" x14ac:dyDescent="0.25">
      <c r="B202" s="1">
        <f t="shared" si="7"/>
        <v>16</v>
      </c>
      <c r="C202" s="4">
        <f t="shared" si="9"/>
        <v>186</v>
      </c>
      <c r="D202" s="5">
        <v>5.4800000000000001E-2</v>
      </c>
      <c r="E202" s="9">
        <f>IF(I201&gt;0.001,IPMT(Table4211[[#This Row],[Oprocentowanie]]/12,1,$C$5-Table4211[[#This Row],[Miesiąc]]+1,-I201),0)</f>
        <v>186.75434811443452</v>
      </c>
      <c r="F202" s="2">
        <f>IF(I201&gt;0.001,PPMT(Table4211[[#This Row],[Oprocentowanie]]/12,1,$C$5-Table4211[[#This Row],[Miesiąc]]+1,-I201),0)</f>
        <v>655.76270594483526</v>
      </c>
      <c r="G202" s="2">
        <f t="shared" si="8"/>
        <v>842.51705405926975</v>
      </c>
      <c r="H202" s="2"/>
      <c r="I202" s="11">
        <f>IF(I201-F202&gt;0.001,I201-F202-Table4211[[#This Row],[Ile nadpłacamy przy tej racie?]],0)</f>
        <v>40239.350019843747</v>
      </c>
      <c r="K202" s="2">
        <f>IF(Table4211[[#This Row],[Rok]]&lt;9,Table4211[[#This Row],[Odsetki normalne]]*50%,Table4211[[#This Row],[Odsetki normalne]])</f>
        <v>186.75434811443452</v>
      </c>
    </row>
    <row r="203" spans="2:11" x14ac:dyDescent="0.25">
      <c r="B203" s="1">
        <f t="shared" si="7"/>
        <v>16</v>
      </c>
      <c r="C203" s="4">
        <f t="shared" si="9"/>
        <v>187</v>
      </c>
      <c r="D203" s="5">
        <v>5.4800000000000001E-2</v>
      </c>
      <c r="E203" s="9">
        <f>IF(I202&gt;0.001,IPMT(Table4211[[#This Row],[Oprocentowanie]]/12,1,$C$5-Table4211[[#This Row],[Miesiąc]]+1,-I202),0)</f>
        <v>183.75969842395313</v>
      </c>
      <c r="F203" s="2">
        <f>IF(I202&gt;0.001,PPMT(Table4211[[#This Row],[Oprocentowanie]]/12,1,$C$5-Table4211[[#This Row],[Miesiąc]]+1,-I202),0)</f>
        <v>658.7573556353168</v>
      </c>
      <c r="G203" s="2">
        <f t="shared" si="8"/>
        <v>842.51705405926987</v>
      </c>
      <c r="H203" s="2"/>
      <c r="I203" s="11">
        <f>IF(I202-F203&gt;0.001,I202-F203-Table4211[[#This Row],[Ile nadpłacamy przy tej racie?]],0)</f>
        <v>39580.592664208431</v>
      </c>
      <c r="K203" s="2">
        <f>IF(Table4211[[#This Row],[Rok]]&lt;9,Table4211[[#This Row],[Odsetki normalne]]*50%,Table4211[[#This Row],[Odsetki normalne]])</f>
        <v>183.75969842395313</v>
      </c>
    </row>
    <row r="204" spans="2:11" x14ac:dyDescent="0.25">
      <c r="B204" s="1">
        <f t="shared" si="7"/>
        <v>16</v>
      </c>
      <c r="C204" s="4">
        <f t="shared" si="9"/>
        <v>188</v>
      </c>
      <c r="D204" s="5">
        <v>5.4800000000000001E-2</v>
      </c>
      <c r="E204" s="9">
        <f>IF(I203&gt;0.001,IPMT(Table4211[[#This Row],[Oprocentowanie]]/12,1,$C$5-Table4211[[#This Row],[Miesiąc]]+1,-I203),0)</f>
        <v>180.75137316655184</v>
      </c>
      <c r="F204" s="2">
        <f>IF(I203&gt;0.001,PPMT(Table4211[[#This Row],[Oprocentowanie]]/12,1,$C$5-Table4211[[#This Row],[Miesiąc]]+1,-I203),0)</f>
        <v>661.76568089271802</v>
      </c>
      <c r="G204" s="2">
        <f t="shared" si="8"/>
        <v>842.51705405926987</v>
      </c>
      <c r="H204" s="2"/>
      <c r="I204" s="11">
        <f>IF(I203-F204&gt;0.001,I203-F204-Table4211[[#This Row],[Ile nadpłacamy przy tej racie?]],0)</f>
        <v>38918.82698331571</v>
      </c>
      <c r="K204" s="2">
        <f>IF(Table4211[[#This Row],[Rok]]&lt;9,Table4211[[#This Row],[Odsetki normalne]]*50%,Table4211[[#This Row],[Odsetki normalne]])</f>
        <v>180.75137316655184</v>
      </c>
    </row>
    <row r="205" spans="2:11" x14ac:dyDescent="0.25">
      <c r="B205" s="1">
        <f t="shared" si="7"/>
        <v>16</v>
      </c>
      <c r="C205" s="4">
        <f t="shared" si="9"/>
        <v>189</v>
      </c>
      <c r="D205" s="5">
        <v>5.4800000000000001E-2</v>
      </c>
      <c r="E205" s="9">
        <f>IF(I204&gt;0.001,IPMT(Table4211[[#This Row],[Oprocentowanie]]/12,1,$C$5-Table4211[[#This Row],[Miesiąc]]+1,-I204),0)</f>
        <v>177.72930989047509</v>
      </c>
      <c r="F205" s="2">
        <f>IF(I204&gt;0.001,PPMT(Table4211[[#This Row],[Oprocentowanie]]/12,1,$C$5-Table4211[[#This Row],[Miesiąc]]+1,-I204),0)</f>
        <v>664.78774416879457</v>
      </c>
      <c r="G205" s="2">
        <f t="shared" si="8"/>
        <v>842.51705405926964</v>
      </c>
      <c r="H205" s="2"/>
      <c r="I205" s="11">
        <f>IF(I204-F205&gt;0.001,I204-F205-Table4211[[#This Row],[Ile nadpłacamy przy tej racie?]],0)</f>
        <v>38254.039239146914</v>
      </c>
      <c r="K205" s="2">
        <f>IF(Table4211[[#This Row],[Rok]]&lt;9,Table4211[[#This Row],[Odsetki normalne]]*50%,Table4211[[#This Row],[Odsetki normalne]])</f>
        <v>177.72930989047509</v>
      </c>
    </row>
    <row r="206" spans="2:11" x14ac:dyDescent="0.25">
      <c r="B206" s="1">
        <f t="shared" si="7"/>
        <v>16</v>
      </c>
      <c r="C206" s="4">
        <f t="shared" si="9"/>
        <v>190</v>
      </c>
      <c r="D206" s="5">
        <v>5.4800000000000001E-2</v>
      </c>
      <c r="E206" s="9">
        <f>IF(I205&gt;0.001,IPMT(Table4211[[#This Row],[Oprocentowanie]]/12,1,$C$5-Table4211[[#This Row],[Miesiąc]]+1,-I205),0)</f>
        <v>174.6934458587709</v>
      </c>
      <c r="F206" s="2">
        <f>IF(I205&gt;0.001,PPMT(Table4211[[#This Row],[Oprocentowanie]]/12,1,$C$5-Table4211[[#This Row],[Miesiąc]]+1,-I205),0)</f>
        <v>667.82360820049882</v>
      </c>
      <c r="G206" s="2">
        <f t="shared" si="8"/>
        <v>842.51705405926975</v>
      </c>
      <c r="H206" s="2"/>
      <c r="I206" s="11">
        <f>IF(I205-F206&gt;0.001,I205-F206-Table4211[[#This Row],[Ile nadpłacamy przy tej racie?]],0)</f>
        <v>37586.215630946412</v>
      </c>
      <c r="K206" s="2">
        <f>IF(Table4211[[#This Row],[Rok]]&lt;9,Table4211[[#This Row],[Odsetki normalne]]*50%,Table4211[[#This Row],[Odsetki normalne]])</f>
        <v>174.6934458587709</v>
      </c>
    </row>
    <row r="207" spans="2:11" x14ac:dyDescent="0.25">
      <c r="B207" s="1">
        <f t="shared" si="7"/>
        <v>16</v>
      </c>
      <c r="C207" s="4">
        <f t="shared" si="9"/>
        <v>191</v>
      </c>
      <c r="D207" s="5">
        <v>5.4800000000000001E-2</v>
      </c>
      <c r="E207" s="9">
        <f>IF(I206&gt;0.001,IPMT(Table4211[[#This Row],[Oprocentowanie]]/12,1,$C$5-Table4211[[#This Row],[Miesiąc]]+1,-I206),0)</f>
        <v>171.64371804798861</v>
      </c>
      <c r="F207" s="2">
        <f>IF(I206&gt;0.001,PPMT(Table4211[[#This Row],[Oprocentowanie]]/12,1,$C$5-Table4211[[#This Row],[Miesiąc]]+1,-I206),0)</f>
        <v>670.87333601128103</v>
      </c>
      <c r="G207" s="2">
        <f t="shared" si="8"/>
        <v>842.51705405926964</v>
      </c>
      <c r="H207" s="2"/>
      <c r="I207" s="11">
        <f>IF(I206-F207&gt;0.001,I206-F207-Table4211[[#This Row],[Ile nadpłacamy przy tej racie?]],0)</f>
        <v>36915.34229493513</v>
      </c>
      <c r="K207" s="2">
        <f>IF(Table4211[[#This Row],[Rok]]&lt;9,Table4211[[#This Row],[Odsetki normalne]]*50%,Table4211[[#This Row],[Odsetki normalne]])</f>
        <v>171.64371804798861</v>
      </c>
    </row>
    <row r="208" spans="2:11" x14ac:dyDescent="0.25">
      <c r="B208" s="1">
        <f t="shared" si="7"/>
        <v>16</v>
      </c>
      <c r="C208" s="4">
        <f t="shared" si="9"/>
        <v>192</v>
      </c>
      <c r="D208" s="5">
        <v>5.4800000000000001E-2</v>
      </c>
      <c r="E208" s="9">
        <f>IF(I207&gt;0.001,IPMT(Table4211[[#This Row],[Oprocentowanie]]/12,1,$C$5-Table4211[[#This Row],[Miesiąc]]+1,-I207),0)</f>
        <v>168.58006314687043</v>
      </c>
      <c r="F208" s="2">
        <f>IF(I207&gt;0.001,PPMT(Table4211[[#This Row],[Oprocentowanie]]/12,1,$C$5-Table4211[[#This Row],[Miesiąc]]+1,-I207),0)</f>
        <v>673.93699091239921</v>
      </c>
      <c r="G208" s="2">
        <f t="shared" si="8"/>
        <v>842.51705405926964</v>
      </c>
      <c r="H208" s="2"/>
      <c r="I208" s="11">
        <f>IF(I207-F208&gt;0.001,I207-F208-Table4211[[#This Row],[Ile nadpłacamy przy tej racie?]],0)</f>
        <v>36241.40530402273</v>
      </c>
      <c r="K208" s="2">
        <f>IF(Table4211[[#This Row],[Rok]]&lt;9,Table4211[[#This Row],[Odsetki normalne]]*50%,Table4211[[#This Row],[Odsetki normalne]])</f>
        <v>168.58006314687043</v>
      </c>
    </row>
    <row r="209" spans="2:11" x14ac:dyDescent="0.25">
      <c r="B209" s="6">
        <f t="shared" si="7"/>
        <v>17</v>
      </c>
      <c r="C209" s="7">
        <f t="shared" si="9"/>
        <v>193</v>
      </c>
      <c r="D209" s="8">
        <v>5.4800000000000001E-2</v>
      </c>
      <c r="E209" s="9">
        <f>IF(I208&gt;0.001,IPMT(Table4211[[#This Row],[Oprocentowanie]]/12,1,$C$5-Table4211[[#This Row],[Miesiąc]]+1,-I208),0)</f>
        <v>165.50241755503714</v>
      </c>
      <c r="F209" s="9">
        <f>IF(I208&gt;0.001,PPMT(Table4211[[#This Row],[Oprocentowanie]]/12,1,$C$5-Table4211[[#This Row],[Miesiąc]]+1,-I208),0)</f>
        <v>677.01463650423273</v>
      </c>
      <c r="G209" s="9">
        <f t="shared" si="8"/>
        <v>842.51705405926987</v>
      </c>
      <c r="H209" s="9"/>
      <c r="I209" s="9">
        <f>IF(I208-F209&gt;0.001,I208-F209-Table4211[[#This Row],[Ile nadpłacamy przy tej racie?]],0)</f>
        <v>35564.390667518499</v>
      </c>
      <c r="K209" s="9">
        <f>IF(Table4211[[#This Row],[Rok]]&lt;9,Table4211[[#This Row],[Odsetki normalne]]*50%,Table4211[[#This Row],[Odsetki normalne]])</f>
        <v>165.50241755503714</v>
      </c>
    </row>
    <row r="210" spans="2:11" x14ac:dyDescent="0.25">
      <c r="B210" s="6">
        <f t="shared" ref="B210:B273" si="10">ROUNDUP(C210/12,0)</f>
        <v>17</v>
      </c>
      <c r="C210" s="7">
        <f t="shared" si="9"/>
        <v>194</v>
      </c>
      <c r="D210" s="8">
        <v>5.4800000000000001E-2</v>
      </c>
      <c r="E210" s="9">
        <f>IF(I209&gt;0.001,IPMT(Table4211[[#This Row],[Oprocentowanie]]/12,1,$C$5-Table4211[[#This Row],[Miesiąc]]+1,-I209),0)</f>
        <v>162.41071738166781</v>
      </c>
      <c r="F210" s="9">
        <f>IF(I209&gt;0.001,PPMT(Table4211[[#This Row],[Oprocentowanie]]/12,1,$C$5-Table4211[[#This Row],[Miesiąc]]+1,-I209),0)</f>
        <v>680.10633667760203</v>
      </c>
      <c r="G210" s="9">
        <f t="shared" ref="G210:G273" si="11">IF(I209&gt;0,E210+F210,0)</f>
        <v>842.51705405926987</v>
      </c>
      <c r="H210" s="9"/>
      <c r="I210" s="9">
        <f>IF(I209-F210&gt;0.001,I209-F210-Table4211[[#This Row],[Ile nadpłacamy przy tej racie?]],0)</f>
        <v>34884.284330840899</v>
      </c>
      <c r="K210" s="9">
        <f>IF(Table4211[[#This Row],[Rok]]&lt;9,Table4211[[#This Row],[Odsetki normalne]]*50%,Table4211[[#This Row],[Odsetki normalne]])</f>
        <v>162.41071738166781</v>
      </c>
    </row>
    <row r="211" spans="2:11" x14ac:dyDescent="0.25">
      <c r="B211" s="6">
        <f t="shared" si="10"/>
        <v>17</v>
      </c>
      <c r="C211" s="7">
        <f t="shared" ref="C211:C274" si="12">C210+1</f>
        <v>195</v>
      </c>
      <c r="D211" s="8">
        <v>5.4800000000000001E-2</v>
      </c>
      <c r="E211" s="9">
        <f>IF(I210&gt;0.001,IPMT(Table4211[[#This Row],[Oprocentowanie]]/12,1,$C$5-Table4211[[#This Row],[Miesiąc]]+1,-I210),0)</f>
        <v>159.30489844417343</v>
      </c>
      <c r="F211" s="9">
        <f>IF(I210&gt;0.001,PPMT(Table4211[[#This Row],[Oprocentowanie]]/12,1,$C$5-Table4211[[#This Row],[Miesiąc]]+1,-I210),0)</f>
        <v>683.21215561509632</v>
      </c>
      <c r="G211" s="9">
        <f t="shared" si="11"/>
        <v>842.51705405926975</v>
      </c>
      <c r="H211" s="9"/>
      <c r="I211" s="9">
        <f>IF(I210-F211&gt;0.001,I210-F211-Table4211[[#This Row],[Ile nadpłacamy przy tej racie?]],0)</f>
        <v>34201.072175225803</v>
      </c>
      <c r="K211" s="9">
        <f>IF(Table4211[[#This Row],[Rok]]&lt;9,Table4211[[#This Row],[Odsetki normalne]]*50%,Table4211[[#This Row],[Odsetki normalne]])</f>
        <v>159.30489844417343</v>
      </c>
    </row>
    <row r="212" spans="2:11" x14ac:dyDescent="0.25">
      <c r="B212" s="6">
        <f t="shared" si="10"/>
        <v>17</v>
      </c>
      <c r="C212" s="7">
        <f t="shared" si="12"/>
        <v>196</v>
      </c>
      <c r="D212" s="8">
        <v>5.4800000000000001E-2</v>
      </c>
      <c r="E212" s="9">
        <f>IF(I211&gt;0.001,IPMT(Table4211[[#This Row],[Oprocentowanie]]/12,1,$C$5-Table4211[[#This Row],[Miesiąc]]+1,-I211),0)</f>
        <v>156.18489626686451</v>
      </c>
      <c r="F212" s="9">
        <f>IF(I211&gt;0.001,PPMT(Table4211[[#This Row],[Oprocentowanie]]/12,1,$C$5-Table4211[[#This Row],[Miesiąc]]+1,-I211),0)</f>
        <v>686.33215779240538</v>
      </c>
      <c r="G212" s="9">
        <f t="shared" si="11"/>
        <v>842.51705405926987</v>
      </c>
      <c r="H212" s="9"/>
      <c r="I212" s="9">
        <f>IF(I211-F212&gt;0.001,I211-F212-Table4211[[#This Row],[Ile nadpłacamy przy tej racie?]],0)</f>
        <v>33514.740017433396</v>
      </c>
      <c r="K212" s="9">
        <f>IF(Table4211[[#This Row],[Rok]]&lt;9,Table4211[[#This Row],[Odsetki normalne]]*50%,Table4211[[#This Row],[Odsetki normalne]])</f>
        <v>156.18489626686451</v>
      </c>
    </row>
    <row r="213" spans="2:11" x14ac:dyDescent="0.25">
      <c r="B213" s="6">
        <f t="shared" si="10"/>
        <v>17</v>
      </c>
      <c r="C213" s="7">
        <f t="shared" si="12"/>
        <v>197</v>
      </c>
      <c r="D213" s="8">
        <v>5.4800000000000001E-2</v>
      </c>
      <c r="E213" s="9">
        <f>IF(I212&gt;0.001,IPMT(Table4211[[#This Row],[Oprocentowanie]]/12,1,$C$5-Table4211[[#This Row],[Miesiąc]]+1,-I212),0)</f>
        <v>153.05064607961251</v>
      </c>
      <c r="F213" s="9">
        <f>IF(I212&gt;0.001,PPMT(Table4211[[#This Row],[Oprocentowanie]]/12,1,$C$5-Table4211[[#This Row],[Miesiąc]]+1,-I212),0)</f>
        <v>689.46640797965711</v>
      </c>
      <c r="G213" s="9">
        <f t="shared" si="11"/>
        <v>842.51705405926964</v>
      </c>
      <c r="H213" s="9"/>
      <c r="I213" s="9">
        <f>IF(I212-F213&gt;0.001,I212-F213-Table4211[[#This Row],[Ile nadpłacamy przy tej racie?]],0)</f>
        <v>32825.273609453739</v>
      </c>
      <c r="K213" s="9">
        <f>IF(Table4211[[#This Row],[Rok]]&lt;9,Table4211[[#This Row],[Odsetki normalne]]*50%,Table4211[[#This Row],[Odsetki normalne]])</f>
        <v>153.05064607961251</v>
      </c>
    </row>
    <row r="214" spans="2:11" x14ac:dyDescent="0.25">
      <c r="B214" s="6">
        <f t="shared" si="10"/>
        <v>17</v>
      </c>
      <c r="C214" s="7">
        <f t="shared" si="12"/>
        <v>198</v>
      </c>
      <c r="D214" s="8">
        <v>5.4800000000000001E-2</v>
      </c>
      <c r="E214" s="9">
        <f>IF(I213&gt;0.001,IPMT(Table4211[[#This Row],[Oprocentowanie]]/12,1,$C$5-Table4211[[#This Row],[Miesiąc]]+1,-I213),0)</f>
        <v>149.90208281650541</v>
      </c>
      <c r="F214" s="9">
        <f>IF(I213&gt;0.001,PPMT(Table4211[[#This Row],[Oprocentowanie]]/12,1,$C$5-Table4211[[#This Row],[Miesiąc]]+1,-I213),0)</f>
        <v>692.61497124276434</v>
      </c>
      <c r="G214" s="9">
        <f t="shared" si="11"/>
        <v>842.51705405926975</v>
      </c>
      <c r="H214" s="9"/>
      <c r="I214" s="9">
        <f>IF(I213-F214&gt;0.001,I213-F214-Table4211[[#This Row],[Ile nadpłacamy przy tej racie?]],0)</f>
        <v>32132.658638210974</v>
      </c>
      <c r="K214" s="9">
        <f>IF(Table4211[[#This Row],[Rok]]&lt;9,Table4211[[#This Row],[Odsetki normalne]]*50%,Table4211[[#This Row],[Odsetki normalne]])</f>
        <v>149.90208281650541</v>
      </c>
    </row>
    <row r="215" spans="2:11" x14ac:dyDescent="0.25">
      <c r="B215" s="6">
        <f t="shared" si="10"/>
        <v>17</v>
      </c>
      <c r="C215" s="7">
        <f t="shared" si="12"/>
        <v>199</v>
      </c>
      <c r="D215" s="8">
        <v>5.4800000000000001E-2</v>
      </c>
      <c r="E215" s="9">
        <f>IF(I214&gt;0.001,IPMT(Table4211[[#This Row],[Oprocentowanie]]/12,1,$C$5-Table4211[[#This Row],[Miesiąc]]+1,-I214),0)</f>
        <v>146.73914111449679</v>
      </c>
      <c r="F215" s="9">
        <f>IF(I214&gt;0.001,PPMT(Table4211[[#This Row],[Oprocentowanie]]/12,1,$C$5-Table4211[[#This Row],[Miesiąc]]+1,-I214),0)</f>
        <v>695.77791294477299</v>
      </c>
      <c r="G215" s="9">
        <f t="shared" si="11"/>
        <v>842.51705405926975</v>
      </c>
      <c r="H215" s="9"/>
      <c r="I215" s="9">
        <f>IF(I214-F215&gt;0.001,I214-F215-Table4211[[#This Row],[Ile nadpłacamy przy tej racie?]],0)</f>
        <v>31436.880725266201</v>
      </c>
      <c r="K215" s="9">
        <f>IF(Table4211[[#This Row],[Rok]]&lt;9,Table4211[[#This Row],[Odsetki normalne]]*50%,Table4211[[#This Row],[Odsetki normalne]])</f>
        <v>146.73914111449679</v>
      </c>
    </row>
    <row r="216" spans="2:11" x14ac:dyDescent="0.25">
      <c r="B216" s="6">
        <f t="shared" si="10"/>
        <v>17</v>
      </c>
      <c r="C216" s="7">
        <f t="shared" si="12"/>
        <v>200</v>
      </c>
      <c r="D216" s="8">
        <v>5.4800000000000001E-2</v>
      </c>
      <c r="E216" s="9">
        <f>IF(I215&gt;0.001,IPMT(Table4211[[#This Row],[Oprocentowanie]]/12,1,$C$5-Table4211[[#This Row],[Miesiąc]]+1,-I215),0)</f>
        <v>143.56175531204897</v>
      </c>
      <c r="F216" s="9">
        <f>IF(I215&gt;0.001,PPMT(Table4211[[#This Row],[Oprocentowanie]]/12,1,$C$5-Table4211[[#This Row],[Miesiąc]]+1,-I215),0)</f>
        <v>698.95529874722058</v>
      </c>
      <c r="G216" s="9">
        <f t="shared" si="11"/>
        <v>842.51705405926953</v>
      </c>
      <c r="H216" s="9"/>
      <c r="I216" s="9">
        <f>IF(I215-F216&gt;0.001,I215-F216-Table4211[[#This Row],[Ile nadpłacamy przy tej racie?]],0)</f>
        <v>30737.925426518981</v>
      </c>
      <c r="K216" s="9">
        <f>IF(Table4211[[#This Row],[Rok]]&lt;9,Table4211[[#This Row],[Odsetki normalne]]*50%,Table4211[[#This Row],[Odsetki normalne]])</f>
        <v>143.56175531204897</v>
      </c>
    </row>
    <row r="217" spans="2:11" x14ac:dyDescent="0.25">
      <c r="B217" s="6">
        <f t="shared" si="10"/>
        <v>17</v>
      </c>
      <c r="C217" s="7">
        <f t="shared" si="12"/>
        <v>201</v>
      </c>
      <c r="D217" s="8">
        <v>5.4800000000000001E-2</v>
      </c>
      <c r="E217" s="9">
        <f>IF(I216&gt;0.001,IPMT(Table4211[[#This Row],[Oprocentowanie]]/12,1,$C$5-Table4211[[#This Row],[Miesiąc]]+1,-I216),0)</f>
        <v>140.36985944777001</v>
      </c>
      <c r="F217" s="9">
        <f>IF(I216&gt;0.001,PPMT(Table4211[[#This Row],[Oprocentowanie]]/12,1,$C$5-Table4211[[#This Row],[Miesiąc]]+1,-I216),0)</f>
        <v>702.1471946114998</v>
      </c>
      <c r="G217" s="9">
        <f t="shared" si="11"/>
        <v>842.51705405926987</v>
      </c>
      <c r="H217" s="9"/>
      <c r="I217" s="9">
        <f>IF(I216-F217&gt;0.001,I216-F217-Table4211[[#This Row],[Ile nadpłacamy przy tej racie?]],0)</f>
        <v>30035.778231907483</v>
      </c>
      <c r="K217" s="9">
        <f>IF(Table4211[[#This Row],[Rok]]&lt;9,Table4211[[#This Row],[Odsetki normalne]]*50%,Table4211[[#This Row],[Odsetki normalne]])</f>
        <v>140.36985944777001</v>
      </c>
    </row>
    <row r="218" spans="2:11" x14ac:dyDescent="0.25">
      <c r="B218" s="6">
        <f t="shared" si="10"/>
        <v>17</v>
      </c>
      <c r="C218" s="7">
        <f t="shared" si="12"/>
        <v>202</v>
      </c>
      <c r="D218" s="8">
        <v>5.4800000000000001E-2</v>
      </c>
      <c r="E218" s="9">
        <f>IF(I217&gt;0.001,IPMT(Table4211[[#This Row],[Oprocentowanie]]/12,1,$C$5-Table4211[[#This Row],[Miesiąc]]+1,-I217),0)</f>
        <v>137.16338725904419</v>
      </c>
      <c r="F218" s="9">
        <f>IF(I217&gt;0.001,PPMT(Table4211[[#This Row],[Oprocentowanie]]/12,1,$C$5-Table4211[[#This Row],[Miesiąc]]+1,-I217),0)</f>
        <v>705.3536668002256</v>
      </c>
      <c r="G218" s="9">
        <f t="shared" si="11"/>
        <v>842.51705405926975</v>
      </c>
      <c r="H218" s="9"/>
      <c r="I218" s="9">
        <f>IF(I217-F218&gt;0.001,I217-F218-Table4211[[#This Row],[Ile nadpłacamy przy tej racie?]],0)</f>
        <v>29330.424565107256</v>
      </c>
      <c r="K218" s="9">
        <f>IF(Table4211[[#This Row],[Rok]]&lt;9,Table4211[[#This Row],[Odsetki normalne]]*50%,Table4211[[#This Row],[Odsetki normalne]])</f>
        <v>137.16338725904419</v>
      </c>
    </row>
    <row r="219" spans="2:11" x14ac:dyDescent="0.25">
      <c r="B219" s="6">
        <f t="shared" si="10"/>
        <v>17</v>
      </c>
      <c r="C219" s="7">
        <f t="shared" si="12"/>
        <v>203</v>
      </c>
      <c r="D219" s="8">
        <v>5.4800000000000001E-2</v>
      </c>
      <c r="E219" s="9">
        <f>IF(I218&gt;0.001,IPMT(Table4211[[#This Row],[Oprocentowanie]]/12,1,$C$5-Table4211[[#This Row],[Miesiąc]]+1,-I218),0)</f>
        <v>133.94227218065646</v>
      </c>
      <c r="F219" s="9">
        <f>IF(I218&gt;0.001,PPMT(Table4211[[#This Row],[Oprocentowanie]]/12,1,$C$5-Table4211[[#This Row],[Miesiąc]]+1,-I218),0)</f>
        <v>708.57478187861318</v>
      </c>
      <c r="G219" s="9">
        <f t="shared" si="11"/>
        <v>842.51705405926964</v>
      </c>
      <c r="H219" s="9"/>
      <c r="I219" s="9">
        <f>IF(I218-F219&gt;0.001,I218-F219-Table4211[[#This Row],[Ile nadpłacamy przy tej racie?]],0)</f>
        <v>28621.849783228641</v>
      </c>
      <c r="K219" s="9">
        <f>IF(Table4211[[#This Row],[Rok]]&lt;9,Table4211[[#This Row],[Odsetki normalne]]*50%,Table4211[[#This Row],[Odsetki normalne]])</f>
        <v>133.94227218065646</v>
      </c>
    </row>
    <row r="220" spans="2:11" x14ac:dyDescent="0.25">
      <c r="B220" s="6">
        <f t="shared" si="10"/>
        <v>17</v>
      </c>
      <c r="C220" s="7">
        <f t="shared" si="12"/>
        <v>204</v>
      </c>
      <c r="D220" s="8">
        <v>5.4800000000000001E-2</v>
      </c>
      <c r="E220" s="9">
        <f>IF(I219&gt;0.001,IPMT(Table4211[[#This Row],[Oprocentowanie]]/12,1,$C$5-Table4211[[#This Row],[Miesiąc]]+1,-I219),0)</f>
        <v>130.70644734341079</v>
      </c>
      <c r="F220" s="9">
        <f>IF(I219&gt;0.001,PPMT(Table4211[[#This Row],[Oprocentowanie]]/12,1,$C$5-Table4211[[#This Row],[Miesiąc]]+1,-I219),0)</f>
        <v>711.81060671585897</v>
      </c>
      <c r="G220" s="9">
        <f t="shared" si="11"/>
        <v>842.51705405926975</v>
      </c>
      <c r="H220" s="9"/>
      <c r="I220" s="9">
        <f>IF(I219-F220&gt;0.001,I219-F220-Table4211[[#This Row],[Ile nadpłacamy przy tej racie?]],0)</f>
        <v>27910.039176512782</v>
      </c>
      <c r="K220" s="9">
        <f>IF(Table4211[[#This Row],[Rok]]&lt;9,Table4211[[#This Row],[Odsetki normalne]]*50%,Table4211[[#This Row],[Odsetki normalne]])</f>
        <v>130.70644734341079</v>
      </c>
    </row>
    <row r="221" spans="2:11" x14ac:dyDescent="0.25">
      <c r="B221" s="1">
        <f t="shared" si="10"/>
        <v>18</v>
      </c>
      <c r="C221" s="4">
        <f t="shared" si="12"/>
        <v>205</v>
      </c>
      <c r="D221" s="5">
        <v>5.4800000000000001E-2</v>
      </c>
      <c r="E221" s="9">
        <f>IF(I220&gt;0.001,IPMT(Table4211[[#This Row],[Oprocentowanie]]/12,1,$C$5-Table4211[[#This Row],[Miesiąc]]+1,-I220),0)</f>
        <v>127.45584557274171</v>
      </c>
      <c r="F221" s="2">
        <f>IF(I220&gt;0.001,PPMT(Table4211[[#This Row],[Oprocentowanie]]/12,1,$C$5-Table4211[[#This Row],[Miesiąc]]+1,-I220),0)</f>
        <v>715.06120848652813</v>
      </c>
      <c r="G221" s="2">
        <f t="shared" si="11"/>
        <v>842.51705405926987</v>
      </c>
      <c r="H221" s="2"/>
      <c r="I221" s="11">
        <f>IF(I220-F221&gt;0.001,I220-F221-Table4211[[#This Row],[Ile nadpłacamy przy tej racie?]],0)</f>
        <v>27194.977968026255</v>
      </c>
      <c r="K221" s="2">
        <f>IF(Table4211[[#This Row],[Rok]]&lt;9,Table4211[[#This Row],[Odsetki normalne]]*50%,Table4211[[#This Row],[Odsetki normalne]])</f>
        <v>127.45584557274171</v>
      </c>
    </row>
    <row r="222" spans="2:11" x14ac:dyDescent="0.25">
      <c r="B222" s="1">
        <f t="shared" si="10"/>
        <v>18</v>
      </c>
      <c r="C222" s="4">
        <f t="shared" si="12"/>
        <v>206</v>
      </c>
      <c r="D222" s="5">
        <v>5.4800000000000001E-2</v>
      </c>
      <c r="E222" s="9">
        <f>IF(I221&gt;0.001,IPMT(Table4211[[#This Row],[Oprocentowanie]]/12,1,$C$5-Table4211[[#This Row],[Miesiąc]]+1,-I221),0)</f>
        <v>124.1903993873199</v>
      </c>
      <c r="F222" s="2">
        <f>IF(I221&gt;0.001,PPMT(Table4211[[#This Row],[Oprocentowanie]]/12,1,$C$5-Table4211[[#This Row],[Miesiąc]]+1,-I221),0)</f>
        <v>718.32665467194988</v>
      </c>
      <c r="G222" s="2">
        <f t="shared" si="11"/>
        <v>842.51705405926975</v>
      </c>
      <c r="H222" s="2"/>
      <c r="I222" s="11">
        <f>IF(I221-F222&gt;0.001,I221-F222-Table4211[[#This Row],[Ile nadpłacamy przy tej racie?]],0)</f>
        <v>26476.651313354305</v>
      </c>
      <c r="K222" s="2">
        <f>IF(Table4211[[#This Row],[Rok]]&lt;9,Table4211[[#This Row],[Odsetki normalne]]*50%,Table4211[[#This Row],[Odsetki normalne]])</f>
        <v>124.1903993873199</v>
      </c>
    </row>
    <row r="223" spans="2:11" x14ac:dyDescent="0.25">
      <c r="B223" s="1">
        <f t="shared" si="10"/>
        <v>18</v>
      </c>
      <c r="C223" s="4">
        <f t="shared" si="12"/>
        <v>207</v>
      </c>
      <c r="D223" s="5">
        <v>5.4800000000000001E-2</v>
      </c>
      <c r="E223" s="9">
        <f>IF(I222&gt;0.001,IPMT(Table4211[[#This Row],[Oprocentowanie]]/12,1,$C$5-Table4211[[#This Row],[Miesiąc]]+1,-I222),0)</f>
        <v>120.91004099765132</v>
      </c>
      <c r="F223" s="2">
        <f>IF(I222&gt;0.001,PPMT(Table4211[[#This Row],[Oprocentowanie]]/12,1,$C$5-Table4211[[#This Row],[Miesiąc]]+1,-I222),0)</f>
        <v>721.60701306161855</v>
      </c>
      <c r="G223" s="2">
        <f t="shared" si="11"/>
        <v>842.51705405926987</v>
      </c>
      <c r="H223" s="2"/>
      <c r="I223" s="11">
        <f>IF(I222-F223&gt;0.001,I222-F223-Table4211[[#This Row],[Ile nadpłacamy przy tej racie?]],0)</f>
        <v>25755.044300292688</v>
      </c>
      <c r="K223" s="2">
        <f>IF(Table4211[[#This Row],[Rok]]&lt;9,Table4211[[#This Row],[Odsetki normalne]]*50%,Table4211[[#This Row],[Odsetki normalne]])</f>
        <v>120.91004099765132</v>
      </c>
    </row>
    <row r="224" spans="2:11" x14ac:dyDescent="0.25">
      <c r="B224" s="1">
        <f t="shared" si="10"/>
        <v>18</v>
      </c>
      <c r="C224" s="4">
        <f t="shared" si="12"/>
        <v>208</v>
      </c>
      <c r="D224" s="5">
        <v>5.4800000000000001E-2</v>
      </c>
      <c r="E224" s="9">
        <f>IF(I223&gt;0.001,IPMT(Table4211[[#This Row],[Oprocentowanie]]/12,1,$C$5-Table4211[[#This Row],[Miesiąc]]+1,-I223),0)</f>
        <v>117.61470230466995</v>
      </c>
      <c r="F224" s="2">
        <f>IF(I223&gt;0.001,PPMT(Table4211[[#This Row],[Oprocentowanie]]/12,1,$C$5-Table4211[[#This Row],[Miesiąc]]+1,-I223),0)</f>
        <v>724.90235175459986</v>
      </c>
      <c r="G224" s="2">
        <f t="shared" si="11"/>
        <v>842.51705405926987</v>
      </c>
      <c r="H224" s="2"/>
      <c r="I224" s="11">
        <f>IF(I223-F224&gt;0.001,I223-F224-Table4211[[#This Row],[Ile nadpłacamy przy tej racie?]],0)</f>
        <v>25030.141948538087</v>
      </c>
      <c r="K224" s="2">
        <f>IF(Table4211[[#This Row],[Rok]]&lt;9,Table4211[[#This Row],[Odsetki normalne]]*50%,Table4211[[#This Row],[Odsetki normalne]])</f>
        <v>117.61470230466995</v>
      </c>
    </row>
    <row r="225" spans="2:11" x14ac:dyDescent="0.25">
      <c r="B225" s="1">
        <f t="shared" si="10"/>
        <v>18</v>
      </c>
      <c r="C225" s="4">
        <f t="shared" si="12"/>
        <v>209</v>
      </c>
      <c r="D225" s="5">
        <v>5.4800000000000001E-2</v>
      </c>
      <c r="E225" s="9">
        <f>IF(I224&gt;0.001,IPMT(Table4211[[#This Row],[Oprocentowanie]]/12,1,$C$5-Table4211[[#This Row],[Miesiąc]]+1,-I224),0)</f>
        <v>114.30431489832394</v>
      </c>
      <c r="F225" s="2">
        <f>IF(I224&gt;0.001,PPMT(Table4211[[#This Row],[Oprocentowanie]]/12,1,$C$5-Table4211[[#This Row],[Miesiąc]]+1,-I224),0)</f>
        <v>728.21273916094572</v>
      </c>
      <c r="G225" s="2">
        <f t="shared" si="11"/>
        <v>842.51705405926964</v>
      </c>
      <c r="H225" s="2"/>
      <c r="I225" s="11">
        <f>IF(I224-F225&gt;0.001,I224-F225-Table4211[[#This Row],[Ile nadpłacamy przy tej racie?]],0)</f>
        <v>24301.92920937714</v>
      </c>
      <c r="K225" s="2">
        <f>IF(Table4211[[#This Row],[Rok]]&lt;9,Table4211[[#This Row],[Odsetki normalne]]*50%,Table4211[[#This Row],[Odsetki normalne]])</f>
        <v>114.30431489832394</v>
      </c>
    </row>
    <row r="226" spans="2:11" x14ac:dyDescent="0.25">
      <c r="B226" s="1">
        <f t="shared" si="10"/>
        <v>18</v>
      </c>
      <c r="C226" s="4">
        <f t="shared" si="12"/>
        <v>210</v>
      </c>
      <c r="D226" s="5">
        <v>5.4800000000000001E-2</v>
      </c>
      <c r="E226" s="9">
        <f>IF(I225&gt;0.001,IPMT(Table4211[[#This Row],[Oprocentowanie]]/12,1,$C$5-Table4211[[#This Row],[Miesiąc]]+1,-I225),0)</f>
        <v>110.97881005615561</v>
      </c>
      <c r="F226" s="2">
        <f>IF(I225&gt;0.001,PPMT(Table4211[[#This Row],[Oprocentowanie]]/12,1,$C$5-Table4211[[#This Row],[Miesiąc]]+1,-I225),0)</f>
        <v>731.53824400311407</v>
      </c>
      <c r="G226" s="2">
        <f t="shared" si="11"/>
        <v>842.51705405926964</v>
      </c>
      <c r="H226" s="2"/>
      <c r="I226" s="11">
        <f>IF(I225-F226&gt;0.001,I225-F226-Table4211[[#This Row],[Ile nadpłacamy przy tej racie?]],0)</f>
        <v>23570.390965374027</v>
      </c>
      <c r="K226" s="2">
        <f>IF(Table4211[[#This Row],[Rok]]&lt;9,Table4211[[#This Row],[Odsetki normalne]]*50%,Table4211[[#This Row],[Odsetki normalne]])</f>
        <v>110.97881005615561</v>
      </c>
    </row>
    <row r="227" spans="2:11" x14ac:dyDescent="0.25">
      <c r="B227" s="1">
        <f t="shared" si="10"/>
        <v>18</v>
      </c>
      <c r="C227" s="4">
        <f t="shared" si="12"/>
        <v>211</v>
      </c>
      <c r="D227" s="5">
        <v>5.4800000000000001E-2</v>
      </c>
      <c r="E227" s="9">
        <f>IF(I226&gt;0.001,IPMT(Table4211[[#This Row],[Oprocentowanie]]/12,1,$C$5-Table4211[[#This Row],[Miesiąc]]+1,-I226),0)</f>
        <v>107.63811874187472</v>
      </c>
      <c r="F227" s="2">
        <f>IF(I226&gt;0.001,PPMT(Table4211[[#This Row],[Oprocentowanie]]/12,1,$C$5-Table4211[[#This Row],[Miesiąc]]+1,-I226),0)</f>
        <v>734.87893531739508</v>
      </c>
      <c r="G227" s="2">
        <f t="shared" si="11"/>
        <v>842.51705405926975</v>
      </c>
      <c r="H227" s="2"/>
      <c r="I227" s="11">
        <f>IF(I226-F227&gt;0.001,I226-F227-Table4211[[#This Row],[Ile nadpłacamy przy tej racie?]],0)</f>
        <v>22835.51203005663</v>
      </c>
      <c r="K227" s="2">
        <f>IF(Table4211[[#This Row],[Rok]]&lt;9,Table4211[[#This Row],[Odsetki normalne]]*50%,Table4211[[#This Row],[Odsetki normalne]])</f>
        <v>107.63811874187472</v>
      </c>
    </row>
    <row r="228" spans="2:11" x14ac:dyDescent="0.25">
      <c r="B228" s="1">
        <f t="shared" si="10"/>
        <v>18</v>
      </c>
      <c r="C228" s="4">
        <f t="shared" si="12"/>
        <v>212</v>
      </c>
      <c r="D228" s="5">
        <v>5.4800000000000001E-2</v>
      </c>
      <c r="E228" s="9">
        <f>IF(I227&gt;0.001,IPMT(Table4211[[#This Row],[Oprocentowanie]]/12,1,$C$5-Table4211[[#This Row],[Miesiąc]]+1,-I227),0)</f>
        <v>104.28217160392528</v>
      </c>
      <c r="F228" s="2">
        <f>IF(I227&gt;0.001,PPMT(Table4211[[#This Row],[Oprocentowanie]]/12,1,$C$5-Table4211[[#This Row],[Miesiąc]]+1,-I227),0)</f>
        <v>738.2348824553444</v>
      </c>
      <c r="G228" s="2">
        <f t="shared" si="11"/>
        <v>842.51705405926964</v>
      </c>
      <c r="H228" s="2"/>
      <c r="I228" s="11">
        <f>IF(I227-F228&gt;0.001,I227-F228-Table4211[[#This Row],[Ile nadpłacamy przy tej racie?]],0)</f>
        <v>22097.277147601286</v>
      </c>
      <c r="K228" s="2">
        <f>IF(Table4211[[#This Row],[Rok]]&lt;9,Table4211[[#This Row],[Odsetki normalne]]*50%,Table4211[[#This Row],[Odsetki normalne]])</f>
        <v>104.28217160392528</v>
      </c>
    </row>
    <row r="229" spans="2:11" x14ac:dyDescent="0.25">
      <c r="B229" s="1">
        <f t="shared" si="10"/>
        <v>18</v>
      </c>
      <c r="C229" s="4">
        <f t="shared" si="12"/>
        <v>213</v>
      </c>
      <c r="D229" s="5">
        <v>5.4800000000000001E-2</v>
      </c>
      <c r="E229" s="9">
        <f>IF(I228&gt;0.001,IPMT(Table4211[[#This Row],[Oprocentowanie]]/12,1,$C$5-Table4211[[#This Row],[Miesiąc]]+1,-I228),0)</f>
        <v>100.91089897404588</v>
      </c>
      <c r="F229" s="2">
        <f>IF(I228&gt;0.001,PPMT(Table4211[[#This Row],[Oprocentowanie]]/12,1,$C$5-Table4211[[#This Row],[Miesiąc]]+1,-I228),0)</f>
        <v>741.6061550852238</v>
      </c>
      <c r="G229" s="2">
        <f t="shared" si="11"/>
        <v>842.51705405926964</v>
      </c>
      <c r="H229" s="2"/>
      <c r="I229" s="11">
        <f>IF(I228-F229&gt;0.001,I228-F229-Table4211[[#This Row],[Ile nadpłacamy przy tej racie?]],0)</f>
        <v>21355.670992516061</v>
      </c>
      <c r="K229" s="2">
        <f>IF(Table4211[[#This Row],[Rok]]&lt;9,Table4211[[#This Row],[Odsetki normalne]]*50%,Table4211[[#This Row],[Odsetki normalne]])</f>
        <v>100.91089897404588</v>
      </c>
    </row>
    <row r="230" spans="2:11" x14ac:dyDescent="0.25">
      <c r="B230" s="1">
        <f t="shared" si="10"/>
        <v>18</v>
      </c>
      <c r="C230" s="4">
        <f t="shared" si="12"/>
        <v>214</v>
      </c>
      <c r="D230" s="5">
        <v>5.4800000000000001E-2</v>
      </c>
      <c r="E230" s="9">
        <f>IF(I229&gt;0.001,IPMT(Table4211[[#This Row],[Oprocentowanie]]/12,1,$C$5-Table4211[[#This Row],[Miesiąc]]+1,-I229),0)</f>
        <v>97.524230865823355</v>
      </c>
      <c r="F230" s="2">
        <f>IF(I229&gt;0.001,PPMT(Table4211[[#This Row],[Oprocentowanie]]/12,1,$C$5-Table4211[[#This Row],[Miesiąc]]+1,-I229),0)</f>
        <v>744.99282319344627</v>
      </c>
      <c r="G230" s="2">
        <f t="shared" si="11"/>
        <v>842.51705405926964</v>
      </c>
      <c r="H230" s="2"/>
      <c r="I230" s="11">
        <f>IF(I229-F230&gt;0.001,I229-F230-Table4211[[#This Row],[Ile nadpłacamy przy tej racie?]],0)</f>
        <v>20610.678169322615</v>
      </c>
      <c r="K230" s="2">
        <f>IF(Table4211[[#This Row],[Rok]]&lt;9,Table4211[[#This Row],[Odsetki normalne]]*50%,Table4211[[#This Row],[Odsetki normalne]])</f>
        <v>97.524230865823355</v>
      </c>
    </row>
    <row r="231" spans="2:11" x14ac:dyDescent="0.25">
      <c r="B231" s="1">
        <f t="shared" si="10"/>
        <v>18</v>
      </c>
      <c r="C231" s="4">
        <f t="shared" si="12"/>
        <v>215</v>
      </c>
      <c r="D231" s="5">
        <v>5.4800000000000001E-2</v>
      </c>
      <c r="E231" s="9">
        <f>IF(I230&gt;0.001,IPMT(Table4211[[#This Row],[Oprocentowanie]]/12,1,$C$5-Table4211[[#This Row],[Miesiąc]]+1,-I230),0)</f>
        <v>94.122096973239948</v>
      </c>
      <c r="F231" s="2">
        <f>IF(I230&gt;0.001,PPMT(Table4211[[#This Row],[Oprocentowanie]]/12,1,$C$5-Table4211[[#This Row],[Miesiąc]]+1,-I230),0)</f>
        <v>748.39495708602988</v>
      </c>
      <c r="G231" s="2">
        <f t="shared" si="11"/>
        <v>842.51705405926987</v>
      </c>
      <c r="H231" s="2"/>
      <c r="I231" s="11">
        <f>IF(I230-F231&gt;0.001,I230-F231-Table4211[[#This Row],[Ile nadpłacamy przy tej racie?]],0)</f>
        <v>19862.283212236583</v>
      </c>
      <c r="K231" s="2">
        <f>IF(Table4211[[#This Row],[Rok]]&lt;9,Table4211[[#This Row],[Odsetki normalne]]*50%,Table4211[[#This Row],[Odsetki normalne]])</f>
        <v>94.122096973239948</v>
      </c>
    </row>
    <row r="232" spans="2:11" x14ac:dyDescent="0.25">
      <c r="B232" s="1">
        <f t="shared" si="10"/>
        <v>18</v>
      </c>
      <c r="C232" s="4">
        <f t="shared" si="12"/>
        <v>216</v>
      </c>
      <c r="D232" s="5">
        <v>5.4800000000000001E-2</v>
      </c>
      <c r="E232" s="9">
        <f>IF(I231&gt;0.001,IPMT(Table4211[[#This Row],[Oprocentowanie]]/12,1,$C$5-Table4211[[#This Row],[Miesiąc]]+1,-I231),0)</f>
        <v>90.704426669213731</v>
      </c>
      <c r="F232" s="2">
        <f>IF(I231&gt;0.001,PPMT(Table4211[[#This Row],[Oprocentowanie]]/12,1,$C$5-Table4211[[#This Row],[Miesiąc]]+1,-I231),0)</f>
        <v>751.81262739005581</v>
      </c>
      <c r="G232" s="2">
        <f t="shared" si="11"/>
        <v>842.51705405926953</v>
      </c>
      <c r="H232" s="2"/>
      <c r="I232" s="11">
        <f>IF(I231-F232&gt;0.001,I231-F232-Table4211[[#This Row],[Ile nadpłacamy przy tej racie?]],0)</f>
        <v>19110.470584846527</v>
      </c>
      <c r="K232" s="2">
        <f>IF(Table4211[[#This Row],[Rok]]&lt;9,Table4211[[#This Row],[Odsetki normalne]]*50%,Table4211[[#This Row],[Odsetki normalne]])</f>
        <v>90.704426669213731</v>
      </c>
    </row>
    <row r="233" spans="2:11" x14ac:dyDescent="0.25">
      <c r="B233" s="6">
        <f t="shared" si="10"/>
        <v>19</v>
      </c>
      <c r="C233" s="7">
        <f t="shared" si="12"/>
        <v>217</v>
      </c>
      <c r="D233" s="8">
        <v>5.4800000000000001E-2</v>
      </c>
      <c r="E233" s="9">
        <f>IF(I232&gt;0.001,IPMT(Table4211[[#This Row],[Oprocentowanie]]/12,1,$C$5-Table4211[[#This Row],[Miesiąc]]+1,-I232),0)</f>
        <v>87.271149004132482</v>
      </c>
      <c r="F233" s="9">
        <f>IF(I232&gt;0.001,PPMT(Table4211[[#This Row],[Oprocentowanie]]/12,1,$C$5-Table4211[[#This Row],[Miesiąc]]+1,-I232),0)</f>
        <v>755.24590505513709</v>
      </c>
      <c r="G233" s="9">
        <f t="shared" si="11"/>
        <v>842.51705405926953</v>
      </c>
      <c r="H233" s="9"/>
      <c r="I233" s="9">
        <f>IF(I232-F233&gt;0.001,I232-F233-Table4211[[#This Row],[Ile nadpłacamy przy tej racie?]],0)</f>
        <v>18355.22467979139</v>
      </c>
      <c r="K233" s="9">
        <f>IF(Table4211[[#This Row],[Rok]]&lt;9,Table4211[[#This Row],[Odsetki normalne]]*50%,Table4211[[#This Row],[Odsetki normalne]])</f>
        <v>87.271149004132482</v>
      </c>
    </row>
    <row r="234" spans="2:11" x14ac:dyDescent="0.25">
      <c r="B234" s="6">
        <f t="shared" si="10"/>
        <v>19</v>
      </c>
      <c r="C234" s="7">
        <f t="shared" si="12"/>
        <v>218</v>
      </c>
      <c r="D234" s="8">
        <v>5.4800000000000001E-2</v>
      </c>
      <c r="E234" s="9">
        <f>IF(I233&gt;0.001,IPMT(Table4211[[#This Row],[Oprocentowanie]]/12,1,$C$5-Table4211[[#This Row],[Miesiąc]]+1,-I233),0)</f>
        <v>83.822192704380683</v>
      </c>
      <c r="F234" s="9">
        <f>IF(I233&gt;0.001,PPMT(Table4211[[#This Row],[Oprocentowanie]]/12,1,$C$5-Table4211[[#This Row],[Miesiąc]]+1,-I233),0)</f>
        <v>758.69486135488887</v>
      </c>
      <c r="G234" s="9">
        <f t="shared" si="11"/>
        <v>842.51705405926953</v>
      </c>
      <c r="H234" s="9"/>
      <c r="I234" s="9">
        <f>IF(I233-F234&gt;0.001,I233-F234-Table4211[[#This Row],[Ile nadpłacamy przy tej racie?]],0)</f>
        <v>17596.529818436502</v>
      </c>
      <c r="K234" s="9">
        <f>IF(Table4211[[#This Row],[Rok]]&lt;9,Table4211[[#This Row],[Odsetki normalne]]*50%,Table4211[[#This Row],[Odsetki normalne]])</f>
        <v>83.822192704380683</v>
      </c>
    </row>
    <row r="235" spans="2:11" x14ac:dyDescent="0.25">
      <c r="B235" s="6">
        <f t="shared" si="10"/>
        <v>19</v>
      </c>
      <c r="C235" s="7">
        <f t="shared" si="12"/>
        <v>219</v>
      </c>
      <c r="D235" s="8">
        <v>5.4800000000000001E-2</v>
      </c>
      <c r="E235" s="9">
        <f>IF(I234&gt;0.001,IPMT(Table4211[[#This Row],[Oprocentowanie]]/12,1,$C$5-Table4211[[#This Row],[Miesiąc]]+1,-I234),0)</f>
        <v>80.357486170860028</v>
      </c>
      <c r="F235" s="9">
        <f>IF(I234&gt;0.001,PPMT(Table4211[[#This Row],[Oprocentowanie]]/12,1,$C$5-Table4211[[#This Row],[Miesiąc]]+1,-I234),0)</f>
        <v>762.15956788840958</v>
      </c>
      <c r="G235" s="9">
        <f t="shared" si="11"/>
        <v>842.51705405926964</v>
      </c>
      <c r="H235" s="9"/>
      <c r="I235" s="9">
        <f>IF(I234-F235&gt;0.001,I234-F235-Table4211[[#This Row],[Ile nadpłacamy przy tej racie?]],0)</f>
        <v>16834.370250548091</v>
      </c>
      <c r="K235" s="9">
        <f>IF(Table4211[[#This Row],[Rok]]&lt;9,Table4211[[#This Row],[Odsetki normalne]]*50%,Table4211[[#This Row],[Odsetki normalne]])</f>
        <v>80.357486170860028</v>
      </c>
    </row>
    <row r="236" spans="2:11" x14ac:dyDescent="0.25">
      <c r="B236" s="6">
        <f t="shared" si="10"/>
        <v>19</v>
      </c>
      <c r="C236" s="7">
        <f t="shared" si="12"/>
        <v>220</v>
      </c>
      <c r="D236" s="8">
        <v>5.4800000000000001E-2</v>
      </c>
      <c r="E236" s="9">
        <f>IF(I235&gt;0.001,IPMT(Table4211[[#This Row],[Oprocentowanie]]/12,1,$C$5-Table4211[[#This Row],[Miesiąc]]+1,-I235),0)</f>
        <v>76.876957477502955</v>
      </c>
      <c r="F236" s="9">
        <f>IF(I235&gt;0.001,PPMT(Table4211[[#This Row],[Oprocentowanie]]/12,1,$C$5-Table4211[[#This Row],[Miesiąc]]+1,-I235),0)</f>
        <v>765.64009658176644</v>
      </c>
      <c r="G236" s="9">
        <f t="shared" si="11"/>
        <v>842.51705405926941</v>
      </c>
      <c r="H236" s="9"/>
      <c r="I236" s="9">
        <f>IF(I235-F236&gt;0.001,I235-F236-Table4211[[#This Row],[Ile nadpłacamy przy tej racie?]],0)</f>
        <v>16068.730153966324</v>
      </c>
      <c r="K236" s="9">
        <f>IF(Table4211[[#This Row],[Rok]]&lt;9,Table4211[[#This Row],[Odsetki normalne]]*50%,Table4211[[#This Row],[Odsetki normalne]])</f>
        <v>76.876957477502955</v>
      </c>
    </row>
    <row r="237" spans="2:11" x14ac:dyDescent="0.25">
      <c r="B237" s="6">
        <f t="shared" si="10"/>
        <v>19</v>
      </c>
      <c r="C237" s="7">
        <f t="shared" si="12"/>
        <v>221</v>
      </c>
      <c r="D237" s="8">
        <v>5.4800000000000001E-2</v>
      </c>
      <c r="E237" s="9">
        <f>IF(I236&gt;0.001,IPMT(Table4211[[#This Row],[Oprocentowanie]]/12,1,$C$5-Table4211[[#This Row],[Miesiąc]]+1,-I236),0)</f>
        <v>73.380534369779554</v>
      </c>
      <c r="F237" s="9">
        <f>IF(I236&gt;0.001,PPMT(Table4211[[#This Row],[Oprocentowanie]]/12,1,$C$5-Table4211[[#This Row],[Miesiąc]]+1,-I236),0)</f>
        <v>769.13651968948989</v>
      </c>
      <c r="G237" s="9">
        <f t="shared" si="11"/>
        <v>842.51705405926941</v>
      </c>
      <c r="H237" s="9"/>
      <c r="I237" s="9">
        <f>IF(I236-F237&gt;0.001,I236-F237-Table4211[[#This Row],[Ile nadpłacamy przy tej racie?]],0)</f>
        <v>15299.593634276835</v>
      </c>
      <c r="K237" s="9">
        <f>IF(Table4211[[#This Row],[Rok]]&lt;9,Table4211[[#This Row],[Odsetki normalne]]*50%,Table4211[[#This Row],[Odsetki normalne]])</f>
        <v>73.380534369779554</v>
      </c>
    </row>
    <row r="238" spans="2:11" x14ac:dyDescent="0.25">
      <c r="B238" s="6">
        <f t="shared" si="10"/>
        <v>19</v>
      </c>
      <c r="C238" s="7">
        <f t="shared" si="12"/>
        <v>222</v>
      </c>
      <c r="D238" s="8">
        <v>5.4800000000000001E-2</v>
      </c>
      <c r="E238" s="9">
        <f>IF(I237&gt;0.001,IPMT(Table4211[[#This Row],[Oprocentowanie]]/12,1,$C$5-Table4211[[#This Row],[Miesiąc]]+1,-I237),0)</f>
        <v>69.86814426319755</v>
      </c>
      <c r="F238" s="9">
        <f>IF(I237&gt;0.001,PPMT(Table4211[[#This Row],[Oprocentowanie]]/12,1,$C$5-Table4211[[#This Row],[Miesiąc]]+1,-I237),0)</f>
        <v>772.64890979607196</v>
      </c>
      <c r="G238" s="9">
        <f t="shared" si="11"/>
        <v>842.51705405926953</v>
      </c>
      <c r="H238" s="9"/>
      <c r="I238" s="9">
        <f>IF(I237-F238&gt;0.001,I237-F238-Table4211[[#This Row],[Ile nadpłacamy przy tej racie?]],0)</f>
        <v>14526.944724480763</v>
      </c>
      <c r="K238" s="9">
        <f>IF(Table4211[[#This Row],[Rok]]&lt;9,Table4211[[#This Row],[Odsetki normalne]]*50%,Table4211[[#This Row],[Odsetki normalne]])</f>
        <v>69.86814426319755</v>
      </c>
    </row>
    <row r="239" spans="2:11" x14ac:dyDescent="0.25">
      <c r="B239" s="6">
        <f t="shared" si="10"/>
        <v>19</v>
      </c>
      <c r="C239" s="7">
        <f t="shared" si="12"/>
        <v>223</v>
      </c>
      <c r="D239" s="8">
        <v>5.4800000000000001E-2</v>
      </c>
      <c r="E239" s="9">
        <f>IF(I238&gt;0.001,IPMT(Table4211[[#This Row],[Oprocentowanie]]/12,1,$C$5-Table4211[[#This Row],[Miesiąc]]+1,-I238),0)</f>
        <v>66.339714241795491</v>
      </c>
      <c r="F239" s="9">
        <f>IF(I238&gt;0.001,PPMT(Table4211[[#This Row],[Oprocentowanie]]/12,1,$C$5-Table4211[[#This Row],[Miesiąc]]+1,-I238),0)</f>
        <v>776.17733981747415</v>
      </c>
      <c r="G239" s="9">
        <f t="shared" si="11"/>
        <v>842.51705405926964</v>
      </c>
      <c r="H239" s="9"/>
      <c r="I239" s="9">
        <f>IF(I238-F239&gt;0.001,I238-F239-Table4211[[#This Row],[Ile nadpłacamy przy tej racie?]],0)</f>
        <v>13750.76738466329</v>
      </c>
      <c r="K239" s="9">
        <f>IF(Table4211[[#This Row],[Rok]]&lt;9,Table4211[[#This Row],[Odsetki normalne]]*50%,Table4211[[#This Row],[Odsetki normalne]])</f>
        <v>66.339714241795491</v>
      </c>
    </row>
    <row r="240" spans="2:11" x14ac:dyDescent="0.25">
      <c r="B240" s="6">
        <f t="shared" si="10"/>
        <v>19</v>
      </c>
      <c r="C240" s="7">
        <f t="shared" si="12"/>
        <v>224</v>
      </c>
      <c r="D240" s="8">
        <v>5.4800000000000001E-2</v>
      </c>
      <c r="E240" s="9">
        <f>IF(I239&gt;0.001,IPMT(Table4211[[#This Row],[Oprocentowanie]]/12,1,$C$5-Table4211[[#This Row],[Miesiąc]]+1,-I239),0)</f>
        <v>62.79517105662903</v>
      </c>
      <c r="F240" s="9">
        <f>IF(I239&gt;0.001,PPMT(Table4211[[#This Row],[Oprocentowanie]]/12,1,$C$5-Table4211[[#This Row],[Miesiąc]]+1,-I239),0)</f>
        <v>779.72188300264077</v>
      </c>
      <c r="G240" s="9">
        <f t="shared" si="11"/>
        <v>842.51705405926975</v>
      </c>
      <c r="H240" s="9"/>
      <c r="I240" s="9">
        <f>IF(I239-F240&gt;0.001,I239-F240-Table4211[[#This Row],[Ile nadpłacamy przy tej racie?]],0)</f>
        <v>12971.045501660648</v>
      </c>
      <c r="K240" s="9">
        <f>IF(Table4211[[#This Row],[Rok]]&lt;9,Table4211[[#This Row],[Odsetki normalne]]*50%,Table4211[[#This Row],[Odsetki normalne]])</f>
        <v>62.79517105662903</v>
      </c>
    </row>
    <row r="241" spans="2:11" x14ac:dyDescent="0.25">
      <c r="B241" s="6">
        <f t="shared" si="10"/>
        <v>19</v>
      </c>
      <c r="C241" s="7">
        <f t="shared" si="12"/>
        <v>225</v>
      </c>
      <c r="D241" s="8">
        <v>5.4800000000000001E-2</v>
      </c>
      <c r="E241" s="9">
        <f>IF(I240&gt;0.001,IPMT(Table4211[[#This Row],[Oprocentowanie]]/12,1,$C$5-Table4211[[#This Row],[Miesiąc]]+1,-I240),0)</f>
        <v>59.234441124250296</v>
      </c>
      <c r="F241" s="9">
        <f>IF(I240&gt;0.001,PPMT(Table4211[[#This Row],[Oprocentowanie]]/12,1,$C$5-Table4211[[#This Row],[Miesiąc]]+1,-I240),0)</f>
        <v>783.28261293501919</v>
      </c>
      <c r="G241" s="9">
        <f t="shared" si="11"/>
        <v>842.51705405926953</v>
      </c>
      <c r="H241" s="9"/>
      <c r="I241" s="9">
        <f>IF(I240-F241&gt;0.001,I240-F241-Table4211[[#This Row],[Ile nadpłacamy przy tej racie?]],0)</f>
        <v>12187.762888725629</v>
      </c>
      <c r="K241" s="9">
        <f>IF(Table4211[[#This Row],[Rok]]&lt;9,Table4211[[#This Row],[Odsetki normalne]]*50%,Table4211[[#This Row],[Odsetki normalne]])</f>
        <v>59.234441124250296</v>
      </c>
    </row>
    <row r="242" spans="2:11" x14ac:dyDescent="0.25">
      <c r="B242" s="6">
        <f t="shared" si="10"/>
        <v>19</v>
      </c>
      <c r="C242" s="7">
        <f t="shared" si="12"/>
        <v>226</v>
      </c>
      <c r="D242" s="8">
        <v>5.4800000000000001E-2</v>
      </c>
      <c r="E242" s="9">
        <f>IF(I241&gt;0.001,IPMT(Table4211[[#This Row],[Oprocentowanie]]/12,1,$C$5-Table4211[[#This Row],[Miesiąc]]+1,-I241),0)</f>
        <v>55.657450525180373</v>
      </c>
      <c r="F242" s="9">
        <f>IF(I241&gt;0.001,PPMT(Table4211[[#This Row],[Oprocentowanie]]/12,1,$C$5-Table4211[[#This Row],[Miesiąc]]+1,-I241),0)</f>
        <v>786.85960353408916</v>
      </c>
      <c r="G242" s="9">
        <f t="shared" si="11"/>
        <v>842.51705405926953</v>
      </c>
      <c r="H242" s="9"/>
      <c r="I242" s="9">
        <f>IF(I241-F242&gt;0.001,I241-F242-Table4211[[#This Row],[Ile nadpłacamy przy tej racie?]],0)</f>
        <v>11400.90328519154</v>
      </c>
      <c r="K242" s="9">
        <f>IF(Table4211[[#This Row],[Rok]]&lt;9,Table4211[[#This Row],[Odsetki normalne]]*50%,Table4211[[#This Row],[Odsetki normalne]])</f>
        <v>55.657450525180373</v>
      </c>
    </row>
    <row r="243" spans="2:11" x14ac:dyDescent="0.25">
      <c r="B243" s="6">
        <f t="shared" si="10"/>
        <v>19</v>
      </c>
      <c r="C243" s="7">
        <f t="shared" si="12"/>
        <v>227</v>
      </c>
      <c r="D243" s="8">
        <v>5.4800000000000001E-2</v>
      </c>
      <c r="E243" s="9">
        <f>IF(I242&gt;0.001,IPMT(Table4211[[#This Row],[Oprocentowanie]]/12,1,$C$5-Table4211[[#This Row],[Miesiąc]]+1,-I242),0)</f>
        <v>52.064125002374702</v>
      </c>
      <c r="F243" s="9">
        <f>IF(I242&gt;0.001,PPMT(Table4211[[#This Row],[Oprocentowanie]]/12,1,$C$5-Table4211[[#This Row],[Miesiąc]]+1,-I242),0)</f>
        <v>790.45292905689485</v>
      </c>
      <c r="G243" s="9">
        <f t="shared" si="11"/>
        <v>842.51705405926953</v>
      </c>
      <c r="H243" s="9"/>
      <c r="I243" s="9">
        <f>IF(I242-F243&gt;0.001,I242-F243-Table4211[[#This Row],[Ile nadpłacamy przy tej racie?]],0)</f>
        <v>10610.450356134645</v>
      </c>
      <c r="K243" s="9">
        <f>IF(Table4211[[#This Row],[Rok]]&lt;9,Table4211[[#This Row],[Odsetki normalne]]*50%,Table4211[[#This Row],[Odsetki normalne]])</f>
        <v>52.064125002374702</v>
      </c>
    </row>
    <row r="244" spans="2:11" x14ac:dyDescent="0.25">
      <c r="B244" s="6">
        <f t="shared" si="10"/>
        <v>19</v>
      </c>
      <c r="C244" s="7">
        <f t="shared" si="12"/>
        <v>228</v>
      </c>
      <c r="D244" s="8">
        <v>5.4800000000000001E-2</v>
      </c>
      <c r="E244" s="9">
        <f>IF(I243&gt;0.001,IPMT(Table4211[[#This Row],[Oprocentowanie]]/12,1,$C$5-Table4211[[#This Row],[Miesiąc]]+1,-I243),0)</f>
        <v>48.454389959681542</v>
      </c>
      <c r="F244" s="9">
        <f>IF(I243&gt;0.001,PPMT(Table4211[[#This Row],[Oprocentowanie]]/12,1,$C$5-Table4211[[#This Row],[Miesiąc]]+1,-I243),0)</f>
        <v>794.06266409958789</v>
      </c>
      <c r="G244" s="9">
        <f t="shared" si="11"/>
        <v>842.51705405926941</v>
      </c>
      <c r="H244" s="9"/>
      <c r="I244" s="9">
        <f>IF(I243-F244&gt;0.001,I243-F244-Table4211[[#This Row],[Ile nadpłacamy przy tej racie?]],0)</f>
        <v>9816.3876920350558</v>
      </c>
      <c r="K244" s="9">
        <f>IF(Table4211[[#This Row],[Rok]]&lt;9,Table4211[[#This Row],[Odsetki normalne]]*50%,Table4211[[#This Row],[Odsetki normalne]])</f>
        <v>48.454389959681542</v>
      </c>
    </row>
    <row r="245" spans="2:11" x14ac:dyDescent="0.25">
      <c r="B245" s="1">
        <f t="shared" si="10"/>
        <v>20</v>
      </c>
      <c r="C245" s="4">
        <f t="shared" si="12"/>
        <v>229</v>
      </c>
      <c r="D245" s="5">
        <v>5.4800000000000001E-2</v>
      </c>
      <c r="E245" s="9">
        <f>IF(I244&gt;0.001,IPMT(Table4211[[#This Row],[Oprocentowanie]]/12,1,$C$5-Table4211[[#This Row],[Miesiąc]]+1,-I244),0)</f>
        <v>44.828170460293421</v>
      </c>
      <c r="F245" s="2">
        <f>IF(I244&gt;0.001,PPMT(Table4211[[#This Row],[Oprocentowanie]]/12,1,$C$5-Table4211[[#This Row],[Miesiąc]]+1,-I244),0)</f>
        <v>797.68888359897608</v>
      </c>
      <c r="G245" s="2">
        <f t="shared" si="11"/>
        <v>842.51705405926953</v>
      </c>
      <c r="H245" s="2"/>
      <c r="I245" s="11">
        <f>IF(I244-F245&gt;0.001,I244-F245-Table4211[[#This Row],[Ile nadpłacamy przy tej racie?]],0)</f>
        <v>9018.6988084360801</v>
      </c>
      <c r="K245" s="2">
        <f>IF(Table4211[[#This Row],[Rok]]&lt;9,Table4211[[#This Row],[Odsetki normalne]]*50%,Table4211[[#This Row],[Odsetki normalne]])</f>
        <v>44.828170460293421</v>
      </c>
    </row>
    <row r="246" spans="2:11" x14ac:dyDescent="0.25">
      <c r="B246" s="1">
        <f t="shared" si="10"/>
        <v>20</v>
      </c>
      <c r="C246" s="4">
        <f t="shared" si="12"/>
        <v>230</v>
      </c>
      <c r="D246" s="5">
        <v>5.4800000000000001E-2</v>
      </c>
      <c r="E246" s="9">
        <f>IF(I245&gt;0.001,IPMT(Table4211[[#This Row],[Oprocentowanie]]/12,1,$C$5-Table4211[[#This Row],[Miesiąc]]+1,-I245),0)</f>
        <v>41.185391225191431</v>
      </c>
      <c r="F246" s="2">
        <f>IF(I245&gt;0.001,PPMT(Table4211[[#This Row],[Oprocentowanie]]/12,1,$C$5-Table4211[[#This Row],[Miesiąc]]+1,-I245),0)</f>
        <v>801.33166283407809</v>
      </c>
      <c r="G246" s="2">
        <f t="shared" si="11"/>
        <v>842.51705405926953</v>
      </c>
      <c r="H246" s="2"/>
      <c r="I246" s="11">
        <f>IF(I245-F246&gt;0.001,I245-F246-Table4211[[#This Row],[Ile nadpłacamy przy tej racie?]],0)</f>
        <v>8217.367145602002</v>
      </c>
      <c r="K246" s="2">
        <f>IF(Table4211[[#This Row],[Rok]]&lt;9,Table4211[[#This Row],[Odsetki normalne]]*50%,Table4211[[#This Row],[Odsetki normalne]])</f>
        <v>41.185391225191431</v>
      </c>
    </row>
    <row r="247" spans="2:11" x14ac:dyDescent="0.25">
      <c r="B247" s="1">
        <f t="shared" si="10"/>
        <v>20</v>
      </c>
      <c r="C247" s="4">
        <f t="shared" si="12"/>
        <v>231</v>
      </c>
      <c r="D247" s="5">
        <v>5.4800000000000001E-2</v>
      </c>
      <c r="E247" s="9">
        <f>IF(I246&gt;0.001,IPMT(Table4211[[#This Row],[Oprocentowanie]]/12,1,$C$5-Table4211[[#This Row],[Miesiąc]]+1,-I246),0)</f>
        <v>37.525976631582473</v>
      </c>
      <c r="F247" s="2">
        <f>IF(I246&gt;0.001,PPMT(Table4211[[#This Row],[Oprocentowanie]]/12,1,$C$5-Table4211[[#This Row],[Miesiąc]]+1,-I246),0)</f>
        <v>804.99107742768695</v>
      </c>
      <c r="G247" s="2">
        <f t="shared" si="11"/>
        <v>842.51705405926941</v>
      </c>
      <c r="H247" s="2"/>
      <c r="I247" s="11">
        <f>IF(I246-F247&gt;0.001,I246-F247-Table4211[[#This Row],[Ile nadpłacamy przy tej racie?]],0)</f>
        <v>7412.3760681743152</v>
      </c>
      <c r="K247" s="2">
        <f>IF(Table4211[[#This Row],[Rok]]&lt;9,Table4211[[#This Row],[Odsetki normalne]]*50%,Table4211[[#This Row],[Odsetki normalne]])</f>
        <v>37.525976631582473</v>
      </c>
    </row>
    <row r="248" spans="2:11" x14ac:dyDescent="0.25">
      <c r="B248" s="1">
        <f t="shared" si="10"/>
        <v>20</v>
      </c>
      <c r="C248" s="4">
        <f t="shared" si="12"/>
        <v>232</v>
      </c>
      <c r="D248" s="5">
        <v>5.4800000000000001E-2</v>
      </c>
      <c r="E248" s="9">
        <f>IF(I247&gt;0.001,IPMT(Table4211[[#This Row],[Oprocentowanie]]/12,1,$C$5-Table4211[[#This Row],[Miesiąc]]+1,-I247),0)</f>
        <v>33.849850711329374</v>
      </c>
      <c r="F248" s="2">
        <f>IF(I247&gt;0.001,PPMT(Table4211[[#This Row],[Oprocentowanie]]/12,1,$C$5-Table4211[[#This Row],[Miesiąc]]+1,-I247),0)</f>
        <v>808.66720334794024</v>
      </c>
      <c r="G248" s="2">
        <f t="shared" si="11"/>
        <v>842.51705405926964</v>
      </c>
      <c r="H248" s="2"/>
      <c r="I248" s="11">
        <f>IF(I247-F248&gt;0.001,I247-F248-Table4211[[#This Row],[Ile nadpłacamy przy tej racie?]],0)</f>
        <v>6603.7088648263752</v>
      </c>
      <c r="K248" s="2">
        <f>IF(Table4211[[#This Row],[Rok]]&lt;9,Table4211[[#This Row],[Odsetki normalne]]*50%,Table4211[[#This Row],[Odsetki normalne]])</f>
        <v>33.849850711329374</v>
      </c>
    </row>
    <row r="249" spans="2:11" x14ac:dyDescent="0.25">
      <c r="B249" s="1">
        <f t="shared" si="10"/>
        <v>20</v>
      </c>
      <c r="C249" s="4">
        <f t="shared" si="12"/>
        <v>233</v>
      </c>
      <c r="D249" s="5">
        <v>5.4800000000000001E-2</v>
      </c>
      <c r="E249" s="9">
        <f>IF(I248&gt;0.001,IPMT(Table4211[[#This Row],[Oprocentowanie]]/12,1,$C$5-Table4211[[#This Row],[Miesiąc]]+1,-I248),0)</f>
        <v>30.156937149373782</v>
      </c>
      <c r="F249" s="2">
        <f>IF(I248&gt;0.001,PPMT(Table4211[[#This Row],[Oprocentowanie]]/12,1,$C$5-Table4211[[#This Row],[Miesiąc]]+1,-I248),0)</f>
        <v>812.36011690989574</v>
      </c>
      <c r="G249" s="2">
        <f t="shared" si="11"/>
        <v>842.51705405926953</v>
      </c>
      <c r="H249" s="2"/>
      <c r="I249" s="11">
        <f>IF(I248-F249&gt;0.001,I248-F249-Table4211[[#This Row],[Ile nadpłacamy przy tej racie?]],0)</f>
        <v>5791.3487479164796</v>
      </c>
      <c r="K249" s="2">
        <f>IF(Table4211[[#This Row],[Rok]]&lt;9,Table4211[[#This Row],[Odsetki normalne]]*50%,Table4211[[#This Row],[Odsetki normalne]])</f>
        <v>30.156937149373782</v>
      </c>
    </row>
    <row r="250" spans="2:11" x14ac:dyDescent="0.25">
      <c r="B250" s="1">
        <f t="shared" si="10"/>
        <v>20</v>
      </c>
      <c r="C250" s="4">
        <f t="shared" si="12"/>
        <v>234</v>
      </c>
      <c r="D250" s="5">
        <v>5.4800000000000001E-2</v>
      </c>
      <c r="E250" s="9">
        <f>IF(I249&gt;0.001,IPMT(Table4211[[#This Row],[Oprocentowanie]]/12,1,$C$5-Table4211[[#This Row],[Miesiąc]]+1,-I249),0)</f>
        <v>26.447159282151929</v>
      </c>
      <c r="F250" s="2">
        <f>IF(I249&gt;0.001,PPMT(Table4211[[#This Row],[Oprocentowanie]]/12,1,$C$5-Table4211[[#This Row],[Miesiąc]]+1,-I249),0)</f>
        <v>816.06989477711761</v>
      </c>
      <c r="G250" s="2">
        <f t="shared" si="11"/>
        <v>842.51705405926953</v>
      </c>
      <c r="H250" s="2"/>
      <c r="I250" s="11">
        <f>IF(I249-F250&gt;0.001,I249-F250-Table4211[[#This Row],[Ile nadpłacamy przy tej racie?]],0)</f>
        <v>4975.2788531393617</v>
      </c>
      <c r="K250" s="2">
        <f>IF(Table4211[[#This Row],[Rok]]&lt;9,Table4211[[#This Row],[Odsetki normalne]]*50%,Table4211[[#This Row],[Odsetki normalne]])</f>
        <v>26.447159282151929</v>
      </c>
    </row>
    <row r="251" spans="2:11" x14ac:dyDescent="0.25">
      <c r="B251" s="1">
        <f t="shared" si="10"/>
        <v>20</v>
      </c>
      <c r="C251" s="4">
        <f t="shared" si="12"/>
        <v>235</v>
      </c>
      <c r="D251" s="5">
        <v>5.4800000000000001E-2</v>
      </c>
      <c r="E251" s="9">
        <f>IF(I250&gt;0.001,IPMT(Table4211[[#This Row],[Oprocentowanie]]/12,1,$C$5-Table4211[[#This Row],[Miesiąc]]+1,-I250),0)</f>
        <v>22.720440096003085</v>
      </c>
      <c r="F251" s="2">
        <f>IF(I250&gt;0.001,PPMT(Table4211[[#This Row],[Oprocentowanie]]/12,1,$C$5-Table4211[[#This Row],[Miesiąc]]+1,-I250),0)</f>
        <v>819.79661396326662</v>
      </c>
      <c r="G251" s="2">
        <f t="shared" si="11"/>
        <v>842.51705405926975</v>
      </c>
      <c r="H251" s="2"/>
      <c r="I251" s="11">
        <f>IF(I250-F251&gt;0.001,I250-F251-Table4211[[#This Row],[Ile nadpłacamy przy tej racie?]],0)</f>
        <v>4155.4822391760954</v>
      </c>
      <c r="K251" s="2">
        <f>IF(Table4211[[#This Row],[Rok]]&lt;9,Table4211[[#This Row],[Odsetki normalne]]*50%,Table4211[[#This Row],[Odsetki normalne]])</f>
        <v>22.720440096003085</v>
      </c>
    </row>
    <row r="252" spans="2:11" x14ac:dyDescent="0.25">
      <c r="B252" s="1">
        <f t="shared" si="10"/>
        <v>20</v>
      </c>
      <c r="C252" s="4">
        <f t="shared" si="12"/>
        <v>236</v>
      </c>
      <c r="D252" s="5">
        <v>5.4800000000000001E-2</v>
      </c>
      <c r="E252" s="9">
        <f>IF(I251&gt;0.001,IPMT(Table4211[[#This Row],[Oprocentowanie]]/12,1,$C$5-Table4211[[#This Row],[Miesiąc]]+1,-I251),0)</f>
        <v>18.976702225570836</v>
      </c>
      <c r="F252" s="2">
        <f>IF(I251&gt;0.001,PPMT(Table4211[[#This Row],[Oprocentowanie]]/12,1,$C$5-Table4211[[#This Row],[Miesiąc]]+1,-I251),0)</f>
        <v>823.54035183369876</v>
      </c>
      <c r="G252" s="2">
        <f t="shared" si="11"/>
        <v>842.51705405926964</v>
      </c>
      <c r="H252" s="2"/>
      <c r="I252" s="11">
        <f>IF(I251-F252&gt;0.001,I251-F252-Table4211[[#This Row],[Ile nadpłacamy przy tej racie?]],0)</f>
        <v>3331.9418873423965</v>
      </c>
      <c r="K252" s="2">
        <f>IF(Table4211[[#This Row],[Rok]]&lt;9,Table4211[[#This Row],[Odsetki normalne]]*50%,Table4211[[#This Row],[Odsetki normalne]])</f>
        <v>18.976702225570836</v>
      </c>
    </row>
    <row r="253" spans="2:11" x14ac:dyDescent="0.25">
      <c r="B253" s="1">
        <f t="shared" si="10"/>
        <v>20</v>
      </c>
      <c r="C253" s="4">
        <f t="shared" si="12"/>
        <v>237</v>
      </c>
      <c r="D253" s="5">
        <v>5.4800000000000001E-2</v>
      </c>
      <c r="E253" s="9">
        <f>IF(I252&gt;0.001,IPMT(Table4211[[#This Row],[Oprocentowanie]]/12,1,$C$5-Table4211[[#This Row],[Miesiąc]]+1,-I252),0)</f>
        <v>15.215867952196945</v>
      </c>
      <c r="F253" s="2">
        <f>IF(I252&gt;0.001,PPMT(Table4211[[#This Row],[Oprocentowanie]]/12,1,$C$5-Table4211[[#This Row],[Miesiąc]]+1,-I252),0)</f>
        <v>827.30118610707268</v>
      </c>
      <c r="G253" s="2">
        <f t="shared" si="11"/>
        <v>842.51705405926964</v>
      </c>
      <c r="H253" s="2"/>
      <c r="I253" s="11">
        <f>IF(I252-F253&gt;0.001,I252-F253-Table4211[[#This Row],[Ile nadpłacamy przy tej racie?]],0)</f>
        <v>2504.6407012353238</v>
      </c>
      <c r="K253" s="2">
        <f>IF(Table4211[[#This Row],[Rok]]&lt;9,Table4211[[#This Row],[Odsetki normalne]]*50%,Table4211[[#This Row],[Odsetki normalne]])</f>
        <v>15.215867952196945</v>
      </c>
    </row>
    <row r="254" spans="2:11" x14ac:dyDescent="0.25">
      <c r="B254" s="1">
        <f t="shared" si="10"/>
        <v>20</v>
      </c>
      <c r="C254" s="4">
        <f t="shared" si="12"/>
        <v>238</v>
      </c>
      <c r="D254" s="5">
        <v>5.4800000000000001E-2</v>
      </c>
      <c r="E254" s="9">
        <f>IF(I253&gt;0.001,IPMT(Table4211[[#This Row],[Oprocentowanie]]/12,1,$C$5-Table4211[[#This Row],[Miesiąc]]+1,-I253),0)</f>
        <v>11.43785920230798</v>
      </c>
      <c r="F254" s="2">
        <f>IF(I253&gt;0.001,PPMT(Table4211[[#This Row],[Oprocentowanie]]/12,1,$C$5-Table4211[[#This Row],[Miesiąc]]+1,-I253),0)</f>
        <v>831.07919485696186</v>
      </c>
      <c r="G254" s="2">
        <f t="shared" si="11"/>
        <v>842.51705405926987</v>
      </c>
      <c r="H254" s="2"/>
      <c r="I254" s="11">
        <f>IF(I253-F254&gt;0.001,I253-F254-Table4211[[#This Row],[Ile nadpłacamy przy tej racie?]],0)</f>
        <v>1673.5615063783621</v>
      </c>
      <c r="K254" s="2">
        <f>IF(Table4211[[#This Row],[Rok]]&lt;9,Table4211[[#This Row],[Odsetki normalne]]*50%,Table4211[[#This Row],[Odsetki normalne]])</f>
        <v>11.43785920230798</v>
      </c>
    </row>
    <row r="255" spans="2:11" x14ac:dyDescent="0.25">
      <c r="B255" s="1">
        <f t="shared" si="10"/>
        <v>20</v>
      </c>
      <c r="C255" s="4">
        <f t="shared" si="12"/>
        <v>239</v>
      </c>
      <c r="D255" s="5">
        <v>5.4800000000000001E-2</v>
      </c>
      <c r="E255" s="9">
        <f>IF(I254&gt;0.001,IPMT(Table4211[[#This Row],[Oprocentowanie]]/12,1,$C$5-Table4211[[#This Row],[Miesiąc]]+1,-I254),0)</f>
        <v>7.6425975457945201</v>
      </c>
      <c r="F255" s="2">
        <f>IF(I254&gt;0.001,PPMT(Table4211[[#This Row],[Oprocentowanie]]/12,1,$C$5-Table4211[[#This Row],[Miesiąc]]+1,-I254),0)</f>
        <v>834.87445651347537</v>
      </c>
      <c r="G255" s="2">
        <f t="shared" si="11"/>
        <v>842.51705405926987</v>
      </c>
      <c r="H255" s="2"/>
      <c r="I255" s="11">
        <f>IF(I254-F255&gt;0.001,I254-F255-Table4211[[#This Row],[Ile nadpłacamy przy tej racie?]],0)</f>
        <v>838.68704986488672</v>
      </c>
      <c r="K255" s="2">
        <f>IF(Table4211[[#This Row],[Rok]]&lt;9,Table4211[[#This Row],[Odsetki normalne]]*50%,Table4211[[#This Row],[Odsetki normalne]])</f>
        <v>7.6425975457945201</v>
      </c>
    </row>
    <row r="256" spans="2:11" x14ac:dyDescent="0.25">
      <c r="B256" s="1">
        <f t="shared" si="10"/>
        <v>20</v>
      </c>
      <c r="C256" s="4">
        <f t="shared" si="12"/>
        <v>240</v>
      </c>
      <c r="D256" s="5">
        <v>5.4800000000000001E-2</v>
      </c>
      <c r="E256" s="9">
        <f>IF(I255&gt;0.001,IPMT(Table4211[[#This Row],[Oprocentowanie]]/12,1,$C$5-Table4211[[#This Row],[Miesiąc]]+1,-I255),0)</f>
        <v>3.8300041943829828</v>
      </c>
      <c r="F256" s="2">
        <f>IF(I255&gt;0.001,PPMT(Table4211[[#This Row],[Oprocentowanie]]/12,1,$C$5-Table4211[[#This Row],[Miesiąc]]+1,-I255),0)</f>
        <v>838.68704986488672</v>
      </c>
      <c r="G256" s="2">
        <f t="shared" si="11"/>
        <v>842.51705405926975</v>
      </c>
      <c r="H256" s="2"/>
      <c r="I256" s="11">
        <f>IF(I255-F256&gt;0.001,I255-F256-Table4211[[#This Row],[Ile nadpłacamy przy tej racie?]],0)</f>
        <v>0</v>
      </c>
      <c r="K256" s="2">
        <f>IF(Table4211[[#This Row],[Rok]]&lt;9,Table4211[[#This Row],[Odsetki normalne]]*50%,Table4211[[#This Row],[Odsetki normalne]])</f>
        <v>3.8300041943829828</v>
      </c>
    </row>
    <row r="257" spans="2:11" x14ac:dyDescent="0.25">
      <c r="B257" s="6">
        <f t="shared" si="10"/>
        <v>21</v>
      </c>
      <c r="C257" s="7">
        <f t="shared" si="12"/>
        <v>241</v>
      </c>
      <c r="D257" s="8">
        <v>5.4800000000000001E-2</v>
      </c>
      <c r="E257" s="9">
        <f>IF(I256&gt;0.001,IPMT(Table4211[[#This Row],[Oprocentowanie]]/12,1,$C$5-Table4211[[#This Row],[Miesiąc]]+1,-I256),0)</f>
        <v>0</v>
      </c>
      <c r="F257" s="9">
        <f>IF(I256&gt;0.001,PPMT(Table4211[[#This Row],[Oprocentowanie]]/12,1,$C$5-Table4211[[#This Row],[Miesiąc]]+1,-I256),0)</f>
        <v>0</v>
      </c>
      <c r="G257" s="9">
        <f t="shared" si="11"/>
        <v>0</v>
      </c>
      <c r="H257" s="9"/>
      <c r="I257" s="9">
        <f>IF(I256-F257&gt;0.001,I256-F257-Table4211[[#This Row],[Ile nadpłacamy przy tej racie?]],0)</f>
        <v>0</v>
      </c>
      <c r="K257" s="9">
        <f>IF(Table4211[[#This Row],[Rok]]&lt;9,Table4211[[#This Row],[Odsetki normalne]]*50%,Table4211[[#This Row],[Odsetki normalne]])</f>
        <v>0</v>
      </c>
    </row>
    <row r="258" spans="2:11" x14ac:dyDescent="0.25">
      <c r="B258" s="6">
        <f t="shared" si="10"/>
        <v>21</v>
      </c>
      <c r="C258" s="7">
        <f t="shared" si="12"/>
        <v>242</v>
      </c>
      <c r="D258" s="8">
        <v>5.4800000000000001E-2</v>
      </c>
      <c r="E258" s="9">
        <f>IF(I257&gt;0.001,IPMT(Table4211[[#This Row],[Oprocentowanie]]/12,1,$C$5-Table4211[[#This Row],[Miesiąc]]+1,-I257),0)</f>
        <v>0</v>
      </c>
      <c r="F258" s="9">
        <f>IF(I257&gt;0.001,PPMT(Table4211[[#This Row],[Oprocentowanie]]/12,1,$C$5-Table4211[[#This Row],[Miesiąc]]+1,-I257),0)</f>
        <v>0</v>
      </c>
      <c r="G258" s="9">
        <f t="shared" si="11"/>
        <v>0</v>
      </c>
      <c r="H258" s="9"/>
      <c r="I258" s="9">
        <f>IF(I257-F258&gt;0.001,I257-F258-Table4211[[#This Row],[Ile nadpłacamy przy tej racie?]],0)</f>
        <v>0</v>
      </c>
      <c r="K258" s="9">
        <f>IF(Table4211[[#This Row],[Rok]]&lt;9,Table4211[[#This Row],[Odsetki normalne]]*50%,Table4211[[#This Row],[Odsetki normalne]])</f>
        <v>0</v>
      </c>
    </row>
    <row r="259" spans="2:11" x14ac:dyDescent="0.25">
      <c r="B259" s="6">
        <f t="shared" si="10"/>
        <v>21</v>
      </c>
      <c r="C259" s="7">
        <f t="shared" si="12"/>
        <v>243</v>
      </c>
      <c r="D259" s="8">
        <v>5.4800000000000001E-2</v>
      </c>
      <c r="E259" s="9">
        <f>IF(I258&gt;0.001,IPMT(Table4211[[#This Row],[Oprocentowanie]]/12,1,$C$5-Table4211[[#This Row],[Miesiąc]]+1,-I258),0)</f>
        <v>0</v>
      </c>
      <c r="F259" s="9">
        <f>IF(I258&gt;0.001,PPMT(Table4211[[#This Row],[Oprocentowanie]]/12,1,$C$5-Table4211[[#This Row],[Miesiąc]]+1,-I258),0)</f>
        <v>0</v>
      </c>
      <c r="G259" s="9">
        <f t="shared" si="11"/>
        <v>0</v>
      </c>
      <c r="H259" s="9"/>
      <c r="I259" s="9">
        <f>IF(I258-F259&gt;0.001,I258-F259-Table4211[[#This Row],[Ile nadpłacamy przy tej racie?]],0)</f>
        <v>0</v>
      </c>
      <c r="K259" s="9">
        <f>IF(Table4211[[#This Row],[Rok]]&lt;9,Table4211[[#This Row],[Odsetki normalne]]*50%,Table4211[[#This Row],[Odsetki normalne]])</f>
        <v>0</v>
      </c>
    </row>
    <row r="260" spans="2:11" x14ac:dyDescent="0.25">
      <c r="B260" s="6">
        <f t="shared" si="10"/>
        <v>21</v>
      </c>
      <c r="C260" s="7">
        <f t="shared" si="12"/>
        <v>244</v>
      </c>
      <c r="D260" s="8">
        <v>5.4800000000000001E-2</v>
      </c>
      <c r="E260" s="9">
        <f>IF(I259&gt;0.001,IPMT(Table4211[[#This Row],[Oprocentowanie]]/12,1,$C$5-Table4211[[#This Row],[Miesiąc]]+1,-I259),0)</f>
        <v>0</v>
      </c>
      <c r="F260" s="9">
        <f>IF(I259&gt;0.001,PPMT(Table4211[[#This Row],[Oprocentowanie]]/12,1,$C$5-Table4211[[#This Row],[Miesiąc]]+1,-I259),0)</f>
        <v>0</v>
      </c>
      <c r="G260" s="9">
        <f t="shared" si="11"/>
        <v>0</v>
      </c>
      <c r="H260" s="9"/>
      <c r="I260" s="9">
        <f>IF(I259-F260&gt;0.001,I259-F260-Table4211[[#This Row],[Ile nadpłacamy przy tej racie?]],0)</f>
        <v>0</v>
      </c>
      <c r="K260" s="9">
        <f>IF(Table4211[[#This Row],[Rok]]&lt;9,Table4211[[#This Row],[Odsetki normalne]]*50%,Table4211[[#This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245</v>
      </c>
      <c r="D261" s="8">
        <v>5.4800000000000001E-2</v>
      </c>
      <c r="E261" s="9">
        <f>IF(I260&gt;0.001,IPMT(Table4211[[#This Row],[Oprocentowanie]]/12,1,$C$5-Table4211[[#This Row],[Miesiąc]]+1,-I260),0)</f>
        <v>0</v>
      </c>
      <c r="F261" s="9">
        <f>IF(I260&gt;0.001,PPMT(Table4211[[#This Row],[Oprocentowanie]]/12,1,$C$5-Table4211[[#This Row],[Miesiąc]]+1,-I260),0)</f>
        <v>0</v>
      </c>
      <c r="G261" s="9">
        <f t="shared" si="11"/>
        <v>0</v>
      </c>
      <c r="H261" s="9"/>
      <c r="I261" s="9">
        <f>IF(I260-F261&gt;0.001,I260-F261-Table4211[[#This Row],[Ile nadpłacamy przy tej racie?]],0)</f>
        <v>0</v>
      </c>
      <c r="K261" s="9">
        <f>IF(Table4211[[#This Row],[Rok]]&lt;9,Table4211[[#This Row],[Odsetki normalne]]*50%,Table4211[[#This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246</v>
      </c>
      <c r="D262" s="8">
        <v>5.4800000000000001E-2</v>
      </c>
      <c r="E262" s="9">
        <f>IF(I261&gt;0.001,IPMT(Table4211[[#This Row],[Oprocentowanie]]/12,1,$C$5-Table4211[[#This Row],[Miesiąc]]+1,-I261),0)</f>
        <v>0</v>
      </c>
      <c r="F262" s="9">
        <f>IF(I261&gt;0.001,PPMT(Table4211[[#This Row],[Oprocentowanie]]/12,1,$C$5-Table4211[[#This Row],[Miesiąc]]+1,-I261),0)</f>
        <v>0</v>
      </c>
      <c r="G262" s="9">
        <f t="shared" si="11"/>
        <v>0</v>
      </c>
      <c r="H262" s="9"/>
      <c r="I262" s="9">
        <f>IF(I261-F262&gt;0.001,I261-F262-Table4211[[#This Row],[Ile nadpłacamy przy tej racie?]],0)</f>
        <v>0</v>
      </c>
      <c r="K262" s="9">
        <f>IF(Table4211[[#This Row],[Rok]]&lt;9,Table4211[[#This Row],[Odsetki normalne]]*50%,Table4211[[#This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247</v>
      </c>
      <c r="D263" s="8">
        <v>5.4800000000000001E-2</v>
      </c>
      <c r="E263" s="9">
        <f>IF(I262&gt;0.001,IPMT(Table4211[[#This Row],[Oprocentowanie]]/12,1,$C$5-Table4211[[#This Row],[Miesiąc]]+1,-I262),0)</f>
        <v>0</v>
      </c>
      <c r="F263" s="9">
        <f>IF(I262&gt;0.001,PPMT(Table4211[[#This Row],[Oprocentowanie]]/12,1,$C$5-Table4211[[#This Row],[Miesiąc]]+1,-I262),0)</f>
        <v>0</v>
      </c>
      <c r="G263" s="9">
        <f t="shared" si="11"/>
        <v>0</v>
      </c>
      <c r="H263" s="9"/>
      <c r="I263" s="9">
        <f>IF(I262-F263&gt;0.001,I262-F263-Table4211[[#This Row],[Ile nadpłacamy przy tej racie?]],0)</f>
        <v>0</v>
      </c>
      <c r="K263" s="9">
        <f>IF(Table4211[[#This Row],[Rok]]&lt;9,Table4211[[#This Row],[Odsetki normalne]]*50%,Table4211[[#This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248</v>
      </c>
      <c r="D264" s="8">
        <v>5.4800000000000001E-2</v>
      </c>
      <c r="E264" s="9">
        <f>IF(I263&gt;0.001,IPMT(Table4211[[#This Row],[Oprocentowanie]]/12,1,$C$5-Table4211[[#This Row],[Miesiąc]]+1,-I263),0)</f>
        <v>0</v>
      </c>
      <c r="F264" s="9">
        <f>IF(I263&gt;0.001,PPMT(Table4211[[#This Row],[Oprocentowanie]]/12,1,$C$5-Table4211[[#This Row],[Miesiąc]]+1,-I263),0)</f>
        <v>0</v>
      </c>
      <c r="G264" s="9">
        <f t="shared" si="11"/>
        <v>0</v>
      </c>
      <c r="H264" s="9"/>
      <c r="I264" s="9">
        <f>IF(I263-F264&gt;0.001,I263-F264-Table4211[[#This Row],[Ile nadpłacamy przy tej racie?]],0)</f>
        <v>0</v>
      </c>
      <c r="K264" s="9">
        <f>IF(Table4211[[#This Row],[Rok]]&lt;9,Table4211[[#This Row],[Odsetki normalne]]*50%,Table4211[[#This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249</v>
      </c>
      <c r="D265" s="8">
        <v>5.4800000000000001E-2</v>
      </c>
      <c r="E265" s="9">
        <f>IF(I264&gt;0.001,IPMT(Table4211[[#This Row],[Oprocentowanie]]/12,1,$C$5-Table4211[[#This Row],[Miesiąc]]+1,-I264),0)</f>
        <v>0</v>
      </c>
      <c r="F265" s="9">
        <f>IF(I264&gt;0.001,PPMT(Table4211[[#This Row],[Oprocentowanie]]/12,1,$C$5-Table4211[[#This Row],[Miesiąc]]+1,-I264),0)</f>
        <v>0</v>
      </c>
      <c r="G265" s="9">
        <f t="shared" si="11"/>
        <v>0</v>
      </c>
      <c r="H265" s="9"/>
      <c r="I265" s="9">
        <f>IF(I264-F265&gt;0.001,I264-F265-Table4211[[#This Row],[Ile nadpłacamy przy tej racie?]],0)</f>
        <v>0</v>
      </c>
      <c r="K265" s="9">
        <f>IF(Table4211[[#This Row],[Rok]]&lt;9,Table4211[[#This Row],[Odsetki normalne]]*50%,Table4211[[#This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250</v>
      </c>
      <c r="D266" s="8">
        <v>5.4800000000000001E-2</v>
      </c>
      <c r="E266" s="9">
        <f>IF(I265&gt;0.001,IPMT(Table4211[[#This Row],[Oprocentowanie]]/12,1,$C$5-Table4211[[#This Row],[Miesiąc]]+1,-I265),0)</f>
        <v>0</v>
      </c>
      <c r="F266" s="9">
        <f>IF(I265&gt;0.001,PPMT(Table4211[[#This Row],[Oprocentowanie]]/12,1,$C$5-Table4211[[#This Row],[Miesiąc]]+1,-I265),0)</f>
        <v>0</v>
      </c>
      <c r="G266" s="9">
        <f t="shared" si="11"/>
        <v>0</v>
      </c>
      <c r="H266" s="9"/>
      <c r="I266" s="9">
        <f>IF(I265-F266&gt;0.001,I265-F266-Table4211[[#This Row],[Ile nadpłacamy przy tej racie?]],0)</f>
        <v>0</v>
      </c>
      <c r="K266" s="9">
        <f>IF(Table4211[[#This Row],[Rok]]&lt;9,Table4211[[#This Row],[Odsetki normalne]]*50%,Table4211[[#This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251</v>
      </c>
      <c r="D267" s="8">
        <v>5.4800000000000001E-2</v>
      </c>
      <c r="E267" s="9">
        <f>IF(I266&gt;0.001,IPMT(Table4211[[#This Row],[Oprocentowanie]]/12,1,$C$5-Table4211[[#This Row],[Miesiąc]]+1,-I266),0)</f>
        <v>0</v>
      </c>
      <c r="F267" s="9">
        <f>IF(I266&gt;0.001,PPMT(Table4211[[#This Row],[Oprocentowanie]]/12,1,$C$5-Table4211[[#This Row],[Miesiąc]]+1,-I266),0)</f>
        <v>0</v>
      </c>
      <c r="G267" s="9">
        <f t="shared" si="11"/>
        <v>0</v>
      </c>
      <c r="H267" s="9"/>
      <c r="I267" s="9">
        <f>IF(I266-F267&gt;0.001,I266-F267-Table4211[[#This Row],[Ile nadpłacamy przy tej racie?]],0)</f>
        <v>0</v>
      </c>
      <c r="K267" s="9">
        <f>IF(Table4211[[#This Row],[Rok]]&lt;9,Table4211[[#This Row],[Odsetki normalne]]*50%,Table4211[[#This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252</v>
      </c>
      <c r="D268" s="8">
        <v>5.4800000000000001E-2</v>
      </c>
      <c r="E268" s="9">
        <f>IF(I267&gt;0.001,IPMT(Table4211[[#This Row],[Oprocentowanie]]/12,1,$C$5-Table4211[[#This Row],[Miesiąc]]+1,-I267),0)</f>
        <v>0</v>
      </c>
      <c r="F268" s="9">
        <f>IF(I267&gt;0.001,PPMT(Table4211[[#This Row],[Oprocentowanie]]/12,1,$C$5-Table4211[[#This Row],[Miesiąc]]+1,-I267),0)</f>
        <v>0</v>
      </c>
      <c r="G268" s="9">
        <f t="shared" si="11"/>
        <v>0</v>
      </c>
      <c r="H268" s="9"/>
      <c r="I268" s="9">
        <f>IF(I267-F268&gt;0.001,I267-F268-Table4211[[#This Row],[Ile nadpłacamy przy tej racie?]],0)</f>
        <v>0</v>
      </c>
      <c r="K268" s="9">
        <f>IF(Table4211[[#This Row],[Rok]]&lt;9,Table4211[[#This Row],[Odsetki normalne]]*50%,Table4211[[#This Row],[Odsetki normalne]])</f>
        <v>0</v>
      </c>
    </row>
    <row r="269" spans="2:11" x14ac:dyDescent="0.25">
      <c r="B269" s="1">
        <f t="shared" si="10"/>
        <v>22</v>
      </c>
      <c r="C269" s="4">
        <f t="shared" si="12"/>
        <v>253</v>
      </c>
      <c r="D269" s="5">
        <v>5.4800000000000001E-2</v>
      </c>
      <c r="E269" s="9">
        <f>IF(I268&gt;0.001,IPMT(Table4211[[#This Row],[Oprocentowanie]]/12,1,$C$5-Table4211[[#This Row],[Miesiąc]]+1,-I268),0)</f>
        <v>0</v>
      </c>
      <c r="F269" s="2">
        <f>IF(I268&gt;0.001,PPMT(Table4211[[#This Row],[Oprocentowanie]]/12,1,$C$5-Table4211[[#This Row],[Miesiąc]]+1,-I268),0)</f>
        <v>0</v>
      </c>
      <c r="G269" s="2">
        <f t="shared" si="11"/>
        <v>0</v>
      </c>
      <c r="H269" s="2"/>
      <c r="I269" s="11">
        <f>IF(I268-F269&gt;0.001,I268-F269-Table4211[[#This Row],[Ile nadpłacamy przy tej racie?]],0)</f>
        <v>0</v>
      </c>
      <c r="K269" s="2">
        <f>IF(Table4211[[#This Row],[Rok]]&lt;9,Table4211[[#This Row],[Odsetki normalne]]*50%,Table4211[[#This Row],[Odsetki normalne]])</f>
        <v>0</v>
      </c>
    </row>
    <row r="270" spans="2:11" x14ac:dyDescent="0.25">
      <c r="B270" s="1">
        <f t="shared" si="10"/>
        <v>22</v>
      </c>
      <c r="C270" s="4">
        <f t="shared" si="12"/>
        <v>254</v>
      </c>
      <c r="D270" s="5">
        <v>5.4800000000000001E-2</v>
      </c>
      <c r="E270" s="9">
        <f>IF(I269&gt;0.001,IPMT(Table4211[[#This Row],[Oprocentowanie]]/12,1,$C$5-Table4211[[#This Row],[Miesiąc]]+1,-I269),0)</f>
        <v>0</v>
      </c>
      <c r="F270" s="2">
        <f>IF(I269&gt;0.001,PPMT(Table4211[[#This Row],[Oprocentowanie]]/12,1,$C$5-Table4211[[#This Row],[Miesiąc]]+1,-I269),0)</f>
        <v>0</v>
      </c>
      <c r="G270" s="2">
        <f t="shared" si="11"/>
        <v>0</v>
      </c>
      <c r="H270" s="2"/>
      <c r="I270" s="11">
        <f>IF(I269-F270&gt;0.001,I269-F270-Table4211[[#This Row],[Ile nadpłacamy przy tej racie?]],0)</f>
        <v>0</v>
      </c>
      <c r="K270" s="2">
        <f>IF(Table4211[[#This Row],[Rok]]&lt;9,Table4211[[#This Row],[Odsetki normalne]]*50%,Table4211[[#This Row],[Odsetki normalne]])</f>
        <v>0</v>
      </c>
    </row>
    <row r="271" spans="2:11" x14ac:dyDescent="0.25">
      <c r="B271" s="1">
        <f t="shared" si="10"/>
        <v>22</v>
      </c>
      <c r="C271" s="4">
        <f t="shared" si="12"/>
        <v>255</v>
      </c>
      <c r="D271" s="5">
        <v>5.4800000000000001E-2</v>
      </c>
      <c r="E271" s="9">
        <f>IF(I270&gt;0.001,IPMT(Table4211[[#This Row],[Oprocentowanie]]/12,1,$C$5-Table4211[[#This Row],[Miesiąc]]+1,-I270),0)</f>
        <v>0</v>
      </c>
      <c r="F271" s="2">
        <f>IF(I270&gt;0.001,PPMT(Table4211[[#This Row],[Oprocentowanie]]/12,1,$C$5-Table4211[[#This Row],[Miesiąc]]+1,-I270),0)</f>
        <v>0</v>
      </c>
      <c r="G271" s="2">
        <f t="shared" si="11"/>
        <v>0</v>
      </c>
      <c r="H271" s="2"/>
      <c r="I271" s="11">
        <f>IF(I270-F271&gt;0.001,I270-F271-Table4211[[#This Row],[Ile nadpłacamy przy tej racie?]],0)</f>
        <v>0</v>
      </c>
      <c r="K271" s="2">
        <f>IF(Table4211[[#This Row],[Rok]]&lt;9,Table4211[[#This Row],[Odsetki normalne]]*50%,Table4211[[#This Row],[Odsetki normalne]])</f>
        <v>0</v>
      </c>
    </row>
    <row r="272" spans="2:11" x14ac:dyDescent="0.25">
      <c r="B272" s="1">
        <f t="shared" si="10"/>
        <v>22</v>
      </c>
      <c r="C272" s="4">
        <f t="shared" si="12"/>
        <v>256</v>
      </c>
      <c r="D272" s="5">
        <v>5.4800000000000001E-2</v>
      </c>
      <c r="E272" s="9">
        <f>IF(I271&gt;0.001,IPMT(Table4211[[#This Row],[Oprocentowanie]]/12,1,$C$5-Table4211[[#This Row],[Miesiąc]]+1,-I271),0)</f>
        <v>0</v>
      </c>
      <c r="F272" s="2">
        <f>IF(I271&gt;0.001,PPMT(Table4211[[#This Row],[Oprocentowanie]]/12,1,$C$5-Table4211[[#This Row],[Miesiąc]]+1,-I271),0)</f>
        <v>0</v>
      </c>
      <c r="G272" s="2">
        <f t="shared" si="11"/>
        <v>0</v>
      </c>
      <c r="H272" s="2"/>
      <c r="I272" s="11">
        <f>IF(I271-F272&gt;0.001,I271-F272-Table4211[[#This Row],[Ile nadpłacamy przy tej racie?]],0)</f>
        <v>0</v>
      </c>
      <c r="K272" s="2">
        <f>IF(Table4211[[#This Row],[Rok]]&lt;9,Table4211[[#This Row],[Odsetki normalne]]*50%,Table4211[[#This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257</v>
      </c>
      <c r="D273" s="5">
        <v>5.4800000000000001E-2</v>
      </c>
      <c r="E273" s="9">
        <f>IF(I272&gt;0.001,IPMT(Table4211[[#This Row],[Oprocentowanie]]/12,1,$C$5-Table4211[[#This Row],[Miesiąc]]+1,-I272),0)</f>
        <v>0</v>
      </c>
      <c r="F273" s="2">
        <f>IF(I272&gt;0.001,PPMT(Table4211[[#This Row],[Oprocentowanie]]/12,1,$C$5-Table4211[[#This Row],[Miesiąc]]+1,-I272),0)</f>
        <v>0</v>
      </c>
      <c r="G273" s="2">
        <f t="shared" si="11"/>
        <v>0</v>
      </c>
      <c r="H273" s="2"/>
      <c r="I273" s="11">
        <f>IF(I272-F273&gt;0.001,I272-F273-Table4211[[#This Row],[Ile nadpłacamy przy tej racie?]],0)</f>
        <v>0</v>
      </c>
      <c r="K273" s="2">
        <f>IF(Table4211[[#This Row],[Rok]]&lt;9,Table4211[[#This Row],[Odsetki normalne]]*50%,Table4211[[#This Row],[Odsetki normalne]])</f>
        <v>0</v>
      </c>
    </row>
    <row r="274" spans="2:11" x14ac:dyDescent="0.25">
      <c r="B274" s="1">
        <f t="shared" ref="B274:B337" si="13">ROUNDUP(C274/12,0)</f>
        <v>22</v>
      </c>
      <c r="C274" s="4">
        <f t="shared" si="12"/>
        <v>258</v>
      </c>
      <c r="D274" s="5">
        <v>5.4800000000000001E-2</v>
      </c>
      <c r="E274" s="9">
        <f>IF(I273&gt;0.001,IPMT(Table4211[[#This Row],[Oprocentowanie]]/12,1,$C$5-Table4211[[#This Row],[Miesiąc]]+1,-I273),0)</f>
        <v>0</v>
      </c>
      <c r="F274" s="2">
        <f>IF(I273&gt;0.001,PPMT(Table4211[[#This Row],[Oprocentowanie]]/12,1,$C$5-Table4211[[#This Row],[Miesiąc]]+1,-I273),0)</f>
        <v>0</v>
      </c>
      <c r="G274" s="2">
        <f t="shared" ref="G274:G337" si="14">IF(I273&gt;0,E274+F274,0)</f>
        <v>0</v>
      </c>
      <c r="H274" s="2"/>
      <c r="I274" s="11">
        <f>IF(I273-F274&gt;0.001,I273-F274-Table4211[[#This Row],[Ile nadpłacamy przy tej racie?]],0)</f>
        <v>0</v>
      </c>
      <c r="K274" s="2">
        <f>IF(Table4211[[#This Row],[Rok]]&lt;9,Table4211[[#This Row],[Odsetki normalne]]*50%,Table4211[[#This Row],[Odsetki normalne]])</f>
        <v>0</v>
      </c>
    </row>
    <row r="275" spans="2:11" x14ac:dyDescent="0.25">
      <c r="B275" s="1">
        <f t="shared" si="13"/>
        <v>22</v>
      </c>
      <c r="C275" s="4">
        <f t="shared" ref="C275:C338" si="15">C274+1</f>
        <v>259</v>
      </c>
      <c r="D275" s="5">
        <v>5.4800000000000001E-2</v>
      </c>
      <c r="E275" s="9">
        <f>IF(I274&gt;0.001,IPMT(Table4211[[#This Row],[Oprocentowanie]]/12,1,$C$5-Table4211[[#This Row],[Miesiąc]]+1,-I274),0)</f>
        <v>0</v>
      </c>
      <c r="F275" s="2">
        <f>IF(I274&gt;0.001,PPMT(Table4211[[#This Row],[Oprocentowanie]]/12,1,$C$5-Table4211[[#This Row],[Miesiąc]]+1,-I274),0)</f>
        <v>0</v>
      </c>
      <c r="G275" s="2">
        <f t="shared" si="14"/>
        <v>0</v>
      </c>
      <c r="H275" s="2"/>
      <c r="I275" s="11">
        <f>IF(I274-F275&gt;0.001,I274-F275-Table4211[[#This Row],[Ile nadpłacamy przy tej racie?]],0)</f>
        <v>0</v>
      </c>
      <c r="K275" s="2">
        <f>IF(Table4211[[#This Row],[Rok]]&lt;9,Table4211[[#This Row],[Odsetki normalne]]*50%,Table4211[[#This Row],[Odsetki normalne]])</f>
        <v>0</v>
      </c>
    </row>
    <row r="276" spans="2:11" x14ac:dyDescent="0.25">
      <c r="B276" s="1">
        <f t="shared" si="13"/>
        <v>22</v>
      </c>
      <c r="C276" s="4">
        <f t="shared" si="15"/>
        <v>260</v>
      </c>
      <c r="D276" s="5">
        <v>5.4800000000000001E-2</v>
      </c>
      <c r="E276" s="9">
        <f>IF(I275&gt;0.001,IPMT(Table4211[[#This Row],[Oprocentowanie]]/12,1,$C$5-Table4211[[#This Row],[Miesiąc]]+1,-I275),0)</f>
        <v>0</v>
      </c>
      <c r="F276" s="2">
        <f>IF(I275&gt;0.001,PPMT(Table4211[[#This Row],[Oprocentowanie]]/12,1,$C$5-Table4211[[#This Row],[Miesiąc]]+1,-I275),0)</f>
        <v>0</v>
      </c>
      <c r="G276" s="2">
        <f t="shared" si="14"/>
        <v>0</v>
      </c>
      <c r="H276" s="2"/>
      <c r="I276" s="11">
        <f>IF(I275-F276&gt;0.001,I275-F276-Table4211[[#This Row],[Ile nadpłacamy przy tej racie?]],0)</f>
        <v>0</v>
      </c>
      <c r="K276" s="2">
        <f>IF(Table4211[[#This Row],[Rok]]&lt;9,Table4211[[#This Row],[Odsetki normalne]]*50%,Table4211[[#This Row],[Odsetki normalne]])</f>
        <v>0</v>
      </c>
    </row>
    <row r="277" spans="2:11" x14ac:dyDescent="0.25">
      <c r="B277" s="1">
        <f t="shared" si="13"/>
        <v>22</v>
      </c>
      <c r="C277" s="4">
        <f t="shared" si="15"/>
        <v>261</v>
      </c>
      <c r="D277" s="5">
        <v>5.4800000000000001E-2</v>
      </c>
      <c r="E277" s="9">
        <f>IF(I276&gt;0.001,IPMT(Table4211[[#This Row],[Oprocentowanie]]/12,1,$C$5-Table4211[[#This Row],[Miesiąc]]+1,-I276),0)</f>
        <v>0</v>
      </c>
      <c r="F277" s="2">
        <f>IF(I276&gt;0.001,PPMT(Table4211[[#This Row],[Oprocentowanie]]/12,1,$C$5-Table4211[[#This Row],[Miesiąc]]+1,-I276),0)</f>
        <v>0</v>
      </c>
      <c r="G277" s="2">
        <f t="shared" si="14"/>
        <v>0</v>
      </c>
      <c r="H277" s="2"/>
      <c r="I277" s="11">
        <f>IF(I276-F277&gt;0.001,I276-F277-Table4211[[#This Row],[Ile nadpłacamy przy tej racie?]],0)</f>
        <v>0</v>
      </c>
      <c r="K277" s="2">
        <f>IF(Table4211[[#This Row],[Rok]]&lt;9,Table4211[[#This Row],[Odsetki normalne]]*50%,Table4211[[#This Row],[Odsetki normalne]])</f>
        <v>0</v>
      </c>
    </row>
    <row r="278" spans="2:11" x14ac:dyDescent="0.25">
      <c r="B278" s="1">
        <f t="shared" si="13"/>
        <v>22</v>
      </c>
      <c r="C278" s="4">
        <f t="shared" si="15"/>
        <v>262</v>
      </c>
      <c r="D278" s="5">
        <v>5.4800000000000001E-2</v>
      </c>
      <c r="E278" s="9">
        <f>IF(I277&gt;0.001,IPMT(Table4211[[#This Row],[Oprocentowanie]]/12,1,$C$5-Table4211[[#This Row],[Miesiąc]]+1,-I277),0)</f>
        <v>0</v>
      </c>
      <c r="F278" s="2">
        <f>IF(I277&gt;0.001,PPMT(Table4211[[#This Row],[Oprocentowanie]]/12,1,$C$5-Table4211[[#This Row],[Miesiąc]]+1,-I277),0)</f>
        <v>0</v>
      </c>
      <c r="G278" s="2">
        <f t="shared" si="14"/>
        <v>0</v>
      </c>
      <c r="H278" s="2"/>
      <c r="I278" s="11">
        <f>IF(I277-F278&gt;0.001,I277-F278-Table4211[[#This Row],[Ile nadpłacamy przy tej racie?]],0)</f>
        <v>0</v>
      </c>
      <c r="K278" s="2">
        <f>IF(Table4211[[#This Row],[Rok]]&lt;9,Table4211[[#This Row],[Odsetki normalne]]*50%,Table4211[[#This Row],[Odsetki normalne]])</f>
        <v>0</v>
      </c>
    </row>
    <row r="279" spans="2:11" x14ac:dyDescent="0.25">
      <c r="B279" s="1">
        <f t="shared" si="13"/>
        <v>22</v>
      </c>
      <c r="C279" s="4">
        <f t="shared" si="15"/>
        <v>263</v>
      </c>
      <c r="D279" s="5">
        <v>5.4800000000000001E-2</v>
      </c>
      <c r="E279" s="9">
        <f>IF(I278&gt;0.001,IPMT(Table4211[[#This Row],[Oprocentowanie]]/12,1,$C$5-Table4211[[#This Row],[Miesiąc]]+1,-I278),0)</f>
        <v>0</v>
      </c>
      <c r="F279" s="2">
        <f>IF(I278&gt;0.001,PPMT(Table4211[[#This Row],[Oprocentowanie]]/12,1,$C$5-Table4211[[#This Row],[Miesiąc]]+1,-I278),0)</f>
        <v>0</v>
      </c>
      <c r="G279" s="2">
        <f t="shared" si="14"/>
        <v>0</v>
      </c>
      <c r="H279" s="2"/>
      <c r="I279" s="11">
        <f>IF(I278-F279&gt;0.001,I278-F279-Table4211[[#This Row],[Ile nadpłacamy przy tej racie?]],0)</f>
        <v>0</v>
      </c>
      <c r="K279" s="2">
        <f>IF(Table4211[[#This Row],[Rok]]&lt;9,Table4211[[#This Row],[Odsetki normalne]]*50%,Table4211[[#This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264</v>
      </c>
      <c r="D280" s="5">
        <v>5.4800000000000001E-2</v>
      </c>
      <c r="E280" s="9">
        <f>IF(I279&gt;0.001,IPMT(Table4211[[#This Row],[Oprocentowanie]]/12,1,$C$5-Table4211[[#This Row],[Miesiąc]]+1,-I279),0)</f>
        <v>0</v>
      </c>
      <c r="F280" s="2">
        <f>IF(I279&gt;0.001,PPMT(Table4211[[#This Row],[Oprocentowanie]]/12,1,$C$5-Table4211[[#This Row],[Miesiąc]]+1,-I279),0)</f>
        <v>0</v>
      </c>
      <c r="G280" s="2">
        <f t="shared" si="14"/>
        <v>0</v>
      </c>
      <c r="H280" s="2"/>
      <c r="I280" s="11">
        <f>IF(I279-F280&gt;0.001,I279-F280-Table4211[[#This Row],[Ile nadpłacamy przy tej racie?]],0)</f>
        <v>0</v>
      </c>
      <c r="K280" s="2">
        <f>IF(Table4211[[#This Row],[Rok]]&lt;9,Table4211[[#This Row],[Odsetki normalne]]*50%,Table4211[[#This Row],[Odsetki normalne]])</f>
        <v>0</v>
      </c>
    </row>
    <row r="281" spans="2:11" x14ac:dyDescent="0.25">
      <c r="B281" s="6">
        <f t="shared" si="13"/>
        <v>23</v>
      </c>
      <c r="C281" s="7">
        <f t="shared" si="15"/>
        <v>265</v>
      </c>
      <c r="D281" s="8">
        <v>5.4800000000000001E-2</v>
      </c>
      <c r="E281" s="9">
        <f>IF(I280&gt;0.001,IPMT(Table4211[[#This Row],[Oprocentowanie]]/12,1,$C$5-Table4211[[#This Row],[Miesiąc]]+1,-I280),0)</f>
        <v>0</v>
      </c>
      <c r="F281" s="9">
        <f>IF(I280&gt;0.001,PPMT(Table4211[[#This Row],[Oprocentowanie]]/12,1,$C$5-Table4211[[#This Row],[Miesiąc]]+1,-I280),0)</f>
        <v>0</v>
      </c>
      <c r="G281" s="9">
        <f t="shared" si="14"/>
        <v>0</v>
      </c>
      <c r="H281" s="9"/>
      <c r="I281" s="9">
        <f>IF(I280-F281&gt;0.001,I280-F281-Table4211[[#This Row],[Ile nadpłacamy przy tej racie?]],0)</f>
        <v>0</v>
      </c>
      <c r="K281" s="9">
        <f>IF(Table4211[[#This Row],[Rok]]&lt;9,Table4211[[#This Row],[Odsetki normalne]]*50%,Table4211[[#This Row],[Odsetki normalne]])</f>
        <v>0</v>
      </c>
    </row>
    <row r="282" spans="2:11" x14ac:dyDescent="0.25">
      <c r="B282" s="6">
        <f t="shared" si="13"/>
        <v>23</v>
      </c>
      <c r="C282" s="7">
        <f t="shared" si="15"/>
        <v>266</v>
      </c>
      <c r="D282" s="8">
        <v>5.4800000000000001E-2</v>
      </c>
      <c r="E282" s="9">
        <f>IF(I281&gt;0.001,IPMT(Table4211[[#This Row],[Oprocentowanie]]/12,1,$C$5-Table4211[[#This Row],[Miesiąc]]+1,-I281),0)</f>
        <v>0</v>
      </c>
      <c r="F282" s="9">
        <f>IF(I281&gt;0.001,PPMT(Table4211[[#This Row],[Oprocentowanie]]/12,1,$C$5-Table4211[[#This Row],[Miesiąc]]+1,-I281),0)</f>
        <v>0</v>
      </c>
      <c r="G282" s="9">
        <f t="shared" si="14"/>
        <v>0</v>
      </c>
      <c r="H282" s="9"/>
      <c r="I282" s="9">
        <f>IF(I281-F282&gt;0.001,I281-F282-Table4211[[#This Row],[Ile nadpłacamy przy tej racie?]],0)</f>
        <v>0</v>
      </c>
      <c r="K282" s="9">
        <f>IF(Table4211[[#This Row],[Rok]]&lt;9,Table4211[[#This Row],[Odsetki normalne]]*50%,Table4211[[#This Row],[Odsetki normalne]])</f>
        <v>0</v>
      </c>
    </row>
    <row r="283" spans="2:11" x14ac:dyDescent="0.25">
      <c r="B283" s="6">
        <f t="shared" si="13"/>
        <v>23</v>
      </c>
      <c r="C283" s="7">
        <f t="shared" si="15"/>
        <v>267</v>
      </c>
      <c r="D283" s="8">
        <v>5.4800000000000001E-2</v>
      </c>
      <c r="E283" s="9">
        <f>IF(I282&gt;0.001,IPMT(Table4211[[#This Row],[Oprocentowanie]]/12,1,$C$5-Table4211[[#This Row],[Miesiąc]]+1,-I282),0)</f>
        <v>0</v>
      </c>
      <c r="F283" s="9">
        <f>IF(I282&gt;0.001,PPMT(Table4211[[#This Row],[Oprocentowanie]]/12,1,$C$5-Table4211[[#This Row],[Miesiąc]]+1,-I282),0)</f>
        <v>0</v>
      </c>
      <c r="G283" s="9">
        <f t="shared" si="14"/>
        <v>0</v>
      </c>
      <c r="H283" s="9"/>
      <c r="I283" s="9">
        <f>IF(I282-F283&gt;0.001,I282-F283-Table4211[[#This Row],[Ile nadpłacamy przy tej racie?]],0)</f>
        <v>0</v>
      </c>
      <c r="K283" s="9">
        <f>IF(Table4211[[#This Row],[Rok]]&lt;9,Table4211[[#This Row],[Odsetki normalne]]*50%,Table4211[[#This Row],[Odsetki normalne]])</f>
        <v>0</v>
      </c>
    </row>
    <row r="284" spans="2:11" x14ac:dyDescent="0.25">
      <c r="B284" s="6">
        <f t="shared" si="13"/>
        <v>23</v>
      </c>
      <c r="C284" s="7">
        <f t="shared" si="15"/>
        <v>268</v>
      </c>
      <c r="D284" s="8">
        <v>5.4800000000000001E-2</v>
      </c>
      <c r="E284" s="9">
        <f>IF(I283&gt;0.001,IPMT(Table4211[[#This Row],[Oprocentowanie]]/12,1,$C$5-Table4211[[#This Row],[Miesiąc]]+1,-I283),0)</f>
        <v>0</v>
      </c>
      <c r="F284" s="9">
        <f>IF(I283&gt;0.001,PPMT(Table4211[[#This Row],[Oprocentowanie]]/12,1,$C$5-Table4211[[#This Row],[Miesiąc]]+1,-I283),0)</f>
        <v>0</v>
      </c>
      <c r="G284" s="9">
        <f t="shared" si="14"/>
        <v>0</v>
      </c>
      <c r="H284" s="9"/>
      <c r="I284" s="9">
        <f>IF(I283-F284&gt;0.001,I283-F284-Table4211[[#This Row],[Ile nadpłacamy przy tej racie?]],0)</f>
        <v>0</v>
      </c>
      <c r="K284" s="9">
        <f>IF(Table4211[[#This Row],[Rok]]&lt;9,Table4211[[#This Row],[Odsetki normalne]]*50%,Table4211[[#This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269</v>
      </c>
      <c r="D285" s="8">
        <v>5.4800000000000001E-2</v>
      </c>
      <c r="E285" s="9">
        <f>IF(I284&gt;0.001,IPMT(Table4211[[#This Row],[Oprocentowanie]]/12,1,$C$5-Table4211[[#This Row],[Miesiąc]]+1,-I284),0)</f>
        <v>0</v>
      </c>
      <c r="F285" s="9">
        <f>IF(I284&gt;0.001,PPMT(Table4211[[#This Row],[Oprocentowanie]]/12,1,$C$5-Table4211[[#This Row],[Miesiąc]]+1,-I284),0)</f>
        <v>0</v>
      </c>
      <c r="G285" s="9">
        <f t="shared" si="14"/>
        <v>0</v>
      </c>
      <c r="H285" s="9"/>
      <c r="I285" s="9">
        <f>IF(I284-F285&gt;0.001,I284-F285-Table4211[[#This Row],[Ile nadpłacamy przy tej racie?]],0)</f>
        <v>0</v>
      </c>
      <c r="K285" s="9">
        <f>IF(Table4211[[#This Row],[Rok]]&lt;9,Table4211[[#This Row],[Odsetki normalne]]*50%,Table4211[[#This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270</v>
      </c>
      <c r="D286" s="8">
        <v>5.4800000000000001E-2</v>
      </c>
      <c r="E286" s="9">
        <f>IF(I285&gt;0.001,IPMT(Table4211[[#This Row],[Oprocentowanie]]/12,1,$C$5-Table4211[[#This Row],[Miesiąc]]+1,-I285),0)</f>
        <v>0</v>
      </c>
      <c r="F286" s="9">
        <f>IF(I285&gt;0.001,PPMT(Table4211[[#This Row],[Oprocentowanie]]/12,1,$C$5-Table4211[[#This Row],[Miesiąc]]+1,-I285),0)</f>
        <v>0</v>
      </c>
      <c r="G286" s="9">
        <f t="shared" si="14"/>
        <v>0</v>
      </c>
      <c r="H286" s="9"/>
      <c r="I286" s="9">
        <f>IF(I285-F286&gt;0.001,I285-F286-Table4211[[#This Row],[Ile nadpłacamy przy tej racie?]],0)</f>
        <v>0</v>
      </c>
      <c r="K286" s="9">
        <f>IF(Table4211[[#This Row],[Rok]]&lt;9,Table4211[[#This Row],[Odsetki normalne]]*50%,Table4211[[#This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271</v>
      </c>
      <c r="D287" s="8">
        <v>5.4800000000000001E-2</v>
      </c>
      <c r="E287" s="9">
        <f>IF(I286&gt;0.001,IPMT(Table4211[[#This Row],[Oprocentowanie]]/12,1,$C$5-Table4211[[#This Row],[Miesiąc]]+1,-I286),0)</f>
        <v>0</v>
      </c>
      <c r="F287" s="9">
        <f>IF(I286&gt;0.001,PPMT(Table4211[[#This Row],[Oprocentowanie]]/12,1,$C$5-Table4211[[#This Row],[Miesiąc]]+1,-I286),0)</f>
        <v>0</v>
      </c>
      <c r="G287" s="9">
        <f t="shared" si="14"/>
        <v>0</v>
      </c>
      <c r="H287" s="9"/>
      <c r="I287" s="9">
        <f>IF(I286-F287&gt;0.001,I286-F287-Table4211[[#This Row],[Ile nadpłacamy przy tej racie?]],0)</f>
        <v>0</v>
      </c>
      <c r="K287" s="9">
        <f>IF(Table4211[[#This Row],[Rok]]&lt;9,Table4211[[#This Row],[Odsetki normalne]]*50%,Table4211[[#This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272</v>
      </c>
      <c r="D288" s="8">
        <v>5.4800000000000001E-2</v>
      </c>
      <c r="E288" s="9">
        <f>IF(I287&gt;0.001,IPMT(Table4211[[#This Row],[Oprocentowanie]]/12,1,$C$5-Table4211[[#This Row],[Miesiąc]]+1,-I287),0)</f>
        <v>0</v>
      </c>
      <c r="F288" s="9">
        <f>IF(I287&gt;0.001,PPMT(Table4211[[#This Row],[Oprocentowanie]]/12,1,$C$5-Table4211[[#This Row],[Miesiąc]]+1,-I287),0)</f>
        <v>0</v>
      </c>
      <c r="G288" s="9">
        <f t="shared" si="14"/>
        <v>0</v>
      </c>
      <c r="H288" s="9"/>
      <c r="I288" s="9">
        <f>IF(I287-F288&gt;0.001,I287-F288-Table4211[[#This Row],[Ile nadpłacamy przy tej racie?]],0)</f>
        <v>0</v>
      </c>
      <c r="K288" s="9">
        <f>IF(Table4211[[#This Row],[Rok]]&lt;9,Table4211[[#This Row],[Odsetki normalne]]*50%,Table4211[[#This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273</v>
      </c>
      <c r="D289" s="8">
        <v>5.4800000000000001E-2</v>
      </c>
      <c r="E289" s="9">
        <f>IF(I288&gt;0.001,IPMT(Table4211[[#This Row],[Oprocentowanie]]/12,1,$C$5-Table4211[[#This Row],[Miesiąc]]+1,-I288),0)</f>
        <v>0</v>
      </c>
      <c r="F289" s="9">
        <f>IF(I288&gt;0.001,PPMT(Table4211[[#This Row],[Oprocentowanie]]/12,1,$C$5-Table4211[[#This Row],[Miesiąc]]+1,-I288),0)</f>
        <v>0</v>
      </c>
      <c r="G289" s="9">
        <f t="shared" si="14"/>
        <v>0</v>
      </c>
      <c r="H289" s="9"/>
      <c r="I289" s="9">
        <f>IF(I288-F289&gt;0.001,I288-F289-Table4211[[#This Row],[Ile nadpłacamy przy tej racie?]],0)</f>
        <v>0</v>
      </c>
      <c r="K289" s="9">
        <f>IF(Table4211[[#This Row],[Rok]]&lt;9,Table4211[[#This Row],[Odsetki normalne]]*50%,Table4211[[#This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274</v>
      </c>
      <c r="D290" s="8">
        <v>5.4800000000000001E-2</v>
      </c>
      <c r="E290" s="9">
        <f>IF(I289&gt;0.001,IPMT(Table4211[[#This Row],[Oprocentowanie]]/12,1,$C$5-Table4211[[#This Row],[Miesiąc]]+1,-I289),0)</f>
        <v>0</v>
      </c>
      <c r="F290" s="9">
        <f>IF(I289&gt;0.001,PPMT(Table4211[[#This Row],[Oprocentowanie]]/12,1,$C$5-Table4211[[#This Row],[Miesiąc]]+1,-I289),0)</f>
        <v>0</v>
      </c>
      <c r="G290" s="9">
        <f t="shared" si="14"/>
        <v>0</v>
      </c>
      <c r="H290" s="9"/>
      <c r="I290" s="9">
        <f>IF(I289-F290&gt;0.001,I289-F290-Table4211[[#This Row],[Ile nadpłacamy przy tej racie?]],0)</f>
        <v>0</v>
      </c>
      <c r="K290" s="9">
        <f>IF(Table4211[[#This Row],[Rok]]&lt;9,Table4211[[#This Row],[Odsetki normalne]]*50%,Table4211[[#This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275</v>
      </c>
      <c r="D291" s="8">
        <v>5.4800000000000001E-2</v>
      </c>
      <c r="E291" s="9">
        <f>IF(I290&gt;0.001,IPMT(Table4211[[#This Row],[Oprocentowanie]]/12,1,$C$5-Table4211[[#This Row],[Miesiąc]]+1,-I290),0)</f>
        <v>0</v>
      </c>
      <c r="F291" s="9">
        <f>IF(I290&gt;0.001,PPMT(Table4211[[#This Row],[Oprocentowanie]]/12,1,$C$5-Table4211[[#This Row],[Miesiąc]]+1,-I290),0)</f>
        <v>0</v>
      </c>
      <c r="G291" s="9">
        <f t="shared" si="14"/>
        <v>0</v>
      </c>
      <c r="H291" s="9"/>
      <c r="I291" s="9">
        <f>IF(I290-F291&gt;0.001,I290-F291-Table4211[[#This Row],[Ile nadpłacamy przy tej racie?]],0)</f>
        <v>0</v>
      </c>
      <c r="K291" s="9">
        <f>IF(Table4211[[#This Row],[Rok]]&lt;9,Table4211[[#This Row],[Odsetki normalne]]*50%,Table4211[[#This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276</v>
      </c>
      <c r="D292" s="8">
        <v>5.4800000000000001E-2</v>
      </c>
      <c r="E292" s="9">
        <f>IF(I291&gt;0.001,IPMT(Table4211[[#This Row],[Oprocentowanie]]/12,1,$C$5-Table4211[[#This Row],[Miesiąc]]+1,-I291),0)</f>
        <v>0</v>
      </c>
      <c r="F292" s="9">
        <f>IF(I291&gt;0.001,PPMT(Table4211[[#This Row],[Oprocentowanie]]/12,1,$C$5-Table4211[[#This Row],[Miesiąc]]+1,-I291),0)</f>
        <v>0</v>
      </c>
      <c r="G292" s="9">
        <f t="shared" si="14"/>
        <v>0</v>
      </c>
      <c r="H292" s="9"/>
      <c r="I292" s="9">
        <f>IF(I291-F292&gt;0.001,I291-F292-Table4211[[#This Row],[Ile nadpłacamy przy tej racie?]],0)</f>
        <v>0</v>
      </c>
      <c r="K292" s="9">
        <f>IF(Table4211[[#This Row],[Rok]]&lt;9,Table4211[[#This Row],[Odsetki normalne]]*50%,Table4211[[#This Row],[Odsetki normalne]])</f>
        <v>0</v>
      </c>
    </row>
    <row r="293" spans="2:11" x14ac:dyDescent="0.25">
      <c r="B293" s="1">
        <f t="shared" si="13"/>
        <v>24</v>
      </c>
      <c r="C293" s="4">
        <f t="shared" si="15"/>
        <v>277</v>
      </c>
      <c r="D293" s="5">
        <v>5.4800000000000001E-2</v>
      </c>
      <c r="E293" s="9">
        <f>IF(I292&gt;0.001,IPMT(Table4211[[#This Row],[Oprocentowanie]]/12,1,$C$5-Table4211[[#This Row],[Miesiąc]]+1,-I292),0)</f>
        <v>0</v>
      </c>
      <c r="F293" s="2">
        <f>IF(I292&gt;0.001,PPMT(Table4211[[#This Row],[Oprocentowanie]]/12,1,$C$5-Table4211[[#This Row],[Miesiąc]]+1,-I292),0)</f>
        <v>0</v>
      </c>
      <c r="G293" s="2">
        <f t="shared" si="14"/>
        <v>0</v>
      </c>
      <c r="H293" s="2"/>
      <c r="I293" s="11">
        <f>IF(I292-F293&gt;0.001,I292-F293-Table4211[[#This Row],[Ile nadpłacamy przy tej racie?]],0)</f>
        <v>0</v>
      </c>
      <c r="K293" s="2">
        <f>IF(Table4211[[#This Row],[Rok]]&lt;9,Table4211[[#This Row],[Odsetki normalne]]*50%,Table4211[[#This Row],[Odsetki normalne]])</f>
        <v>0</v>
      </c>
    </row>
    <row r="294" spans="2:11" x14ac:dyDescent="0.25">
      <c r="B294" s="1">
        <f t="shared" si="13"/>
        <v>24</v>
      </c>
      <c r="C294" s="4">
        <f t="shared" si="15"/>
        <v>278</v>
      </c>
      <c r="D294" s="5">
        <v>5.4800000000000001E-2</v>
      </c>
      <c r="E294" s="9">
        <f>IF(I293&gt;0.001,IPMT(Table4211[[#This Row],[Oprocentowanie]]/12,1,$C$5-Table4211[[#This Row],[Miesiąc]]+1,-I293),0)</f>
        <v>0</v>
      </c>
      <c r="F294" s="2">
        <f>IF(I293&gt;0.001,PPMT(Table4211[[#This Row],[Oprocentowanie]]/12,1,$C$5-Table4211[[#This Row],[Miesiąc]]+1,-I293),0)</f>
        <v>0</v>
      </c>
      <c r="G294" s="2">
        <f t="shared" si="14"/>
        <v>0</v>
      </c>
      <c r="H294" s="2"/>
      <c r="I294" s="11">
        <f>IF(I293-F294&gt;0.001,I293-F294-Table4211[[#This Row],[Ile nadpłacamy przy tej racie?]],0)</f>
        <v>0</v>
      </c>
      <c r="K294" s="2">
        <f>IF(Table4211[[#This Row],[Rok]]&lt;9,Table4211[[#This Row],[Odsetki normalne]]*50%,Table4211[[#This Row],[Odsetki normalne]])</f>
        <v>0</v>
      </c>
    </row>
    <row r="295" spans="2:11" x14ac:dyDescent="0.25">
      <c r="B295" s="1">
        <f t="shared" si="13"/>
        <v>24</v>
      </c>
      <c r="C295" s="4">
        <f t="shared" si="15"/>
        <v>279</v>
      </c>
      <c r="D295" s="5">
        <v>5.4800000000000001E-2</v>
      </c>
      <c r="E295" s="9">
        <f>IF(I294&gt;0.001,IPMT(Table4211[[#This Row],[Oprocentowanie]]/12,1,$C$5-Table4211[[#This Row],[Miesiąc]]+1,-I294),0)</f>
        <v>0</v>
      </c>
      <c r="F295" s="2">
        <f>IF(I294&gt;0.001,PPMT(Table4211[[#This Row],[Oprocentowanie]]/12,1,$C$5-Table4211[[#This Row],[Miesiąc]]+1,-I294),0)</f>
        <v>0</v>
      </c>
      <c r="G295" s="2">
        <f t="shared" si="14"/>
        <v>0</v>
      </c>
      <c r="H295" s="2"/>
      <c r="I295" s="11">
        <f>IF(I294-F295&gt;0.001,I294-F295-Table4211[[#This Row],[Ile nadpłacamy przy tej racie?]],0)</f>
        <v>0</v>
      </c>
      <c r="K295" s="2">
        <f>IF(Table4211[[#This Row],[Rok]]&lt;9,Table4211[[#This Row],[Odsetki normalne]]*50%,Table4211[[#This Row],[Odsetki normalne]])</f>
        <v>0</v>
      </c>
    </row>
    <row r="296" spans="2:11" x14ac:dyDescent="0.25">
      <c r="B296" s="1">
        <f t="shared" si="13"/>
        <v>24</v>
      </c>
      <c r="C296" s="4">
        <f t="shared" si="15"/>
        <v>280</v>
      </c>
      <c r="D296" s="5">
        <v>5.4800000000000001E-2</v>
      </c>
      <c r="E296" s="9">
        <f>IF(I295&gt;0.001,IPMT(Table4211[[#This Row],[Oprocentowanie]]/12,1,$C$5-Table4211[[#This Row],[Miesiąc]]+1,-I295),0)</f>
        <v>0</v>
      </c>
      <c r="F296" s="2">
        <f>IF(I295&gt;0.001,PPMT(Table4211[[#This Row],[Oprocentowanie]]/12,1,$C$5-Table4211[[#This Row],[Miesiąc]]+1,-I295),0)</f>
        <v>0</v>
      </c>
      <c r="G296" s="2">
        <f t="shared" si="14"/>
        <v>0</v>
      </c>
      <c r="H296" s="2"/>
      <c r="I296" s="11">
        <f>IF(I295-F296&gt;0.001,I295-F296-Table4211[[#This Row],[Ile nadpłacamy przy tej racie?]],0)</f>
        <v>0</v>
      </c>
      <c r="K296" s="2">
        <f>IF(Table4211[[#This Row],[Rok]]&lt;9,Table4211[[#This Row],[Odsetki normalne]]*50%,Table4211[[#This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281</v>
      </c>
      <c r="D297" s="5">
        <v>5.4800000000000001E-2</v>
      </c>
      <c r="E297" s="9">
        <f>IF(I296&gt;0.001,IPMT(Table4211[[#This Row],[Oprocentowanie]]/12,1,$C$5-Table4211[[#This Row],[Miesiąc]]+1,-I296),0)</f>
        <v>0</v>
      </c>
      <c r="F297" s="2">
        <f>IF(I296&gt;0.001,PPMT(Table4211[[#This Row],[Oprocentowanie]]/12,1,$C$5-Table4211[[#This Row],[Miesiąc]]+1,-I296),0)</f>
        <v>0</v>
      </c>
      <c r="G297" s="2">
        <f t="shared" si="14"/>
        <v>0</v>
      </c>
      <c r="H297" s="2"/>
      <c r="I297" s="11">
        <f>IF(I296-F297&gt;0.001,I296-F297-Table4211[[#This Row],[Ile nadpłacamy przy tej racie?]],0)</f>
        <v>0</v>
      </c>
      <c r="K297" s="2">
        <f>IF(Table4211[[#This Row],[Rok]]&lt;9,Table4211[[#This Row],[Odsetki normalne]]*50%,Table4211[[#This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282</v>
      </c>
      <c r="D298" s="5">
        <v>5.4800000000000001E-2</v>
      </c>
      <c r="E298" s="9">
        <f>IF(I297&gt;0.001,IPMT(Table4211[[#This Row],[Oprocentowanie]]/12,1,$C$5-Table4211[[#This Row],[Miesiąc]]+1,-I297),0)</f>
        <v>0</v>
      </c>
      <c r="F298" s="2">
        <f>IF(I297&gt;0.001,PPMT(Table4211[[#This Row],[Oprocentowanie]]/12,1,$C$5-Table4211[[#This Row],[Miesiąc]]+1,-I297),0)</f>
        <v>0</v>
      </c>
      <c r="G298" s="2">
        <f t="shared" si="14"/>
        <v>0</v>
      </c>
      <c r="H298" s="2"/>
      <c r="I298" s="11">
        <f>IF(I297-F298&gt;0.001,I297-F298-Table4211[[#This Row],[Ile nadpłacamy przy tej racie?]],0)</f>
        <v>0</v>
      </c>
      <c r="K298" s="2">
        <f>IF(Table4211[[#This Row],[Rok]]&lt;9,Table4211[[#This Row],[Odsetki normalne]]*50%,Table4211[[#This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283</v>
      </c>
      <c r="D299" s="5">
        <v>5.4800000000000001E-2</v>
      </c>
      <c r="E299" s="9">
        <f>IF(I298&gt;0.001,IPMT(Table4211[[#This Row],[Oprocentowanie]]/12,1,$C$5-Table4211[[#This Row],[Miesiąc]]+1,-I298),0)</f>
        <v>0</v>
      </c>
      <c r="F299" s="2">
        <f>IF(I298&gt;0.001,PPMT(Table4211[[#This Row],[Oprocentowanie]]/12,1,$C$5-Table4211[[#This Row],[Miesiąc]]+1,-I298),0)</f>
        <v>0</v>
      </c>
      <c r="G299" s="2">
        <f t="shared" si="14"/>
        <v>0</v>
      </c>
      <c r="H299" s="2"/>
      <c r="I299" s="11">
        <f>IF(I298-F299&gt;0.001,I298-F299-Table4211[[#This Row],[Ile nadpłacamy przy tej racie?]],0)</f>
        <v>0</v>
      </c>
      <c r="K299" s="2">
        <f>IF(Table4211[[#This Row],[Rok]]&lt;9,Table4211[[#This Row],[Odsetki normalne]]*50%,Table4211[[#This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284</v>
      </c>
      <c r="D300" s="5">
        <v>5.4800000000000001E-2</v>
      </c>
      <c r="E300" s="9">
        <f>IF(I299&gt;0.001,IPMT(Table4211[[#This Row],[Oprocentowanie]]/12,1,$C$5-Table4211[[#This Row],[Miesiąc]]+1,-I299),0)</f>
        <v>0</v>
      </c>
      <c r="F300" s="2">
        <f>IF(I299&gt;0.001,PPMT(Table4211[[#This Row],[Oprocentowanie]]/12,1,$C$5-Table4211[[#This Row],[Miesiąc]]+1,-I299),0)</f>
        <v>0</v>
      </c>
      <c r="G300" s="2">
        <f t="shared" si="14"/>
        <v>0</v>
      </c>
      <c r="H300" s="2"/>
      <c r="I300" s="11">
        <f>IF(I299-F300&gt;0.001,I299-F300-Table4211[[#This Row],[Ile nadpłacamy przy tej racie?]],0)</f>
        <v>0</v>
      </c>
      <c r="K300" s="2">
        <f>IF(Table4211[[#This Row],[Rok]]&lt;9,Table4211[[#This Row],[Odsetki normalne]]*50%,Table4211[[#This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285</v>
      </c>
      <c r="D301" s="5">
        <v>5.4800000000000001E-2</v>
      </c>
      <c r="E301" s="9">
        <f>IF(I300&gt;0.001,IPMT(Table4211[[#This Row],[Oprocentowanie]]/12,1,$C$5-Table4211[[#This Row],[Miesiąc]]+1,-I300),0)</f>
        <v>0</v>
      </c>
      <c r="F301" s="2">
        <f>IF(I300&gt;0.001,PPMT(Table4211[[#This Row],[Oprocentowanie]]/12,1,$C$5-Table4211[[#This Row],[Miesiąc]]+1,-I300),0)</f>
        <v>0</v>
      </c>
      <c r="G301" s="2">
        <f t="shared" si="14"/>
        <v>0</v>
      </c>
      <c r="H301" s="2"/>
      <c r="I301" s="11">
        <f>IF(I300-F301&gt;0.001,I300-F301-Table4211[[#This Row],[Ile nadpłacamy przy tej racie?]],0)</f>
        <v>0</v>
      </c>
      <c r="K301" s="2">
        <f>IF(Table4211[[#This Row],[Rok]]&lt;9,Table4211[[#This Row],[Odsetki normalne]]*50%,Table4211[[#This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286</v>
      </c>
      <c r="D302" s="5">
        <v>5.4800000000000001E-2</v>
      </c>
      <c r="E302" s="9">
        <f>IF(I301&gt;0.001,IPMT(Table4211[[#This Row],[Oprocentowanie]]/12,1,$C$5-Table4211[[#This Row],[Miesiąc]]+1,-I301),0)</f>
        <v>0</v>
      </c>
      <c r="F302" s="2">
        <f>IF(I301&gt;0.001,PPMT(Table4211[[#This Row],[Oprocentowanie]]/12,1,$C$5-Table4211[[#This Row],[Miesiąc]]+1,-I301),0)</f>
        <v>0</v>
      </c>
      <c r="G302" s="2">
        <f t="shared" si="14"/>
        <v>0</v>
      </c>
      <c r="H302" s="2"/>
      <c r="I302" s="11">
        <f>IF(I301-F302&gt;0.001,I301-F302-Table4211[[#This Row],[Ile nadpłacamy przy tej racie?]],0)</f>
        <v>0</v>
      </c>
      <c r="K302" s="2">
        <f>IF(Table4211[[#This Row],[Rok]]&lt;9,Table4211[[#This Row],[Odsetki normalne]]*50%,Table4211[[#This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287</v>
      </c>
      <c r="D303" s="5">
        <v>5.4800000000000001E-2</v>
      </c>
      <c r="E303" s="9">
        <f>IF(I302&gt;0.001,IPMT(Table4211[[#This Row],[Oprocentowanie]]/12,1,$C$5-Table4211[[#This Row],[Miesiąc]]+1,-I302),0)</f>
        <v>0</v>
      </c>
      <c r="F303" s="2">
        <f>IF(I302&gt;0.001,PPMT(Table4211[[#This Row],[Oprocentowanie]]/12,1,$C$5-Table4211[[#This Row],[Miesiąc]]+1,-I302),0)</f>
        <v>0</v>
      </c>
      <c r="G303" s="2">
        <f t="shared" si="14"/>
        <v>0</v>
      </c>
      <c r="H303" s="2"/>
      <c r="I303" s="11">
        <f>IF(I302-F303&gt;0.001,I302-F303-Table4211[[#This Row],[Ile nadpłacamy przy tej racie?]],0)</f>
        <v>0</v>
      </c>
      <c r="K303" s="2">
        <f>IF(Table4211[[#This Row],[Rok]]&lt;9,Table4211[[#This Row],[Odsetki normalne]]*50%,Table4211[[#This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288</v>
      </c>
      <c r="D304" s="5">
        <v>5.4800000000000001E-2</v>
      </c>
      <c r="E304" s="9">
        <f>IF(I303&gt;0.001,IPMT(Table4211[[#This Row],[Oprocentowanie]]/12,1,$C$5-Table4211[[#This Row],[Miesiąc]]+1,-I303),0)</f>
        <v>0</v>
      </c>
      <c r="F304" s="2">
        <f>IF(I303&gt;0.001,PPMT(Table4211[[#This Row],[Oprocentowanie]]/12,1,$C$5-Table4211[[#This Row],[Miesiąc]]+1,-I303),0)</f>
        <v>0</v>
      </c>
      <c r="G304" s="2">
        <f t="shared" si="14"/>
        <v>0</v>
      </c>
      <c r="H304" s="2"/>
      <c r="I304" s="11">
        <f>IF(I303-F304&gt;0.001,I303-F304-Table4211[[#This Row],[Ile nadpłacamy przy tej racie?]],0)</f>
        <v>0</v>
      </c>
      <c r="K304" s="2">
        <f>IF(Table4211[[#This Row],[Rok]]&lt;9,Table4211[[#This Row],[Odsetki normalne]]*50%,Table4211[[#This Row],[Odsetki normalne]])</f>
        <v>0</v>
      </c>
    </row>
    <row r="305" spans="2:11" x14ac:dyDescent="0.25">
      <c r="B305" s="6">
        <f t="shared" si="13"/>
        <v>25</v>
      </c>
      <c r="C305" s="7">
        <f t="shared" si="15"/>
        <v>289</v>
      </c>
      <c r="D305" s="8">
        <v>5.4800000000000001E-2</v>
      </c>
      <c r="E305" s="9">
        <f>IF(I304&gt;0.001,IPMT(Table4211[[#This Row],[Oprocentowanie]]/12,1,$C$5-Table4211[[#This Row],[Miesiąc]]+1,-I304),0)</f>
        <v>0</v>
      </c>
      <c r="F305" s="9">
        <f>IF(I304&gt;0.001,PPMT(Table4211[[#This Row],[Oprocentowanie]]/12,1,$C$5-Table4211[[#This Row],[Miesiąc]]+1,-I304),0)</f>
        <v>0</v>
      </c>
      <c r="G305" s="9">
        <f t="shared" si="14"/>
        <v>0</v>
      </c>
      <c r="H305" s="9"/>
      <c r="I305" s="9">
        <f>IF(I304-F305&gt;0.001,I304-F305-Table4211[[#This Row],[Ile nadpłacamy przy tej racie?]],0)</f>
        <v>0</v>
      </c>
      <c r="K305" s="9">
        <f>IF(Table4211[[#This Row],[Rok]]&lt;9,Table4211[[#This Row],[Odsetki normalne]]*50%,Table4211[[#This Row],[Odsetki normalne]])</f>
        <v>0</v>
      </c>
    </row>
    <row r="306" spans="2:11" x14ac:dyDescent="0.25">
      <c r="B306" s="6">
        <f t="shared" si="13"/>
        <v>25</v>
      </c>
      <c r="C306" s="7">
        <f t="shared" si="15"/>
        <v>290</v>
      </c>
      <c r="D306" s="8">
        <v>5.4800000000000001E-2</v>
      </c>
      <c r="E306" s="9">
        <f>IF(I305&gt;0.001,IPMT(Table4211[[#This Row],[Oprocentowanie]]/12,1,$C$5-Table4211[[#This Row],[Miesiąc]]+1,-I305),0)</f>
        <v>0</v>
      </c>
      <c r="F306" s="9">
        <f>IF(I305&gt;0.001,PPMT(Table4211[[#This Row],[Oprocentowanie]]/12,1,$C$5-Table4211[[#This Row],[Miesiąc]]+1,-I305),0)</f>
        <v>0</v>
      </c>
      <c r="G306" s="9">
        <f t="shared" si="14"/>
        <v>0</v>
      </c>
      <c r="H306" s="9"/>
      <c r="I306" s="9">
        <f>IF(I305-F306&gt;0.001,I305-F306-Table4211[[#This Row],[Ile nadpłacamy przy tej racie?]],0)</f>
        <v>0</v>
      </c>
      <c r="K306" s="9">
        <f>IF(Table4211[[#This Row],[Rok]]&lt;9,Table4211[[#This Row],[Odsetki normalne]]*50%,Table4211[[#This Row],[Odsetki normalne]])</f>
        <v>0</v>
      </c>
    </row>
    <row r="307" spans="2:11" x14ac:dyDescent="0.25">
      <c r="B307" s="6">
        <f t="shared" si="13"/>
        <v>25</v>
      </c>
      <c r="C307" s="7">
        <f t="shared" si="15"/>
        <v>291</v>
      </c>
      <c r="D307" s="8">
        <v>5.4800000000000001E-2</v>
      </c>
      <c r="E307" s="9">
        <f>IF(I306&gt;0.001,IPMT(Table4211[[#This Row],[Oprocentowanie]]/12,1,$C$5-Table4211[[#This Row],[Miesiąc]]+1,-I306),0)</f>
        <v>0</v>
      </c>
      <c r="F307" s="9">
        <f>IF(I306&gt;0.001,PPMT(Table4211[[#This Row],[Oprocentowanie]]/12,1,$C$5-Table4211[[#This Row],[Miesiąc]]+1,-I306),0)</f>
        <v>0</v>
      </c>
      <c r="G307" s="9">
        <f t="shared" si="14"/>
        <v>0</v>
      </c>
      <c r="H307" s="9"/>
      <c r="I307" s="9">
        <f>IF(I306-F307&gt;0.001,I306-F307-Table4211[[#This Row],[Ile nadpłacamy przy tej racie?]],0)</f>
        <v>0</v>
      </c>
      <c r="K307" s="9">
        <f>IF(Table4211[[#This Row],[Rok]]&lt;9,Table4211[[#This Row],[Odsetki normalne]]*50%,Table4211[[#This Row],[Odsetki normalne]])</f>
        <v>0</v>
      </c>
    </row>
    <row r="308" spans="2:11" x14ac:dyDescent="0.25">
      <c r="B308" s="6">
        <f t="shared" si="13"/>
        <v>25</v>
      </c>
      <c r="C308" s="7">
        <f t="shared" si="15"/>
        <v>292</v>
      </c>
      <c r="D308" s="8">
        <v>5.4800000000000001E-2</v>
      </c>
      <c r="E308" s="9">
        <f>IF(I307&gt;0.001,IPMT(Table4211[[#This Row],[Oprocentowanie]]/12,1,$C$5-Table4211[[#This Row],[Miesiąc]]+1,-I307),0)</f>
        <v>0</v>
      </c>
      <c r="F308" s="9">
        <f>IF(I307&gt;0.001,PPMT(Table4211[[#This Row],[Oprocentowanie]]/12,1,$C$5-Table4211[[#This Row],[Miesiąc]]+1,-I307),0)</f>
        <v>0</v>
      </c>
      <c r="G308" s="9">
        <f t="shared" si="14"/>
        <v>0</v>
      </c>
      <c r="H308" s="9"/>
      <c r="I308" s="9">
        <f>IF(I307-F308&gt;0.001,I307-F308-Table4211[[#This Row],[Ile nadpłacamy przy tej racie?]],0)</f>
        <v>0</v>
      </c>
      <c r="K308" s="9">
        <f>IF(Table4211[[#This Row],[Rok]]&lt;9,Table4211[[#This Row],[Odsetki normalne]]*50%,Table4211[[#This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293</v>
      </c>
      <c r="D309" s="8">
        <v>5.4800000000000001E-2</v>
      </c>
      <c r="E309" s="9">
        <f>IF(I308&gt;0.001,IPMT(Table4211[[#This Row],[Oprocentowanie]]/12,1,$C$5-Table4211[[#This Row],[Miesiąc]]+1,-I308),0)</f>
        <v>0</v>
      </c>
      <c r="F309" s="9">
        <f>IF(I308&gt;0.001,PPMT(Table4211[[#This Row],[Oprocentowanie]]/12,1,$C$5-Table4211[[#This Row],[Miesiąc]]+1,-I308),0)</f>
        <v>0</v>
      </c>
      <c r="G309" s="9">
        <f t="shared" si="14"/>
        <v>0</v>
      </c>
      <c r="H309" s="9"/>
      <c r="I309" s="9">
        <f>IF(I308-F309&gt;0.001,I308-F309-Table4211[[#This Row],[Ile nadpłacamy przy tej racie?]],0)</f>
        <v>0</v>
      </c>
      <c r="K309" s="9">
        <f>IF(Table4211[[#This Row],[Rok]]&lt;9,Table4211[[#This Row],[Odsetki normalne]]*50%,Table4211[[#This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294</v>
      </c>
      <c r="D310" s="8">
        <v>5.4800000000000001E-2</v>
      </c>
      <c r="E310" s="9">
        <f>IF(I309&gt;0.001,IPMT(Table4211[[#This Row],[Oprocentowanie]]/12,1,$C$5-Table4211[[#This Row],[Miesiąc]]+1,-I309),0)</f>
        <v>0</v>
      </c>
      <c r="F310" s="9">
        <f>IF(I309&gt;0.001,PPMT(Table4211[[#This Row],[Oprocentowanie]]/12,1,$C$5-Table4211[[#This Row],[Miesiąc]]+1,-I309),0)</f>
        <v>0</v>
      </c>
      <c r="G310" s="9">
        <f t="shared" si="14"/>
        <v>0</v>
      </c>
      <c r="H310" s="9"/>
      <c r="I310" s="9">
        <f>IF(I309-F310&gt;0.001,I309-F310-Table4211[[#This Row],[Ile nadpłacamy przy tej racie?]],0)</f>
        <v>0</v>
      </c>
      <c r="K310" s="9">
        <f>IF(Table4211[[#This Row],[Rok]]&lt;9,Table4211[[#This Row],[Odsetki normalne]]*50%,Table4211[[#This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295</v>
      </c>
      <c r="D311" s="8">
        <v>5.4800000000000001E-2</v>
      </c>
      <c r="E311" s="9">
        <f>IF(I310&gt;0.001,IPMT(Table4211[[#This Row],[Oprocentowanie]]/12,1,$C$5-Table4211[[#This Row],[Miesiąc]]+1,-I310),0)</f>
        <v>0</v>
      </c>
      <c r="F311" s="9">
        <f>IF(I310&gt;0.001,PPMT(Table4211[[#This Row],[Oprocentowanie]]/12,1,$C$5-Table4211[[#This Row],[Miesiąc]]+1,-I310),0)</f>
        <v>0</v>
      </c>
      <c r="G311" s="9">
        <f t="shared" si="14"/>
        <v>0</v>
      </c>
      <c r="H311" s="9"/>
      <c r="I311" s="9">
        <f>IF(I310-F311&gt;0.001,I310-F311-Table4211[[#This Row],[Ile nadpłacamy przy tej racie?]],0)</f>
        <v>0</v>
      </c>
      <c r="K311" s="9">
        <f>IF(Table4211[[#This Row],[Rok]]&lt;9,Table4211[[#This Row],[Odsetki normalne]]*50%,Table4211[[#This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296</v>
      </c>
      <c r="D312" s="8">
        <v>5.4800000000000001E-2</v>
      </c>
      <c r="E312" s="9">
        <f>IF(I311&gt;0.001,IPMT(Table4211[[#This Row],[Oprocentowanie]]/12,1,$C$5-Table4211[[#This Row],[Miesiąc]]+1,-I311),0)</f>
        <v>0</v>
      </c>
      <c r="F312" s="9">
        <f>IF(I311&gt;0.001,PPMT(Table4211[[#This Row],[Oprocentowanie]]/12,1,$C$5-Table4211[[#This Row],[Miesiąc]]+1,-I311),0)</f>
        <v>0</v>
      </c>
      <c r="G312" s="9">
        <f t="shared" si="14"/>
        <v>0</v>
      </c>
      <c r="H312" s="9"/>
      <c r="I312" s="9">
        <f>IF(I311-F312&gt;0.001,I311-F312-Table4211[[#This Row],[Ile nadpłacamy przy tej racie?]],0)</f>
        <v>0</v>
      </c>
      <c r="K312" s="9">
        <f>IF(Table4211[[#This Row],[Rok]]&lt;9,Table4211[[#This Row],[Odsetki normalne]]*50%,Table4211[[#This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297</v>
      </c>
      <c r="D313" s="8">
        <v>5.4800000000000001E-2</v>
      </c>
      <c r="E313" s="9">
        <f>IF(I312&gt;0.001,IPMT(Table4211[[#This Row],[Oprocentowanie]]/12,1,$C$5-Table4211[[#This Row],[Miesiąc]]+1,-I312),0)</f>
        <v>0</v>
      </c>
      <c r="F313" s="9">
        <f>IF(I312&gt;0.001,PPMT(Table4211[[#This Row],[Oprocentowanie]]/12,1,$C$5-Table4211[[#This Row],[Miesiąc]]+1,-I312),0)</f>
        <v>0</v>
      </c>
      <c r="G313" s="9">
        <f t="shared" si="14"/>
        <v>0</v>
      </c>
      <c r="H313" s="9"/>
      <c r="I313" s="9">
        <f>IF(I312-F313&gt;0.001,I312-F313-Table4211[[#This Row],[Ile nadpłacamy przy tej racie?]],0)</f>
        <v>0</v>
      </c>
      <c r="K313" s="9">
        <f>IF(Table4211[[#This Row],[Rok]]&lt;9,Table4211[[#This Row],[Odsetki normalne]]*50%,Table4211[[#This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298</v>
      </c>
      <c r="D314" s="8">
        <v>5.4800000000000001E-2</v>
      </c>
      <c r="E314" s="9">
        <f>IF(I313&gt;0.001,IPMT(Table4211[[#This Row],[Oprocentowanie]]/12,1,$C$5-Table4211[[#This Row],[Miesiąc]]+1,-I313),0)</f>
        <v>0</v>
      </c>
      <c r="F314" s="9">
        <f>IF(I313&gt;0.001,PPMT(Table4211[[#This Row],[Oprocentowanie]]/12,1,$C$5-Table4211[[#This Row],[Miesiąc]]+1,-I313),0)</f>
        <v>0</v>
      </c>
      <c r="G314" s="9">
        <f t="shared" si="14"/>
        <v>0</v>
      </c>
      <c r="H314" s="9"/>
      <c r="I314" s="9">
        <f>IF(I313-F314&gt;0.001,I313-F314-Table4211[[#This Row],[Ile nadpłacamy przy tej racie?]],0)</f>
        <v>0</v>
      </c>
      <c r="K314" s="9">
        <f>IF(Table4211[[#This Row],[Rok]]&lt;9,Table4211[[#This Row],[Odsetki normalne]]*50%,Table4211[[#This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299</v>
      </c>
      <c r="D315" s="8">
        <v>5.4800000000000001E-2</v>
      </c>
      <c r="E315" s="9">
        <f>IF(I314&gt;0.001,IPMT(Table4211[[#This Row],[Oprocentowanie]]/12,1,$C$5-Table4211[[#This Row],[Miesiąc]]+1,-I314),0)</f>
        <v>0</v>
      </c>
      <c r="F315" s="9">
        <f>IF(I314&gt;0.001,PPMT(Table4211[[#This Row],[Oprocentowanie]]/12,1,$C$5-Table4211[[#This Row],[Miesiąc]]+1,-I314),0)</f>
        <v>0</v>
      </c>
      <c r="G315" s="9">
        <f t="shared" si="14"/>
        <v>0</v>
      </c>
      <c r="H315" s="9"/>
      <c r="I315" s="9">
        <f>IF(I314-F315&gt;0.001,I314-F315-Table4211[[#This Row],[Ile nadpłacamy przy tej racie?]],0)</f>
        <v>0</v>
      </c>
      <c r="K315" s="9">
        <f>IF(Table4211[[#This Row],[Rok]]&lt;9,Table4211[[#This Row],[Odsetki normalne]]*50%,Table4211[[#This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300</v>
      </c>
      <c r="D316" s="8">
        <v>5.4800000000000001E-2</v>
      </c>
      <c r="E316" s="9">
        <f>IF(I315&gt;0.001,IPMT(Table4211[[#This Row],[Oprocentowanie]]/12,1,$C$5-Table4211[[#This Row],[Miesiąc]]+1,-I315),0)</f>
        <v>0</v>
      </c>
      <c r="F316" s="9">
        <f>IF(I315&gt;0.001,PPMT(Table4211[[#This Row],[Oprocentowanie]]/12,1,$C$5-Table4211[[#This Row],[Miesiąc]]+1,-I315),0)</f>
        <v>0</v>
      </c>
      <c r="G316" s="9">
        <f t="shared" si="14"/>
        <v>0</v>
      </c>
      <c r="H316" s="9"/>
      <c r="I316" s="9">
        <f>IF(I315-F316&gt;0.001,I315-F316-Table4211[[#This Row],[Ile nadpłacamy przy tej racie?]],0)</f>
        <v>0</v>
      </c>
      <c r="K316" s="9">
        <f>IF(Table4211[[#This Row],[Rok]]&lt;9,Table4211[[#This Row],[Odsetki normalne]]*50%,Table4211[[#This Row],[Odsetki normalne]])</f>
        <v>0</v>
      </c>
    </row>
    <row r="317" spans="2:11" x14ac:dyDescent="0.25">
      <c r="B317" s="1">
        <f t="shared" si="13"/>
        <v>26</v>
      </c>
      <c r="C317" s="4">
        <f t="shared" si="15"/>
        <v>301</v>
      </c>
      <c r="D317" s="5">
        <v>5.4800000000000001E-2</v>
      </c>
      <c r="E317" s="9">
        <f>IF(I316&gt;0.001,IPMT(Table4211[[#This Row],[Oprocentowanie]]/12,1,$C$5-Table4211[[#This Row],[Miesiąc]]+1,-I316),0)</f>
        <v>0</v>
      </c>
      <c r="F317" s="2">
        <f>IF(I316&gt;0.001,PPMT(Table4211[[#This Row],[Oprocentowanie]]/12,1,$C$5-Table4211[[#This Row],[Miesiąc]]+1,-I316),0)</f>
        <v>0</v>
      </c>
      <c r="G317" s="2">
        <f t="shared" si="14"/>
        <v>0</v>
      </c>
      <c r="H317" s="2"/>
      <c r="I317" s="11">
        <f>IF(I316-F317&gt;0.001,I316-F317-Table4211[[#This Row],[Ile nadpłacamy przy tej racie?]],0)</f>
        <v>0</v>
      </c>
      <c r="K317" s="2">
        <f>IF(Table4211[[#This Row],[Rok]]&lt;9,Table4211[[#This Row],[Odsetki normalne]]*50%,Table4211[[#This Row],[Odsetki normalne]])</f>
        <v>0</v>
      </c>
    </row>
    <row r="318" spans="2:11" x14ac:dyDescent="0.25">
      <c r="B318" s="1">
        <f t="shared" si="13"/>
        <v>26</v>
      </c>
      <c r="C318" s="4">
        <f t="shared" si="15"/>
        <v>302</v>
      </c>
      <c r="D318" s="5">
        <v>5.4800000000000001E-2</v>
      </c>
      <c r="E318" s="9">
        <f>IF(I317&gt;0.001,IPMT(Table4211[[#This Row],[Oprocentowanie]]/12,1,$C$5-Table4211[[#This Row],[Miesiąc]]+1,-I317),0)</f>
        <v>0</v>
      </c>
      <c r="F318" s="2">
        <f>IF(I317&gt;0.001,PPMT(Table4211[[#This Row],[Oprocentowanie]]/12,1,$C$5-Table4211[[#This Row],[Miesiąc]]+1,-I317),0)</f>
        <v>0</v>
      </c>
      <c r="G318" s="2">
        <f t="shared" si="14"/>
        <v>0</v>
      </c>
      <c r="H318" s="2"/>
      <c r="I318" s="11">
        <f>IF(I317-F318&gt;0.001,I317-F318-Table4211[[#This Row],[Ile nadpłacamy przy tej racie?]],0)</f>
        <v>0</v>
      </c>
      <c r="K318" s="2">
        <f>IF(Table4211[[#This Row],[Rok]]&lt;9,Table4211[[#This Row],[Odsetki normalne]]*50%,Table4211[[#This Row],[Odsetki normalne]])</f>
        <v>0</v>
      </c>
    </row>
    <row r="319" spans="2:11" x14ac:dyDescent="0.25">
      <c r="B319" s="1">
        <f t="shared" si="13"/>
        <v>26</v>
      </c>
      <c r="C319" s="4">
        <f t="shared" si="15"/>
        <v>303</v>
      </c>
      <c r="D319" s="5">
        <v>5.4800000000000001E-2</v>
      </c>
      <c r="E319" s="9">
        <f>IF(I318&gt;0.001,IPMT(Table4211[[#This Row],[Oprocentowanie]]/12,1,$C$5-Table4211[[#This Row],[Miesiąc]]+1,-I318),0)</f>
        <v>0</v>
      </c>
      <c r="F319" s="2">
        <f>IF(I318&gt;0.001,PPMT(Table4211[[#This Row],[Oprocentowanie]]/12,1,$C$5-Table4211[[#This Row],[Miesiąc]]+1,-I318),0)</f>
        <v>0</v>
      </c>
      <c r="G319" s="2">
        <f t="shared" si="14"/>
        <v>0</v>
      </c>
      <c r="H319" s="2"/>
      <c r="I319" s="11">
        <f>IF(I318-F319&gt;0.001,I318-F319-Table4211[[#This Row],[Ile nadpłacamy przy tej racie?]],0)</f>
        <v>0</v>
      </c>
      <c r="K319" s="2">
        <f>IF(Table4211[[#This Row],[Rok]]&lt;9,Table4211[[#This Row],[Odsetki normalne]]*50%,Table4211[[#This Row],[Odsetki normalne]])</f>
        <v>0</v>
      </c>
    </row>
    <row r="320" spans="2:11" x14ac:dyDescent="0.25">
      <c r="B320" s="1">
        <f t="shared" si="13"/>
        <v>26</v>
      </c>
      <c r="C320" s="4">
        <f t="shared" si="15"/>
        <v>304</v>
      </c>
      <c r="D320" s="5">
        <v>5.4800000000000001E-2</v>
      </c>
      <c r="E320" s="9">
        <f>IF(I319&gt;0.001,IPMT(Table4211[[#This Row],[Oprocentowanie]]/12,1,$C$5-Table4211[[#This Row],[Miesiąc]]+1,-I319),0)</f>
        <v>0</v>
      </c>
      <c r="F320" s="2">
        <f>IF(I319&gt;0.001,PPMT(Table4211[[#This Row],[Oprocentowanie]]/12,1,$C$5-Table4211[[#This Row],[Miesiąc]]+1,-I319),0)</f>
        <v>0</v>
      </c>
      <c r="G320" s="2">
        <f t="shared" si="14"/>
        <v>0</v>
      </c>
      <c r="H320" s="2"/>
      <c r="I320" s="11">
        <f>IF(I319-F320&gt;0.001,I319-F320-Table4211[[#This Row],[Ile nadpłacamy przy tej racie?]],0)</f>
        <v>0</v>
      </c>
      <c r="K320" s="2">
        <f>IF(Table4211[[#This Row],[Rok]]&lt;9,Table4211[[#This Row],[Odsetki normalne]]*50%,Table4211[[#This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305</v>
      </c>
      <c r="D321" s="5">
        <v>5.4800000000000001E-2</v>
      </c>
      <c r="E321" s="9">
        <f>IF(I320&gt;0.001,IPMT(Table4211[[#This Row],[Oprocentowanie]]/12,1,$C$5-Table4211[[#This Row],[Miesiąc]]+1,-I320),0)</f>
        <v>0</v>
      </c>
      <c r="F321" s="2">
        <f>IF(I320&gt;0.001,PPMT(Table4211[[#This Row],[Oprocentowanie]]/12,1,$C$5-Table4211[[#This Row],[Miesiąc]]+1,-I320),0)</f>
        <v>0</v>
      </c>
      <c r="G321" s="2">
        <f t="shared" si="14"/>
        <v>0</v>
      </c>
      <c r="H321" s="2"/>
      <c r="I321" s="11">
        <f>IF(I320-F321&gt;0.001,I320-F321-Table4211[[#This Row],[Ile nadpłacamy przy tej racie?]],0)</f>
        <v>0</v>
      </c>
      <c r="K321" s="2">
        <f>IF(Table4211[[#This Row],[Rok]]&lt;9,Table4211[[#This Row],[Odsetki normalne]]*50%,Table4211[[#This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306</v>
      </c>
      <c r="D322" s="5">
        <v>5.4800000000000001E-2</v>
      </c>
      <c r="E322" s="9">
        <f>IF(I321&gt;0.001,IPMT(Table4211[[#This Row],[Oprocentowanie]]/12,1,$C$5-Table4211[[#This Row],[Miesiąc]]+1,-I321),0)</f>
        <v>0</v>
      </c>
      <c r="F322" s="2">
        <f>IF(I321&gt;0.001,PPMT(Table4211[[#This Row],[Oprocentowanie]]/12,1,$C$5-Table4211[[#This Row],[Miesiąc]]+1,-I321),0)</f>
        <v>0</v>
      </c>
      <c r="G322" s="2">
        <f t="shared" si="14"/>
        <v>0</v>
      </c>
      <c r="H322" s="2"/>
      <c r="I322" s="11">
        <f>IF(I321-F322&gt;0.001,I321-F322-Table4211[[#This Row],[Ile nadpłacamy przy tej racie?]],0)</f>
        <v>0</v>
      </c>
      <c r="K322" s="2">
        <f>IF(Table4211[[#This Row],[Rok]]&lt;9,Table4211[[#This Row],[Odsetki normalne]]*50%,Table4211[[#This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307</v>
      </c>
      <c r="D323" s="5">
        <v>5.4800000000000001E-2</v>
      </c>
      <c r="E323" s="9">
        <f>IF(I322&gt;0.001,IPMT(Table4211[[#This Row],[Oprocentowanie]]/12,1,$C$5-Table4211[[#This Row],[Miesiąc]]+1,-I322),0)</f>
        <v>0</v>
      </c>
      <c r="F323" s="2">
        <f>IF(I322&gt;0.001,PPMT(Table4211[[#This Row],[Oprocentowanie]]/12,1,$C$5-Table4211[[#This Row],[Miesiąc]]+1,-I322),0)</f>
        <v>0</v>
      </c>
      <c r="G323" s="2">
        <f t="shared" si="14"/>
        <v>0</v>
      </c>
      <c r="H323" s="2"/>
      <c r="I323" s="11">
        <f>IF(I322-F323&gt;0.001,I322-F323-Table4211[[#This Row],[Ile nadpłacamy przy tej racie?]],0)</f>
        <v>0</v>
      </c>
      <c r="K323" s="2">
        <f>IF(Table4211[[#This Row],[Rok]]&lt;9,Table4211[[#This Row],[Odsetki normalne]]*50%,Table4211[[#This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308</v>
      </c>
      <c r="D324" s="5">
        <v>5.4800000000000001E-2</v>
      </c>
      <c r="E324" s="9">
        <f>IF(I323&gt;0.001,IPMT(Table4211[[#This Row],[Oprocentowanie]]/12,1,$C$5-Table4211[[#This Row],[Miesiąc]]+1,-I323),0)</f>
        <v>0</v>
      </c>
      <c r="F324" s="2">
        <f>IF(I323&gt;0.001,PPMT(Table4211[[#This Row],[Oprocentowanie]]/12,1,$C$5-Table4211[[#This Row],[Miesiąc]]+1,-I323),0)</f>
        <v>0</v>
      </c>
      <c r="G324" s="2">
        <f t="shared" si="14"/>
        <v>0</v>
      </c>
      <c r="H324" s="2"/>
      <c r="I324" s="11">
        <f>IF(I323-F324&gt;0.001,I323-F324-Table4211[[#This Row],[Ile nadpłacamy przy tej racie?]],0)</f>
        <v>0</v>
      </c>
      <c r="K324" s="2">
        <f>IF(Table4211[[#This Row],[Rok]]&lt;9,Table4211[[#This Row],[Odsetki normalne]]*50%,Table4211[[#This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309</v>
      </c>
      <c r="D325" s="5">
        <v>5.4800000000000001E-2</v>
      </c>
      <c r="E325" s="9">
        <f>IF(I324&gt;0.001,IPMT(Table4211[[#This Row],[Oprocentowanie]]/12,1,$C$5-Table4211[[#This Row],[Miesiąc]]+1,-I324),0)</f>
        <v>0</v>
      </c>
      <c r="F325" s="2">
        <f>IF(I324&gt;0.001,PPMT(Table4211[[#This Row],[Oprocentowanie]]/12,1,$C$5-Table4211[[#This Row],[Miesiąc]]+1,-I324),0)</f>
        <v>0</v>
      </c>
      <c r="G325" s="2">
        <f t="shared" si="14"/>
        <v>0</v>
      </c>
      <c r="H325" s="2"/>
      <c r="I325" s="11">
        <f>IF(I324-F325&gt;0.001,I324-F325-Table4211[[#This Row],[Ile nadpłacamy przy tej racie?]],0)</f>
        <v>0</v>
      </c>
      <c r="K325" s="2">
        <f>IF(Table4211[[#This Row],[Rok]]&lt;9,Table4211[[#This Row],[Odsetki normalne]]*50%,Table4211[[#This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310</v>
      </c>
      <c r="D326" s="5">
        <v>5.4800000000000001E-2</v>
      </c>
      <c r="E326" s="9">
        <f>IF(I325&gt;0.001,IPMT(Table4211[[#This Row],[Oprocentowanie]]/12,1,$C$5-Table4211[[#This Row],[Miesiąc]]+1,-I325),0)</f>
        <v>0</v>
      </c>
      <c r="F326" s="2">
        <f>IF(I325&gt;0.001,PPMT(Table4211[[#This Row],[Oprocentowanie]]/12,1,$C$5-Table4211[[#This Row],[Miesiąc]]+1,-I325),0)</f>
        <v>0</v>
      </c>
      <c r="G326" s="2">
        <f t="shared" si="14"/>
        <v>0</v>
      </c>
      <c r="H326" s="2"/>
      <c r="I326" s="11">
        <f>IF(I325-F326&gt;0.001,I325-F326-Table4211[[#This Row],[Ile nadpłacamy przy tej racie?]],0)</f>
        <v>0</v>
      </c>
      <c r="K326" s="2">
        <f>IF(Table4211[[#This Row],[Rok]]&lt;9,Table4211[[#This Row],[Odsetki normalne]]*50%,Table4211[[#This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311</v>
      </c>
      <c r="D327" s="5">
        <v>5.4800000000000001E-2</v>
      </c>
      <c r="E327" s="9">
        <f>IF(I326&gt;0.001,IPMT(Table4211[[#This Row],[Oprocentowanie]]/12,1,$C$5-Table4211[[#This Row],[Miesiąc]]+1,-I326),0)</f>
        <v>0</v>
      </c>
      <c r="F327" s="2">
        <f>IF(I326&gt;0.001,PPMT(Table4211[[#This Row],[Oprocentowanie]]/12,1,$C$5-Table4211[[#This Row],[Miesiąc]]+1,-I326),0)</f>
        <v>0</v>
      </c>
      <c r="G327" s="2">
        <f t="shared" si="14"/>
        <v>0</v>
      </c>
      <c r="H327" s="2"/>
      <c r="I327" s="11">
        <f>IF(I326-F327&gt;0.001,I326-F327-Table4211[[#This Row],[Ile nadpłacamy przy tej racie?]],0)</f>
        <v>0</v>
      </c>
      <c r="K327" s="2">
        <f>IF(Table4211[[#This Row],[Rok]]&lt;9,Table4211[[#This Row],[Odsetki normalne]]*50%,Table4211[[#This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312</v>
      </c>
      <c r="D328" s="5">
        <v>5.4800000000000001E-2</v>
      </c>
      <c r="E328" s="9">
        <f>IF(I327&gt;0.001,IPMT(Table4211[[#This Row],[Oprocentowanie]]/12,1,$C$5-Table4211[[#This Row],[Miesiąc]]+1,-I327),0)</f>
        <v>0</v>
      </c>
      <c r="F328" s="2">
        <f>IF(I327&gt;0.001,PPMT(Table4211[[#This Row],[Oprocentowanie]]/12,1,$C$5-Table4211[[#This Row],[Miesiąc]]+1,-I327),0)</f>
        <v>0</v>
      </c>
      <c r="G328" s="2">
        <f t="shared" si="14"/>
        <v>0</v>
      </c>
      <c r="H328" s="2"/>
      <c r="I328" s="11">
        <f>IF(I327-F328&gt;0.001,I327-F328-Table4211[[#This Row],[Ile nadpłacamy przy tej racie?]],0)</f>
        <v>0</v>
      </c>
      <c r="K328" s="2">
        <f>IF(Table4211[[#This Row],[Rok]]&lt;9,Table4211[[#This Row],[Odsetki normalne]]*50%,Table4211[[#This Row],[Odsetki normalne]])</f>
        <v>0</v>
      </c>
    </row>
    <row r="329" spans="2:11" x14ac:dyDescent="0.25">
      <c r="B329" s="6">
        <f t="shared" si="13"/>
        <v>27</v>
      </c>
      <c r="C329" s="7">
        <f t="shared" si="15"/>
        <v>313</v>
      </c>
      <c r="D329" s="8">
        <v>5.4800000000000001E-2</v>
      </c>
      <c r="E329" s="9">
        <f>IF(I328&gt;0.001,IPMT(Table4211[[#This Row],[Oprocentowanie]]/12,1,$C$5-Table4211[[#This Row],[Miesiąc]]+1,-I328),0)</f>
        <v>0</v>
      </c>
      <c r="F329" s="9">
        <f>IF(I328&gt;0.001,PPMT(Table4211[[#This Row],[Oprocentowanie]]/12,1,$C$5-Table4211[[#This Row],[Miesiąc]]+1,-I328),0)</f>
        <v>0</v>
      </c>
      <c r="G329" s="9">
        <f t="shared" si="14"/>
        <v>0</v>
      </c>
      <c r="H329" s="9"/>
      <c r="I329" s="9">
        <f>IF(I328-F329&gt;0.001,I328-F329-Table4211[[#This Row],[Ile nadpłacamy przy tej racie?]],0)</f>
        <v>0</v>
      </c>
      <c r="K329" s="9">
        <f>IF(Table4211[[#This Row],[Rok]]&lt;9,Table4211[[#This Row],[Odsetki normalne]]*50%,Table4211[[#This Row],[Odsetki normalne]])</f>
        <v>0</v>
      </c>
    </row>
    <row r="330" spans="2:11" x14ac:dyDescent="0.25">
      <c r="B330" s="6">
        <f t="shared" si="13"/>
        <v>27</v>
      </c>
      <c r="C330" s="7">
        <f t="shared" si="15"/>
        <v>314</v>
      </c>
      <c r="D330" s="8">
        <v>5.4800000000000001E-2</v>
      </c>
      <c r="E330" s="9">
        <f>IF(I329&gt;0.001,IPMT(Table4211[[#This Row],[Oprocentowanie]]/12,1,$C$5-Table4211[[#This Row],[Miesiąc]]+1,-I329),0)</f>
        <v>0</v>
      </c>
      <c r="F330" s="9">
        <f>IF(I329&gt;0.001,PPMT(Table4211[[#This Row],[Oprocentowanie]]/12,1,$C$5-Table4211[[#This Row],[Miesiąc]]+1,-I329),0)</f>
        <v>0</v>
      </c>
      <c r="G330" s="9">
        <f t="shared" si="14"/>
        <v>0</v>
      </c>
      <c r="H330" s="9"/>
      <c r="I330" s="9">
        <f>IF(I329-F330&gt;0.001,I329-F330-Table4211[[#This Row],[Ile nadpłacamy przy tej racie?]],0)</f>
        <v>0</v>
      </c>
      <c r="K330" s="9">
        <f>IF(Table4211[[#This Row],[Rok]]&lt;9,Table4211[[#This Row],[Odsetki normalne]]*50%,Table4211[[#This Row],[Odsetki normalne]])</f>
        <v>0</v>
      </c>
    </row>
    <row r="331" spans="2:11" x14ac:dyDescent="0.25">
      <c r="B331" s="6">
        <f t="shared" si="13"/>
        <v>27</v>
      </c>
      <c r="C331" s="7">
        <f t="shared" si="15"/>
        <v>315</v>
      </c>
      <c r="D331" s="8">
        <v>5.4800000000000001E-2</v>
      </c>
      <c r="E331" s="9">
        <f>IF(I330&gt;0.001,IPMT(Table4211[[#This Row],[Oprocentowanie]]/12,1,$C$5-Table4211[[#This Row],[Miesiąc]]+1,-I330),0)</f>
        <v>0</v>
      </c>
      <c r="F331" s="9">
        <f>IF(I330&gt;0.001,PPMT(Table4211[[#This Row],[Oprocentowanie]]/12,1,$C$5-Table4211[[#This Row],[Miesiąc]]+1,-I330),0)</f>
        <v>0</v>
      </c>
      <c r="G331" s="9">
        <f t="shared" si="14"/>
        <v>0</v>
      </c>
      <c r="H331" s="9"/>
      <c r="I331" s="9">
        <f>IF(I330-F331&gt;0.001,I330-F331-Table4211[[#This Row],[Ile nadpłacamy przy tej racie?]],0)</f>
        <v>0</v>
      </c>
      <c r="K331" s="9">
        <f>IF(Table4211[[#This Row],[Rok]]&lt;9,Table4211[[#This Row],[Odsetki normalne]]*50%,Table4211[[#This Row],[Odsetki normalne]])</f>
        <v>0</v>
      </c>
    </row>
    <row r="332" spans="2:11" x14ac:dyDescent="0.25">
      <c r="B332" s="6">
        <f t="shared" si="13"/>
        <v>27</v>
      </c>
      <c r="C332" s="7">
        <f t="shared" si="15"/>
        <v>316</v>
      </c>
      <c r="D332" s="8">
        <v>5.4800000000000001E-2</v>
      </c>
      <c r="E332" s="9">
        <f>IF(I331&gt;0.001,IPMT(Table4211[[#This Row],[Oprocentowanie]]/12,1,$C$5-Table4211[[#This Row],[Miesiąc]]+1,-I331),0)</f>
        <v>0</v>
      </c>
      <c r="F332" s="9">
        <f>IF(I331&gt;0.001,PPMT(Table4211[[#This Row],[Oprocentowanie]]/12,1,$C$5-Table4211[[#This Row],[Miesiąc]]+1,-I331),0)</f>
        <v>0</v>
      </c>
      <c r="G332" s="9">
        <f t="shared" si="14"/>
        <v>0</v>
      </c>
      <c r="H332" s="9"/>
      <c r="I332" s="9">
        <f>IF(I331-F332&gt;0.001,I331-F332-Table4211[[#This Row],[Ile nadpłacamy przy tej racie?]],0)</f>
        <v>0</v>
      </c>
      <c r="K332" s="9">
        <f>IF(Table4211[[#This Row],[Rok]]&lt;9,Table4211[[#This Row],[Odsetki normalne]]*50%,Table4211[[#This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317</v>
      </c>
      <c r="D333" s="8">
        <v>5.4800000000000001E-2</v>
      </c>
      <c r="E333" s="9">
        <f>IF(I332&gt;0.001,IPMT(Table4211[[#This Row],[Oprocentowanie]]/12,1,$C$5-Table4211[[#This Row],[Miesiąc]]+1,-I332),0)</f>
        <v>0</v>
      </c>
      <c r="F333" s="9">
        <f>IF(I332&gt;0.001,PPMT(Table4211[[#This Row],[Oprocentowanie]]/12,1,$C$5-Table4211[[#This Row],[Miesiąc]]+1,-I332),0)</f>
        <v>0</v>
      </c>
      <c r="G333" s="9">
        <f t="shared" si="14"/>
        <v>0</v>
      </c>
      <c r="H333" s="9"/>
      <c r="I333" s="9">
        <f>IF(I332-F333&gt;0.001,I332-F333-Table4211[[#This Row],[Ile nadpłacamy przy tej racie?]],0)</f>
        <v>0</v>
      </c>
      <c r="K333" s="9">
        <f>IF(Table4211[[#This Row],[Rok]]&lt;9,Table4211[[#This Row],[Odsetki normalne]]*50%,Table4211[[#This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318</v>
      </c>
      <c r="D334" s="8">
        <v>5.4800000000000001E-2</v>
      </c>
      <c r="E334" s="9">
        <f>IF(I333&gt;0.001,IPMT(Table4211[[#This Row],[Oprocentowanie]]/12,1,$C$5-Table4211[[#This Row],[Miesiąc]]+1,-I333),0)</f>
        <v>0</v>
      </c>
      <c r="F334" s="9">
        <f>IF(I333&gt;0.001,PPMT(Table4211[[#This Row],[Oprocentowanie]]/12,1,$C$5-Table4211[[#This Row],[Miesiąc]]+1,-I333),0)</f>
        <v>0</v>
      </c>
      <c r="G334" s="9">
        <f t="shared" si="14"/>
        <v>0</v>
      </c>
      <c r="H334" s="9"/>
      <c r="I334" s="9">
        <f>IF(I333-F334&gt;0.001,I333-F334-Table4211[[#This Row],[Ile nadpłacamy przy tej racie?]],0)</f>
        <v>0</v>
      </c>
      <c r="K334" s="9">
        <f>IF(Table4211[[#This Row],[Rok]]&lt;9,Table4211[[#This Row],[Odsetki normalne]]*50%,Table4211[[#This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319</v>
      </c>
      <c r="D335" s="8">
        <v>5.4800000000000001E-2</v>
      </c>
      <c r="E335" s="9">
        <f>IF(I334&gt;0.001,IPMT(Table4211[[#This Row],[Oprocentowanie]]/12,1,$C$5-Table4211[[#This Row],[Miesiąc]]+1,-I334),0)</f>
        <v>0</v>
      </c>
      <c r="F335" s="9">
        <f>IF(I334&gt;0.001,PPMT(Table4211[[#This Row],[Oprocentowanie]]/12,1,$C$5-Table4211[[#This Row],[Miesiąc]]+1,-I334),0)</f>
        <v>0</v>
      </c>
      <c r="G335" s="9">
        <f t="shared" si="14"/>
        <v>0</v>
      </c>
      <c r="H335" s="9"/>
      <c r="I335" s="9">
        <f>IF(I334-F335&gt;0.001,I334-F335-Table4211[[#This Row],[Ile nadpłacamy przy tej racie?]],0)</f>
        <v>0</v>
      </c>
      <c r="K335" s="9">
        <f>IF(Table4211[[#This Row],[Rok]]&lt;9,Table4211[[#This Row],[Odsetki normalne]]*50%,Table4211[[#This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320</v>
      </c>
      <c r="D336" s="8">
        <v>5.4800000000000001E-2</v>
      </c>
      <c r="E336" s="9">
        <f>IF(I335&gt;0.001,IPMT(Table4211[[#This Row],[Oprocentowanie]]/12,1,$C$5-Table4211[[#This Row],[Miesiąc]]+1,-I335),0)</f>
        <v>0</v>
      </c>
      <c r="F336" s="9">
        <f>IF(I335&gt;0.001,PPMT(Table4211[[#This Row],[Oprocentowanie]]/12,1,$C$5-Table4211[[#This Row],[Miesiąc]]+1,-I335),0)</f>
        <v>0</v>
      </c>
      <c r="G336" s="9">
        <f t="shared" si="14"/>
        <v>0</v>
      </c>
      <c r="H336" s="9"/>
      <c r="I336" s="9">
        <f>IF(I335-F336&gt;0.001,I335-F336-Table4211[[#This Row],[Ile nadpłacamy przy tej racie?]],0)</f>
        <v>0</v>
      </c>
      <c r="K336" s="9">
        <f>IF(Table4211[[#This Row],[Rok]]&lt;9,Table4211[[#This Row],[Odsetki normalne]]*50%,Table4211[[#This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321</v>
      </c>
      <c r="D337" s="8">
        <v>5.4800000000000001E-2</v>
      </c>
      <c r="E337" s="9">
        <f>IF(I336&gt;0.001,IPMT(Table4211[[#This Row],[Oprocentowanie]]/12,1,$C$5-Table4211[[#This Row],[Miesiąc]]+1,-I336),0)</f>
        <v>0</v>
      </c>
      <c r="F337" s="9">
        <f>IF(I336&gt;0.001,PPMT(Table4211[[#This Row],[Oprocentowanie]]/12,1,$C$5-Table4211[[#This Row],[Miesiąc]]+1,-I336),0)</f>
        <v>0</v>
      </c>
      <c r="G337" s="9">
        <f t="shared" si="14"/>
        <v>0</v>
      </c>
      <c r="H337" s="9"/>
      <c r="I337" s="9">
        <f>IF(I336-F337&gt;0.001,I336-F337-Table4211[[#This Row],[Ile nadpłacamy przy tej racie?]],0)</f>
        <v>0</v>
      </c>
      <c r="K337" s="9">
        <f>IF(Table4211[[#This Row],[Rok]]&lt;9,Table4211[[#This Row],[Odsetki normalne]]*50%,Table4211[[#This Row],[Odsetki normalne]])</f>
        <v>0</v>
      </c>
    </row>
    <row r="338" spans="2:11" x14ac:dyDescent="0.25">
      <c r="B338" s="6">
        <f t="shared" ref="B338:B401" si="16">ROUNDUP(C338/12,0)</f>
        <v>27</v>
      </c>
      <c r="C338" s="7">
        <f t="shared" si="15"/>
        <v>322</v>
      </c>
      <c r="D338" s="8">
        <v>5.4800000000000001E-2</v>
      </c>
      <c r="E338" s="9">
        <f>IF(I337&gt;0.001,IPMT(Table4211[[#This Row],[Oprocentowanie]]/12,1,$C$5-Table4211[[#This Row],[Miesiąc]]+1,-I337),0)</f>
        <v>0</v>
      </c>
      <c r="F338" s="9">
        <f>IF(I337&gt;0.001,PPMT(Table4211[[#This Row],[Oprocentowanie]]/12,1,$C$5-Table4211[[#This Row],[Miesiąc]]+1,-I337),0)</f>
        <v>0</v>
      </c>
      <c r="G338" s="9">
        <f t="shared" ref="G338:G401" si="17">IF(I337&gt;0,E338+F338,0)</f>
        <v>0</v>
      </c>
      <c r="H338" s="9"/>
      <c r="I338" s="9">
        <f>IF(I337-F338&gt;0.001,I337-F338-Table4211[[#This Row],[Ile nadpłacamy przy tej racie?]],0)</f>
        <v>0</v>
      </c>
      <c r="K338" s="9">
        <f>IF(Table4211[[#This Row],[Rok]]&lt;9,Table4211[[#This Row],[Odsetki normalne]]*50%,Table4211[[#This Row],[Odsetki normalne]])</f>
        <v>0</v>
      </c>
    </row>
    <row r="339" spans="2:11" x14ac:dyDescent="0.25">
      <c r="B339" s="6">
        <f t="shared" si="16"/>
        <v>27</v>
      </c>
      <c r="C339" s="7">
        <f t="shared" ref="C339:C402" si="18">C338+1</f>
        <v>323</v>
      </c>
      <c r="D339" s="8">
        <v>5.4800000000000001E-2</v>
      </c>
      <c r="E339" s="9">
        <f>IF(I338&gt;0.001,IPMT(Table4211[[#This Row],[Oprocentowanie]]/12,1,$C$5-Table4211[[#This Row],[Miesiąc]]+1,-I338),0)</f>
        <v>0</v>
      </c>
      <c r="F339" s="9">
        <f>IF(I338&gt;0.001,PPMT(Table4211[[#This Row],[Oprocentowanie]]/12,1,$C$5-Table4211[[#This Row],[Miesiąc]]+1,-I338),0)</f>
        <v>0</v>
      </c>
      <c r="G339" s="9">
        <f t="shared" si="17"/>
        <v>0</v>
      </c>
      <c r="H339" s="9"/>
      <c r="I339" s="9">
        <f>IF(I338-F339&gt;0.001,I338-F339-Table4211[[#This Row],[Ile nadpłacamy przy tej racie?]],0)</f>
        <v>0</v>
      </c>
      <c r="K339" s="9">
        <f>IF(Table4211[[#This Row],[Rok]]&lt;9,Table4211[[#This Row],[Odsetki normalne]]*50%,Table4211[[#This Row],[Odsetki normalne]])</f>
        <v>0</v>
      </c>
    </row>
    <row r="340" spans="2:11" x14ac:dyDescent="0.25">
      <c r="B340" s="6">
        <f t="shared" si="16"/>
        <v>27</v>
      </c>
      <c r="C340" s="7">
        <f t="shared" si="18"/>
        <v>324</v>
      </c>
      <c r="D340" s="8">
        <v>5.4800000000000001E-2</v>
      </c>
      <c r="E340" s="9">
        <f>IF(I339&gt;0.001,IPMT(Table4211[[#This Row],[Oprocentowanie]]/12,1,$C$5-Table4211[[#This Row],[Miesiąc]]+1,-I339),0)</f>
        <v>0</v>
      </c>
      <c r="F340" s="9">
        <f>IF(I339&gt;0.001,PPMT(Table4211[[#This Row],[Oprocentowanie]]/12,1,$C$5-Table4211[[#This Row],[Miesiąc]]+1,-I339),0)</f>
        <v>0</v>
      </c>
      <c r="G340" s="9">
        <f t="shared" si="17"/>
        <v>0</v>
      </c>
      <c r="H340" s="9"/>
      <c r="I340" s="9">
        <f>IF(I339-F340&gt;0.001,I339-F340-Table4211[[#This Row],[Ile nadpłacamy przy tej racie?]],0)</f>
        <v>0</v>
      </c>
      <c r="K340" s="9">
        <f>IF(Table4211[[#This Row],[Rok]]&lt;9,Table4211[[#This Row],[Odsetki normalne]]*50%,Table4211[[#This Row],[Odsetki normalne]])</f>
        <v>0</v>
      </c>
    </row>
    <row r="341" spans="2:11" x14ac:dyDescent="0.25">
      <c r="B341" s="1">
        <f t="shared" si="16"/>
        <v>28</v>
      </c>
      <c r="C341" s="4">
        <f t="shared" si="18"/>
        <v>325</v>
      </c>
      <c r="D341" s="5">
        <v>5.4800000000000001E-2</v>
      </c>
      <c r="E341" s="9">
        <f>IF(I340&gt;0.001,IPMT(Table4211[[#This Row],[Oprocentowanie]]/12,1,$C$5-Table4211[[#This Row],[Miesiąc]]+1,-I340),0)</f>
        <v>0</v>
      </c>
      <c r="F341" s="2">
        <f>IF(I340&gt;0.001,PPMT(Table4211[[#This Row],[Oprocentowanie]]/12,1,$C$5-Table4211[[#This Row],[Miesiąc]]+1,-I340),0)</f>
        <v>0</v>
      </c>
      <c r="G341" s="2">
        <f t="shared" si="17"/>
        <v>0</v>
      </c>
      <c r="H341" s="2"/>
      <c r="I341" s="11">
        <f>IF(I340-F341&gt;0.001,I340-F341-Table4211[[#This Row],[Ile nadpłacamy przy tej racie?]],0)</f>
        <v>0</v>
      </c>
      <c r="K341" s="2">
        <f>IF(Table4211[[#This Row],[Rok]]&lt;9,Table4211[[#This Row],[Odsetki normalne]]*50%,Table4211[[#This Row],[Odsetki normalne]])</f>
        <v>0</v>
      </c>
    </row>
    <row r="342" spans="2:11" x14ac:dyDescent="0.25">
      <c r="B342" s="1">
        <f t="shared" si="16"/>
        <v>28</v>
      </c>
      <c r="C342" s="4">
        <f t="shared" si="18"/>
        <v>326</v>
      </c>
      <c r="D342" s="5">
        <v>5.4800000000000001E-2</v>
      </c>
      <c r="E342" s="9">
        <f>IF(I341&gt;0.001,IPMT(Table4211[[#This Row],[Oprocentowanie]]/12,1,$C$5-Table4211[[#This Row],[Miesiąc]]+1,-I341),0)</f>
        <v>0</v>
      </c>
      <c r="F342" s="2">
        <f>IF(I341&gt;0.001,PPMT(Table4211[[#This Row],[Oprocentowanie]]/12,1,$C$5-Table4211[[#This Row],[Miesiąc]]+1,-I341),0)</f>
        <v>0</v>
      </c>
      <c r="G342" s="2">
        <f t="shared" si="17"/>
        <v>0</v>
      </c>
      <c r="H342" s="2"/>
      <c r="I342" s="11">
        <f>IF(I341-F342&gt;0.001,I341-F342-Table4211[[#This Row],[Ile nadpłacamy przy tej racie?]],0)</f>
        <v>0</v>
      </c>
      <c r="K342" s="2">
        <f>IF(Table4211[[#This Row],[Rok]]&lt;9,Table4211[[#This Row],[Odsetki normalne]]*50%,Table4211[[#This Row],[Odsetki normalne]])</f>
        <v>0</v>
      </c>
    </row>
    <row r="343" spans="2:11" x14ac:dyDescent="0.25">
      <c r="B343" s="1">
        <f t="shared" si="16"/>
        <v>28</v>
      </c>
      <c r="C343" s="4">
        <f t="shared" si="18"/>
        <v>327</v>
      </c>
      <c r="D343" s="5">
        <v>5.4800000000000001E-2</v>
      </c>
      <c r="E343" s="9">
        <f>IF(I342&gt;0.001,IPMT(Table4211[[#This Row],[Oprocentowanie]]/12,1,$C$5-Table4211[[#This Row],[Miesiąc]]+1,-I342),0)</f>
        <v>0</v>
      </c>
      <c r="F343" s="2">
        <f>IF(I342&gt;0.001,PPMT(Table4211[[#This Row],[Oprocentowanie]]/12,1,$C$5-Table4211[[#This Row],[Miesiąc]]+1,-I342),0)</f>
        <v>0</v>
      </c>
      <c r="G343" s="2">
        <f t="shared" si="17"/>
        <v>0</v>
      </c>
      <c r="H343" s="2"/>
      <c r="I343" s="11">
        <f>IF(I342-F343&gt;0.001,I342-F343-Table4211[[#This Row],[Ile nadpłacamy przy tej racie?]],0)</f>
        <v>0</v>
      </c>
      <c r="K343" s="2">
        <f>IF(Table4211[[#This Row],[Rok]]&lt;9,Table4211[[#This Row],[Odsetki normalne]]*50%,Table4211[[#This Row],[Odsetki normalne]])</f>
        <v>0</v>
      </c>
    </row>
    <row r="344" spans="2:11" x14ac:dyDescent="0.25">
      <c r="B344" s="1">
        <f t="shared" si="16"/>
        <v>28</v>
      </c>
      <c r="C344" s="4">
        <f t="shared" si="18"/>
        <v>328</v>
      </c>
      <c r="D344" s="5">
        <v>5.4800000000000001E-2</v>
      </c>
      <c r="E344" s="9">
        <f>IF(I343&gt;0.001,IPMT(Table4211[[#This Row],[Oprocentowanie]]/12,1,$C$5-Table4211[[#This Row],[Miesiąc]]+1,-I343),0)</f>
        <v>0</v>
      </c>
      <c r="F344" s="2">
        <f>IF(I343&gt;0.001,PPMT(Table4211[[#This Row],[Oprocentowanie]]/12,1,$C$5-Table4211[[#This Row],[Miesiąc]]+1,-I343),0)</f>
        <v>0</v>
      </c>
      <c r="G344" s="2">
        <f t="shared" si="17"/>
        <v>0</v>
      </c>
      <c r="H344" s="2"/>
      <c r="I344" s="11">
        <f>IF(I343-F344&gt;0.001,I343-F344-Table4211[[#This Row],[Ile nadpłacamy przy tej racie?]],0)</f>
        <v>0</v>
      </c>
      <c r="K344" s="2">
        <f>IF(Table4211[[#This Row],[Rok]]&lt;9,Table4211[[#This Row],[Odsetki normalne]]*50%,Table4211[[#This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329</v>
      </c>
      <c r="D345" s="5">
        <v>5.4800000000000001E-2</v>
      </c>
      <c r="E345" s="9">
        <f>IF(I344&gt;0.001,IPMT(Table4211[[#This Row],[Oprocentowanie]]/12,1,$C$5-Table4211[[#This Row],[Miesiąc]]+1,-I344),0)</f>
        <v>0</v>
      </c>
      <c r="F345" s="2">
        <f>IF(I344&gt;0.001,PPMT(Table4211[[#This Row],[Oprocentowanie]]/12,1,$C$5-Table4211[[#This Row],[Miesiąc]]+1,-I344),0)</f>
        <v>0</v>
      </c>
      <c r="G345" s="2">
        <f t="shared" si="17"/>
        <v>0</v>
      </c>
      <c r="H345" s="2"/>
      <c r="I345" s="11">
        <f>IF(I344-F345&gt;0.001,I344-F345-Table4211[[#This Row],[Ile nadpłacamy przy tej racie?]],0)</f>
        <v>0</v>
      </c>
      <c r="K345" s="2">
        <f>IF(Table4211[[#This Row],[Rok]]&lt;9,Table4211[[#This Row],[Odsetki normalne]]*50%,Table4211[[#This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330</v>
      </c>
      <c r="D346" s="5">
        <v>5.4800000000000001E-2</v>
      </c>
      <c r="E346" s="9">
        <f>IF(I345&gt;0.001,IPMT(Table4211[[#This Row],[Oprocentowanie]]/12,1,$C$5-Table4211[[#This Row],[Miesiąc]]+1,-I345),0)</f>
        <v>0</v>
      </c>
      <c r="F346" s="2">
        <f>IF(I345&gt;0.001,PPMT(Table4211[[#This Row],[Oprocentowanie]]/12,1,$C$5-Table4211[[#This Row],[Miesiąc]]+1,-I345),0)</f>
        <v>0</v>
      </c>
      <c r="G346" s="2">
        <f t="shared" si="17"/>
        <v>0</v>
      </c>
      <c r="H346" s="2"/>
      <c r="I346" s="11">
        <f>IF(I345-F346&gt;0.001,I345-F346-Table4211[[#This Row],[Ile nadpłacamy przy tej racie?]],0)</f>
        <v>0</v>
      </c>
      <c r="K346" s="2">
        <f>IF(Table4211[[#This Row],[Rok]]&lt;9,Table4211[[#This Row],[Odsetki normalne]]*50%,Table4211[[#This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331</v>
      </c>
      <c r="D347" s="5">
        <v>5.4800000000000001E-2</v>
      </c>
      <c r="E347" s="9">
        <f>IF(I346&gt;0.001,IPMT(Table4211[[#This Row],[Oprocentowanie]]/12,1,$C$5-Table4211[[#This Row],[Miesiąc]]+1,-I346),0)</f>
        <v>0</v>
      </c>
      <c r="F347" s="2">
        <f>IF(I346&gt;0.001,PPMT(Table4211[[#This Row],[Oprocentowanie]]/12,1,$C$5-Table4211[[#This Row],[Miesiąc]]+1,-I346),0)</f>
        <v>0</v>
      </c>
      <c r="G347" s="2">
        <f t="shared" si="17"/>
        <v>0</v>
      </c>
      <c r="H347" s="2"/>
      <c r="I347" s="11">
        <f>IF(I346-F347&gt;0.001,I346-F347-Table4211[[#This Row],[Ile nadpłacamy przy tej racie?]],0)</f>
        <v>0</v>
      </c>
      <c r="K347" s="2">
        <f>IF(Table4211[[#This Row],[Rok]]&lt;9,Table4211[[#This Row],[Odsetki normalne]]*50%,Table4211[[#This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332</v>
      </c>
      <c r="D348" s="5">
        <v>5.4800000000000001E-2</v>
      </c>
      <c r="E348" s="9">
        <f>IF(I347&gt;0.001,IPMT(Table4211[[#This Row],[Oprocentowanie]]/12,1,$C$5-Table4211[[#This Row],[Miesiąc]]+1,-I347),0)</f>
        <v>0</v>
      </c>
      <c r="F348" s="2">
        <f>IF(I347&gt;0.001,PPMT(Table4211[[#This Row],[Oprocentowanie]]/12,1,$C$5-Table4211[[#This Row],[Miesiąc]]+1,-I347),0)</f>
        <v>0</v>
      </c>
      <c r="G348" s="2">
        <f t="shared" si="17"/>
        <v>0</v>
      </c>
      <c r="H348" s="2"/>
      <c r="I348" s="11">
        <f>IF(I347-F348&gt;0.001,I347-F348-Table4211[[#This Row],[Ile nadpłacamy przy tej racie?]],0)</f>
        <v>0</v>
      </c>
      <c r="K348" s="2">
        <f>IF(Table4211[[#This Row],[Rok]]&lt;9,Table4211[[#This Row],[Odsetki normalne]]*50%,Table4211[[#This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333</v>
      </c>
      <c r="D349" s="5">
        <v>5.4800000000000001E-2</v>
      </c>
      <c r="E349" s="9">
        <f>IF(I348&gt;0.001,IPMT(Table4211[[#This Row],[Oprocentowanie]]/12,1,$C$5-Table4211[[#This Row],[Miesiąc]]+1,-I348),0)</f>
        <v>0</v>
      </c>
      <c r="F349" s="2">
        <f>IF(I348&gt;0.001,PPMT(Table4211[[#This Row],[Oprocentowanie]]/12,1,$C$5-Table4211[[#This Row],[Miesiąc]]+1,-I348),0)</f>
        <v>0</v>
      </c>
      <c r="G349" s="2">
        <f t="shared" si="17"/>
        <v>0</v>
      </c>
      <c r="H349" s="2"/>
      <c r="I349" s="11">
        <f>IF(I348-F349&gt;0.001,I348-F349-Table4211[[#This Row],[Ile nadpłacamy przy tej racie?]],0)</f>
        <v>0</v>
      </c>
      <c r="K349" s="2">
        <f>IF(Table4211[[#This Row],[Rok]]&lt;9,Table4211[[#This Row],[Odsetki normalne]]*50%,Table4211[[#This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334</v>
      </c>
      <c r="D350" s="5">
        <v>5.4800000000000001E-2</v>
      </c>
      <c r="E350" s="9">
        <f>IF(I349&gt;0.001,IPMT(Table4211[[#This Row],[Oprocentowanie]]/12,1,$C$5-Table4211[[#This Row],[Miesiąc]]+1,-I349),0)</f>
        <v>0</v>
      </c>
      <c r="F350" s="2">
        <f>IF(I349&gt;0.001,PPMT(Table4211[[#This Row],[Oprocentowanie]]/12,1,$C$5-Table4211[[#This Row],[Miesiąc]]+1,-I349),0)</f>
        <v>0</v>
      </c>
      <c r="G350" s="2">
        <f t="shared" si="17"/>
        <v>0</v>
      </c>
      <c r="H350" s="2"/>
      <c r="I350" s="11">
        <f>IF(I349-F350&gt;0.001,I349-F350-Table4211[[#This Row],[Ile nadpłacamy przy tej racie?]],0)</f>
        <v>0</v>
      </c>
      <c r="K350" s="2">
        <f>IF(Table4211[[#This Row],[Rok]]&lt;9,Table4211[[#This Row],[Odsetki normalne]]*50%,Table4211[[#This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335</v>
      </c>
      <c r="D351" s="5">
        <v>5.4800000000000001E-2</v>
      </c>
      <c r="E351" s="9">
        <f>IF(I350&gt;0.001,IPMT(Table4211[[#This Row],[Oprocentowanie]]/12,1,$C$5-Table4211[[#This Row],[Miesiąc]]+1,-I350),0)</f>
        <v>0</v>
      </c>
      <c r="F351" s="2">
        <f>IF(I350&gt;0.001,PPMT(Table4211[[#This Row],[Oprocentowanie]]/12,1,$C$5-Table4211[[#This Row],[Miesiąc]]+1,-I350),0)</f>
        <v>0</v>
      </c>
      <c r="G351" s="2">
        <f t="shared" si="17"/>
        <v>0</v>
      </c>
      <c r="H351" s="2"/>
      <c r="I351" s="11">
        <f>IF(I350-F351&gt;0.001,I350-F351-Table4211[[#This Row],[Ile nadpłacamy przy tej racie?]],0)</f>
        <v>0</v>
      </c>
      <c r="K351" s="2">
        <f>IF(Table4211[[#This Row],[Rok]]&lt;9,Table4211[[#This Row],[Odsetki normalne]]*50%,Table4211[[#This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336</v>
      </c>
      <c r="D352" s="5">
        <v>5.4800000000000001E-2</v>
      </c>
      <c r="E352" s="9">
        <f>IF(I351&gt;0.001,IPMT(Table4211[[#This Row],[Oprocentowanie]]/12,1,$C$5-Table4211[[#This Row],[Miesiąc]]+1,-I351),0)</f>
        <v>0</v>
      </c>
      <c r="F352" s="2">
        <f>IF(I351&gt;0.001,PPMT(Table4211[[#This Row],[Oprocentowanie]]/12,1,$C$5-Table4211[[#This Row],[Miesiąc]]+1,-I351),0)</f>
        <v>0</v>
      </c>
      <c r="G352" s="2">
        <f t="shared" si="17"/>
        <v>0</v>
      </c>
      <c r="H352" s="2"/>
      <c r="I352" s="11">
        <f>IF(I351-F352&gt;0.001,I351-F352-Table4211[[#This Row],[Ile nadpłacamy przy tej racie?]],0)</f>
        <v>0</v>
      </c>
      <c r="K352" s="2">
        <f>IF(Table4211[[#This Row],[Rok]]&lt;9,Table4211[[#This Row],[Odsetki normalne]]*50%,Table4211[[#This Row],[Odsetki normalne]])</f>
        <v>0</v>
      </c>
    </row>
    <row r="353" spans="2:11" x14ac:dyDescent="0.25">
      <c r="B353" s="6">
        <f t="shared" si="16"/>
        <v>29</v>
      </c>
      <c r="C353" s="7">
        <f t="shared" si="18"/>
        <v>337</v>
      </c>
      <c r="D353" s="8">
        <v>5.4800000000000001E-2</v>
      </c>
      <c r="E353" s="9">
        <f>IF(I352&gt;0.001,IPMT(Table4211[[#This Row],[Oprocentowanie]]/12,1,$C$5-Table4211[[#This Row],[Miesiąc]]+1,-I352),0)</f>
        <v>0</v>
      </c>
      <c r="F353" s="9">
        <f>IF(I352&gt;0.001,PPMT(Table4211[[#This Row],[Oprocentowanie]]/12,1,$C$5-Table4211[[#This Row],[Miesiąc]]+1,-I352),0)</f>
        <v>0</v>
      </c>
      <c r="G353" s="9">
        <f t="shared" si="17"/>
        <v>0</v>
      </c>
      <c r="H353" s="9"/>
      <c r="I353" s="9">
        <f>IF(I352-F353&gt;0.001,I352-F353-Table4211[[#This Row],[Ile nadpłacamy przy tej racie?]],0)</f>
        <v>0</v>
      </c>
      <c r="K353" s="9">
        <f>IF(Table4211[[#This Row],[Rok]]&lt;9,Table4211[[#This Row],[Odsetki normalne]]*50%,Table4211[[#This Row],[Odsetki normalne]])</f>
        <v>0</v>
      </c>
    </row>
    <row r="354" spans="2:11" x14ac:dyDescent="0.25">
      <c r="B354" s="6">
        <f t="shared" si="16"/>
        <v>29</v>
      </c>
      <c r="C354" s="7">
        <f t="shared" si="18"/>
        <v>338</v>
      </c>
      <c r="D354" s="8">
        <v>5.4800000000000001E-2</v>
      </c>
      <c r="E354" s="9">
        <f>IF(I353&gt;0.001,IPMT(Table4211[[#This Row],[Oprocentowanie]]/12,1,$C$5-Table4211[[#This Row],[Miesiąc]]+1,-I353),0)</f>
        <v>0</v>
      </c>
      <c r="F354" s="9">
        <f>IF(I353&gt;0.001,PPMT(Table4211[[#This Row],[Oprocentowanie]]/12,1,$C$5-Table4211[[#This Row],[Miesiąc]]+1,-I353),0)</f>
        <v>0</v>
      </c>
      <c r="G354" s="9">
        <f t="shared" si="17"/>
        <v>0</v>
      </c>
      <c r="H354" s="9"/>
      <c r="I354" s="9">
        <f>IF(I353-F354&gt;0.001,I353-F354-Table4211[[#This Row],[Ile nadpłacamy przy tej racie?]],0)</f>
        <v>0</v>
      </c>
      <c r="K354" s="9">
        <f>IF(Table4211[[#This Row],[Rok]]&lt;9,Table4211[[#This Row],[Odsetki normalne]]*50%,Table4211[[#This Row],[Odsetki normalne]])</f>
        <v>0</v>
      </c>
    </row>
    <row r="355" spans="2:11" x14ac:dyDescent="0.25">
      <c r="B355" s="6">
        <f t="shared" si="16"/>
        <v>29</v>
      </c>
      <c r="C355" s="7">
        <f t="shared" si="18"/>
        <v>339</v>
      </c>
      <c r="D355" s="8">
        <v>5.4800000000000001E-2</v>
      </c>
      <c r="E355" s="9">
        <f>IF(I354&gt;0.001,IPMT(Table4211[[#This Row],[Oprocentowanie]]/12,1,$C$5-Table4211[[#This Row],[Miesiąc]]+1,-I354),0)</f>
        <v>0</v>
      </c>
      <c r="F355" s="9">
        <f>IF(I354&gt;0.001,PPMT(Table4211[[#This Row],[Oprocentowanie]]/12,1,$C$5-Table4211[[#This Row],[Miesiąc]]+1,-I354),0)</f>
        <v>0</v>
      </c>
      <c r="G355" s="9">
        <f t="shared" si="17"/>
        <v>0</v>
      </c>
      <c r="H355" s="9"/>
      <c r="I355" s="9">
        <f>IF(I354-F355&gt;0.001,I354-F355-Table4211[[#This Row],[Ile nadpłacamy przy tej racie?]],0)</f>
        <v>0</v>
      </c>
      <c r="K355" s="9">
        <f>IF(Table4211[[#This Row],[Rok]]&lt;9,Table4211[[#This Row],[Odsetki normalne]]*50%,Table4211[[#This Row],[Odsetki normalne]])</f>
        <v>0</v>
      </c>
    </row>
    <row r="356" spans="2:11" x14ac:dyDescent="0.25">
      <c r="B356" s="6">
        <f t="shared" si="16"/>
        <v>29</v>
      </c>
      <c r="C356" s="7">
        <f t="shared" si="18"/>
        <v>340</v>
      </c>
      <c r="D356" s="8">
        <v>5.4800000000000001E-2</v>
      </c>
      <c r="E356" s="9">
        <f>IF(I355&gt;0.001,IPMT(Table4211[[#This Row],[Oprocentowanie]]/12,1,$C$5-Table4211[[#This Row],[Miesiąc]]+1,-I355),0)</f>
        <v>0</v>
      </c>
      <c r="F356" s="9">
        <f>IF(I355&gt;0.001,PPMT(Table4211[[#This Row],[Oprocentowanie]]/12,1,$C$5-Table4211[[#This Row],[Miesiąc]]+1,-I355),0)</f>
        <v>0</v>
      </c>
      <c r="G356" s="9">
        <f t="shared" si="17"/>
        <v>0</v>
      </c>
      <c r="H356" s="9"/>
      <c r="I356" s="9">
        <f>IF(I355-F356&gt;0.001,I355-F356-Table4211[[#This Row],[Ile nadpłacamy przy tej racie?]],0)</f>
        <v>0</v>
      </c>
      <c r="K356" s="9">
        <f>IF(Table4211[[#This Row],[Rok]]&lt;9,Table4211[[#This Row],[Odsetki normalne]]*50%,Table4211[[#This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341</v>
      </c>
      <c r="D357" s="8">
        <v>5.4800000000000001E-2</v>
      </c>
      <c r="E357" s="9">
        <f>IF(I356&gt;0.001,IPMT(Table4211[[#This Row],[Oprocentowanie]]/12,1,$C$5-Table4211[[#This Row],[Miesiąc]]+1,-I356),0)</f>
        <v>0</v>
      </c>
      <c r="F357" s="9">
        <f>IF(I356&gt;0.001,PPMT(Table4211[[#This Row],[Oprocentowanie]]/12,1,$C$5-Table4211[[#This Row],[Miesiąc]]+1,-I356),0)</f>
        <v>0</v>
      </c>
      <c r="G357" s="9">
        <f t="shared" si="17"/>
        <v>0</v>
      </c>
      <c r="H357" s="9"/>
      <c r="I357" s="9">
        <f>IF(I356-F357&gt;0.001,I356-F357-Table4211[[#This Row],[Ile nadpłacamy przy tej racie?]],0)</f>
        <v>0</v>
      </c>
      <c r="K357" s="9">
        <f>IF(Table4211[[#This Row],[Rok]]&lt;9,Table4211[[#This Row],[Odsetki normalne]]*50%,Table4211[[#This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342</v>
      </c>
      <c r="D358" s="8">
        <v>5.4800000000000001E-2</v>
      </c>
      <c r="E358" s="9">
        <f>IF(I357&gt;0.001,IPMT(Table4211[[#This Row],[Oprocentowanie]]/12,1,$C$5-Table4211[[#This Row],[Miesiąc]]+1,-I357),0)</f>
        <v>0</v>
      </c>
      <c r="F358" s="9">
        <f>IF(I357&gt;0.001,PPMT(Table4211[[#This Row],[Oprocentowanie]]/12,1,$C$5-Table4211[[#This Row],[Miesiąc]]+1,-I357),0)</f>
        <v>0</v>
      </c>
      <c r="G358" s="9">
        <f t="shared" si="17"/>
        <v>0</v>
      </c>
      <c r="H358" s="9"/>
      <c r="I358" s="9">
        <f>IF(I357-F358&gt;0.001,I357-F358-Table4211[[#This Row],[Ile nadpłacamy przy tej racie?]],0)</f>
        <v>0</v>
      </c>
      <c r="K358" s="9">
        <f>IF(Table4211[[#This Row],[Rok]]&lt;9,Table4211[[#This Row],[Odsetki normalne]]*50%,Table4211[[#This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343</v>
      </c>
      <c r="D359" s="8">
        <v>5.4800000000000001E-2</v>
      </c>
      <c r="E359" s="9">
        <f>IF(I358&gt;0.001,IPMT(Table4211[[#This Row],[Oprocentowanie]]/12,1,$C$5-Table4211[[#This Row],[Miesiąc]]+1,-I358),0)</f>
        <v>0</v>
      </c>
      <c r="F359" s="9">
        <f>IF(I358&gt;0.001,PPMT(Table4211[[#This Row],[Oprocentowanie]]/12,1,$C$5-Table4211[[#This Row],[Miesiąc]]+1,-I358),0)</f>
        <v>0</v>
      </c>
      <c r="G359" s="9">
        <f t="shared" si="17"/>
        <v>0</v>
      </c>
      <c r="H359" s="9"/>
      <c r="I359" s="9">
        <f>IF(I358-F359&gt;0.001,I358-F359-Table4211[[#This Row],[Ile nadpłacamy przy tej racie?]],0)</f>
        <v>0</v>
      </c>
      <c r="K359" s="9">
        <f>IF(Table4211[[#This Row],[Rok]]&lt;9,Table4211[[#This Row],[Odsetki normalne]]*50%,Table4211[[#This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344</v>
      </c>
      <c r="D360" s="8">
        <v>5.4800000000000001E-2</v>
      </c>
      <c r="E360" s="9">
        <f>IF(I359&gt;0.001,IPMT(Table4211[[#This Row],[Oprocentowanie]]/12,1,$C$5-Table4211[[#This Row],[Miesiąc]]+1,-I359),0)</f>
        <v>0</v>
      </c>
      <c r="F360" s="9">
        <f>IF(I359&gt;0.001,PPMT(Table4211[[#This Row],[Oprocentowanie]]/12,1,$C$5-Table4211[[#This Row],[Miesiąc]]+1,-I359),0)</f>
        <v>0</v>
      </c>
      <c r="G360" s="9">
        <f t="shared" si="17"/>
        <v>0</v>
      </c>
      <c r="H360" s="9"/>
      <c r="I360" s="9">
        <f>IF(I359-F360&gt;0.001,I359-F360-Table4211[[#This Row],[Ile nadpłacamy przy tej racie?]],0)</f>
        <v>0</v>
      </c>
      <c r="K360" s="9">
        <f>IF(Table4211[[#This Row],[Rok]]&lt;9,Table4211[[#This Row],[Odsetki normalne]]*50%,Table4211[[#This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345</v>
      </c>
      <c r="D361" s="8">
        <v>5.4800000000000001E-2</v>
      </c>
      <c r="E361" s="9">
        <f>IF(I360&gt;0.001,IPMT(Table4211[[#This Row],[Oprocentowanie]]/12,1,$C$5-Table4211[[#This Row],[Miesiąc]]+1,-I360),0)</f>
        <v>0</v>
      </c>
      <c r="F361" s="9">
        <f>IF(I360&gt;0.001,PPMT(Table4211[[#This Row],[Oprocentowanie]]/12,1,$C$5-Table4211[[#This Row],[Miesiąc]]+1,-I360),0)</f>
        <v>0</v>
      </c>
      <c r="G361" s="9">
        <f t="shared" si="17"/>
        <v>0</v>
      </c>
      <c r="H361" s="9"/>
      <c r="I361" s="9">
        <f>IF(I360-F361&gt;0.001,I360-F361-Table4211[[#This Row],[Ile nadpłacamy przy tej racie?]],0)</f>
        <v>0</v>
      </c>
      <c r="K361" s="9">
        <f>IF(Table4211[[#This Row],[Rok]]&lt;9,Table4211[[#This Row],[Odsetki normalne]]*50%,Table4211[[#This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346</v>
      </c>
      <c r="D362" s="8">
        <v>5.4800000000000001E-2</v>
      </c>
      <c r="E362" s="9">
        <f>IF(I361&gt;0.001,IPMT(Table4211[[#This Row],[Oprocentowanie]]/12,1,$C$5-Table4211[[#This Row],[Miesiąc]]+1,-I361),0)</f>
        <v>0</v>
      </c>
      <c r="F362" s="9">
        <f>IF(I361&gt;0.001,PPMT(Table4211[[#This Row],[Oprocentowanie]]/12,1,$C$5-Table4211[[#This Row],[Miesiąc]]+1,-I361),0)</f>
        <v>0</v>
      </c>
      <c r="G362" s="9">
        <f t="shared" si="17"/>
        <v>0</v>
      </c>
      <c r="H362" s="9"/>
      <c r="I362" s="9">
        <f>IF(I361-F362&gt;0.001,I361-F362-Table4211[[#This Row],[Ile nadpłacamy przy tej racie?]],0)</f>
        <v>0</v>
      </c>
      <c r="K362" s="9">
        <f>IF(Table4211[[#This Row],[Rok]]&lt;9,Table4211[[#This Row],[Odsetki normalne]]*50%,Table4211[[#This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347</v>
      </c>
      <c r="D363" s="8">
        <v>5.4800000000000001E-2</v>
      </c>
      <c r="E363" s="9">
        <f>IF(I362&gt;0.001,IPMT(Table4211[[#This Row],[Oprocentowanie]]/12,1,$C$5-Table4211[[#This Row],[Miesiąc]]+1,-I362),0)</f>
        <v>0</v>
      </c>
      <c r="F363" s="9">
        <f>IF(I362&gt;0.001,PPMT(Table4211[[#This Row],[Oprocentowanie]]/12,1,$C$5-Table4211[[#This Row],[Miesiąc]]+1,-I362),0)</f>
        <v>0</v>
      </c>
      <c r="G363" s="9">
        <f t="shared" si="17"/>
        <v>0</v>
      </c>
      <c r="H363" s="9"/>
      <c r="I363" s="9">
        <f>IF(I362-F363&gt;0.001,I362-F363-Table4211[[#This Row],[Ile nadpłacamy przy tej racie?]],0)</f>
        <v>0</v>
      </c>
      <c r="K363" s="9">
        <f>IF(Table4211[[#This Row],[Rok]]&lt;9,Table4211[[#This Row],[Odsetki normalne]]*50%,Table4211[[#This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348</v>
      </c>
      <c r="D364" s="8">
        <v>5.4800000000000001E-2</v>
      </c>
      <c r="E364" s="9">
        <f>IF(I363&gt;0.001,IPMT(Table4211[[#This Row],[Oprocentowanie]]/12,1,$C$5-Table4211[[#This Row],[Miesiąc]]+1,-I363),0)</f>
        <v>0</v>
      </c>
      <c r="F364" s="9">
        <f>IF(I363&gt;0.001,PPMT(Table4211[[#This Row],[Oprocentowanie]]/12,1,$C$5-Table4211[[#This Row],[Miesiąc]]+1,-I363),0)</f>
        <v>0</v>
      </c>
      <c r="G364" s="9">
        <f t="shared" si="17"/>
        <v>0</v>
      </c>
      <c r="H364" s="9"/>
      <c r="I364" s="9">
        <f>IF(I363-F364&gt;0.001,I363-F364-Table4211[[#This Row],[Ile nadpłacamy przy tej racie?]],0)</f>
        <v>0</v>
      </c>
      <c r="K364" s="9">
        <f>IF(Table4211[[#This Row],[Rok]]&lt;9,Table4211[[#This Row],[Odsetki normalne]]*50%,Table4211[[#This Row],[Odsetki normalne]])</f>
        <v>0</v>
      </c>
    </row>
    <row r="365" spans="2:11" x14ac:dyDescent="0.25">
      <c r="B365" s="1">
        <f t="shared" si="16"/>
        <v>30</v>
      </c>
      <c r="C365" s="4">
        <f t="shared" si="18"/>
        <v>349</v>
      </c>
      <c r="D365" s="5">
        <v>5.4800000000000001E-2</v>
      </c>
      <c r="E365" s="9">
        <f>IF(I364&gt;0.001,IPMT(Table4211[[#This Row],[Oprocentowanie]]/12,1,$C$5-Table4211[[#This Row],[Miesiąc]]+1,-I364),0)</f>
        <v>0</v>
      </c>
      <c r="F365" s="2">
        <f>IF(I364&gt;0.001,PPMT(Table4211[[#This Row],[Oprocentowanie]]/12,1,$C$5-Table4211[[#This Row],[Miesiąc]]+1,-I364),0)</f>
        <v>0</v>
      </c>
      <c r="G365" s="2">
        <f t="shared" si="17"/>
        <v>0</v>
      </c>
      <c r="H365" s="2"/>
      <c r="I365" s="11">
        <f>IF(I364-F365&gt;0.001,I364-F365-Table4211[[#This Row],[Ile nadpłacamy przy tej racie?]],0)</f>
        <v>0</v>
      </c>
      <c r="K365" s="2">
        <f>IF(Table4211[[#This Row],[Rok]]&lt;9,Table4211[[#This Row],[Odsetki normalne]]*50%,Table4211[[#This Row],[Odsetki normalne]])</f>
        <v>0</v>
      </c>
    </row>
    <row r="366" spans="2:11" x14ac:dyDescent="0.25">
      <c r="B366" s="1">
        <f t="shared" si="16"/>
        <v>30</v>
      </c>
      <c r="C366" s="4">
        <f t="shared" si="18"/>
        <v>350</v>
      </c>
      <c r="D366" s="5">
        <v>5.4800000000000001E-2</v>
      </c>
      <c r="E366" s="9">
        <f>IF(I365&gt;0.001,IPMT(Table4211[[#This Row],[Oprocentowanie]]/12,1,$C$5-Table4211[[#This Row],[Miesiąc]]+1,-I365),0)</f>
        <v>0</v>
      </c>
      <c r="F366" s="2">
        <f>IF(I365&gt;0.001,PPMT(Table4211[[#This Row],[Oprocentowanie]]/12,1,$C$5-Table4211[[#This Row],[Miesiąc]]+1,-I365),0)</f>
        <v>0</v>
      </c>
      <c r="G366" s="2">
        <f t="shared" si="17"/>
        <v>0</v>
      </c>
      <c r="H366" s="2"/>
      <c r="I366" s="11">
        <f>IF(I365-F366&gt;0.001,I365-F366-Table4211[[#This Row],[Ile nadpłacamy przy tej racie?]],0)</f>
        <v>0</v>
      </c>
      <c r="K366" s="2">
        <f>IF(Table4211[[#This Row],[Rok]]&lt;9,Table4211[[#This Row],[Odsetki normalne]]*50%,Table4211[[#This Row],[Odsetki normalne]])</f>
        <v>0</v>
      </c>
    </row>
    <row r="367" spans="2:11" x14ac:dyDescent="0.25">
      <c r="B367" s="1">
        <f t="shared" si="16"/>
        <v>30</v>
      </c>
      <c r="C367" s="4">
        <f t="shared" si="18"/>
        <v>351</v>
      </c>
      <c r="D367" s="5">
        <v>5.4800000000000001E-2</v>
      </c>
      <c r="E367" s="9">
        <f>IF(I366&gt;0.001,IPMT(Table4211[[#This Row],[Oprocentowanie]]/12,1,$C$5-Table4211[[#This Row],[Miesiąc]]+1,-I366),0)</f>
        <v>0</v>
      </c>
      <c r="F367" s="2">
        <f>IF(I366&gt;0.001,PPMT(Table4211[[#This Row],[Oprocentowanie]]/12,1,$C$5-Table4211[[#This Row],[Miesiąc]]+1,-I366),0)</f>
        <v>0</v>
      </c>
      <c r="G367" s="2">
        <f t="shared" si="17"/>
        <v>0</v>
      </c>
      <c r="H367" s="2"/>
      <c r="I367" s="11">
        <f>IF(I366-F367&gt;0.001,I366-F367-Table4211[[#This Row],[Ile nadpłacamy przy tej racie?]],0)</f>
        <v>0</v>
      </c>
      <c r="K367" s="2">
        <f>IF(Table4211[[#This Row],[Rok]]&lt;9,Table4211[[#This Row],[Odsetki normalne]]*50%,Table4211[[#This Row],[Odsetki normalne]])</f>
        <v>0</v>
      </c>
    </row>
    <row r="368" spans="2:11" x14ac:dyDescent="0.25">
      <c r="B368" s="1">
        <f t="shared" si="16"/>
        <v>30</v>
      </c>
      <c r="C368" s="4">
        <f t="shared" si="18"/>
        <v>352</v>
      </c>
      <c r="D368" s="5">
        <v>5.4800000000000001E-2</v>
      </c>
      <c r="E368" s="9">
        <f>IF(I367&gt;0.001,IPMT(Table4211[[#This Row],[Oprocentowanie]]/12,1,$C$5-Table4211[[#This Row],[Miesiąc]]+1,-I367),0)</f>
        <v>0</v>
      </c>
      <c r="F368" s="2">
        <f>IF(I367&gt;0.001,PPMT(Table4211[[#This Row],[Oprocentowanie]]/12,1,$C$5-Table4211[[#This Row],[Miesiąc]]+1,-I367),0)</f>
        <v>0</v>
      </c>
      <c r="G368" s="2">
        <f t="shared" si="17"/>
        <v>0</v>
      </c>
      <c r="H368" s="2"/>
      <c r="I368" s="11">
        <f>IF(I367-F368&gt;0.001,I367-F368-Table4211[[#This Row],[Ile nadpłacamy przy tej racie?]],0)</f>
        <v>0</v>
      </c>
      <c r="K368" s="2">
        <f>IF(Table4211[[#This Row],[Rok]]&lt;9,Table4211[[#This Row],[Odsetki normalne]]*50%,Table4211[[#This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353</v>
      </c>
      <c r="D369" s="5">
        <v>5.4800000000000001E-2</v>
      </c>
      <c r="E369" s="9">
        <f>IF(I368&gt;0.001,IPMT(Table4211[[#This Row],[Oprocentowanie]]/12,1,$C$5-Table4211[[#This Row],[Miesiąc]]+1,-I368),0)</f>
        <v>0</v>
      </c>
      <c r="F369" s="2">
        <f>IF(I368&gt;0.001,PPMT(Table4211[[#This Row],[Oprocentowanie]]/12,1,$C$5-Table4211[[#This Row],[Miesiąc]]+1,-I368),0)</f>
        <v>0</v>
      </c>
      <c r="G369" s="2">
        <f t="shared" si="17"/>
        <v>0</v>
      </c>
      <c r="H369" s="2"/>
      <c r="I369" s="11">
        <f>IF(I368-F369&gt;0.001,I368-F369-Table4211[[#This Row],[Ile nadpłacamy przy tej racie?]],0)</f>
        <v>0</v>
      </c>
      <c r="K369" s="2">
        <f>IF(Table4211[[#This Row],[Rok]]&lt;9,Table4211[[#This Row],[Odsetki normalne]]*50%,Table4211[[#This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354</v>
      </c>
      <c r="D370" s="5">
        <v>5.4800000000000001E-2</v>
      </c>
      <c r="E370" s="9">
        <f>IF(I369&gt;0.001,IPMT(Table4211[[#This Row],[Oprocentowanie]]/12,1,$C$5-Table4211[[#This Row],[Miesiąc]]+1,-I369),0)</f>
        <v>0</v>
      </c>
      <c r="F370" s="2">
        <f>IF(I369&gt;0.001,PPMT(Table4211[[#This Row],[Oprocentowanie]]/12,1,$C$5-Table4211[[#This Row],[Miesiąc]]+1,-I369),0)</f>
        <v>0</v>
      </c>
      <c r="G370" s="2">
        <f t="shared" si="17"/>
        <v>0</v>
      </c>
      <c r="H370" s="2"/>
      <c r="I370" s="11">
        <f>IF(I369-F370&gt;0.001,I369-F370-Table4211[[#This Row],[Ile nadpłacamy przy tej racie?]],0)</f>
        <v>0</v>
      </c>
      <c r="K370" s="2">
        <f>IF(Table4211[[#This Row],[Rok]]&lt;9,Table4211[[#This Row],[Odsetki normalne]]*50%,Table4211[[#This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355</v>
      </c>
      <c r="D371" s="5">
        <v>5.4800000000000001E-2</v>
      </c>
      <c r="E371" s="9">
        <f>IF(I370&gt;0.001,IPMT(Table4211[[#This Row],[Oprocentowanie]]/12,1,$C$5-Table4211[[#This Row],[Miesiąc]]+1,-I370),0)</f>
        <v>0</v>
      </c>
      <c r="F371" s="2">
        <f>IF(I370&gt;0.001,PPMT(Table4211[[#This Row],[Oprocentowanie]]/12,1,$C$5-Table4211[[#This Row],[Miesiąc]]+1,-I370),0)</f>
        <v>0</v>
      </c>
      <c r="G371" s="2">
        <f t="shared" si="17"/>
        <v>0</v>
      </c>
      <c r="H371" s="2"/>
      <c r="I371" s="11">
        <f>IF(I370-F371&gt;0.001,I370-F371-Table4211[[#This Row],[Ile nadpłacamy przy tej racie?]],0)</f>
        <v>0</v>
      </c>
      <c r="K371" s="2">
        <f>IF(Table4211[[#This Row],[Rok]]&lt;9,Table4211[[#This Row],[Odsetki normalne]]*50%,Table4211[[#This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356</v>
      </c>
      <c r="D372" s="5">
        <v>5.4800000000000001E-2</v>
      </c>
      <c r="E372" s="9">
        <f>IF(I371&gt;0.001,IPMT(Table4211[[#This Row],[Oprocentowanie]]/12,1,$C$5-Table4211[[#This Row],[Miesiąc]]+1,-I371),0)</f>
        <v>0</v>
      </c>
      <c r="F372" s="2">
        <f>IF(I371&gt;0.001,PPMT(Table4211[[#This Row],[Oprocentowanie]]/12,1,$C$5-Table4211[[#This Row],[Miesiąc]]+1,-I371),0)</f>
        <v>0</v>
      </c>
      <c r="G372" s="2">
        <f t="shared" si="17"/>
        <v>0</v>
      </c>
      <c r="H372" s="2"/>
      <c r="I372" s="11">
        <f>IF(I371-F372&gt;0.001,I371-F372-Table4211[[#This Row],[Ile nadpłacamy przy tej racie?]],0)</f>
        <v>0</v>
      </c>
      <c r="K372" s="2">
        <f>IF(Table4211[[#This Row],[Rok]]&lt;9,Table4211[[#This Row],[Odsetki normalne]]*50%,Table4211[[#This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357</v>
      </c>
      <c r="D373" s="5">
        <v>5.4800000000000001E-2</v>
      </c>
      <c r="E373" s="9">
        <f>IF(I372&gt;0.001,IPMT(Table4211[[#This Row],[Oprocentowanie]]/12,1,$C$5-Table4211[[#This Row],[Miesiąc]]+1,-I372),0)</f>
        <v>0</v>
      </c>
      <c r="F373" s="2">
        <f>IF(I372&gt;0.001,PPMT(Table4211[[#This Row],[Oprocentowanie]]/12,1,$C$5-Table4211[[#This Row],[Miesiąc]]+1,-I372),0)</f>
        <v>0</v>
      </c>
      <c r="G373" s="2">
        <f t="shared" si="17"/>
        <v>0</v>
      </c>
      <c r="H373" s="2"/>
      <c r="I373" s="11">
        <f>IF(I372-F373&gt;0.001,I372-F373-Table4211[[#This Row],[Ile nadpłacamy przy tej racie?]],0)</f>
        <v>0</v>
      </c>
      <c r="K373" s="2">
        <f>IF(Table4211[[#This Row],[Rok]]&lt;9,Table4211[[#This Row],[Odsetki normalne]]*50%,Table4211[[#This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358</v>
      </c>
      <c r="D374" s="5">
        <v>5.4800000000000001E-2</v>
      </c>
      <c r="E374" s="9">
        <f>IF(I373&gt;0.001,IPMT(Table4211[[#This Row],[Oprocentowanie]]/12,1,$C$5-Table4211[[#This Row],[Miesiąc]]+1,-I373),0)</f>
        <v>0</v>
      </c>
      <c r="F374" s="2">
        <f>IF(I373&gt;0.001,PPMT(Table4211[[#This Row],[Oprocentowanie]]/12,1,$C$5-Table4211[[#This Row],[Miesiąc]]+1,-I373),0)</f>
        <v>0</v>
      </c>
      <c r="G374" s="2">
        <f t="shared" si="17"/>
        <v>0</v>
      </c>
      <c r="H374" s="2"/>
      <c r="I374" s="11">
        <f>IF(I373-F374&gt;0.001,I373-F374-Table4211[[#This Row],[Ile nadpłacamy przy tej racie?]],0)</f>
        <v>0</v>
      </c>
      <c r="K374" s="2">
        <f>IF(Table4211[[#This Row],[Rok]]&lt;9,Table4211[[#This Row],[Odsetki normalne]]*50%,Table4211[[#This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359</v>
      </c>
      <c r="D375" s="5">
        <v>5.4800000000000001E-2</v>
      </c>
      <c r="E375" s="9">
        <f>IF(I374&gt;0.001,IPMT(Table4211[[#This Row],[Oprocentowanie]]/12,1,$C$5-Table4211[[#This Row],[Miesiąc]]+1,-I374),0)</f>
        <v>0</v>
      </c>
      <c r="F375" s="2">
        <f>IF(I374&gt;0.001,PPMT(Table4211[[#This Row],[Oprocentowanie]]/12,1,$C$5-Table4211[[#This Row],[Miesiąc]]+1,-I374),0)</f>
        <v>0</v>
      </c>
      <c r="G375" s="2">
        <f t="shared" si="17"/>
        <v>0</v>
      </c>
      <c r="H375" s="2"/>
      <c r="I375" s="11">
        <f>IF(I374-F375&gt;0.001,I374-F375-Table4211[[#This Row],[Ile nadpłacamy przy tej racie?]],0)</f>
        <v>0</v>
      </c>
      <c r="K375" s="2">
        <f>IF(Table4211[[#This Row],[Rok]]&lt;9,Table4211[[#This Row],[Odsetki normalne]]*50%,Table4211[[#This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360</v>
      </c>
      <c r="D376" s="5">
        <v>5.4800000000000001E-2</v>
      </c>
      <c r="E376" s="9">
        <f>IF(I375&gt;0.001,IPMT(Table4211[[#This Row],[Oprocentowanie]]/12,1,$C$5-Table4211[[#This Row],[Miesiąc]]+1,-I375),0)</f>
        <v>0</v>
      </c>
      <c r="F376" s="2">
        <f>IF(I375&gt;0.001,PPMT(Table4211[[#This Row],[Oprocentowanie]]/12,1,$C$5-Table4211[[#This Row],[Miesiąc]]+1,-I375),0)</f>
        <v>0</v>
      </c>
      <c r="G376" s="2">
        <f t="shared" si="17"/>
        <v>0</v>
      </c>
      <c r="H376" s="2"/>
      <c r="I376" s="11">
        <f>IF(I375-F376&gt;0.001,I375-F376-Table4211[[#This Row],[Ile nadpłacamy przy tej racie?]],0)</f>
        <v>0</v>
      </c>
      <c r="K376" s="2">
        <f>IF(Table4211[[#This Row],[Rok]]&lt;9,Table4211[[#This Row],[Odsetki normalne]]*50%,Table4211[[#This Row],[Odsetki normalne]])</f>
        <v>0</v>
      </c>
    </row>
    <row r="377" spans="2:11" x14ac:dyDescent="0.25">
      <c r="B377" s="6">
        <f t="shared" si="16"/>
        <v>31</v>
      </c>
      <c r="C377" s="7">
        <f t="shared" si="18"/>
        <v>361</v>
      </c>
      <c r="D377" s="8">
        <v>5.4800000000000001E-2</v>
      </c>
      <c r="E377" s="9">
        <f>IF(I376&gt;0.001,IPMT(Table4211[[#This Row],[Oprocentowanie]]/12,1,$C$5-Table4211[[#This Row],[Miesiąc]]+1,-I376),0)</f>
        <v>0</v>
      </c>
      <c r="F377" s="9">
        <f>IF(I376&gt;0.001,PPMT(Table4211[[#This Row],[Oprocentowanie]]/12,1,$C$5-Table4211[[#This Row],[Miesiąc]]+1,-I376),0)</f>
        <v>0</v>
      </c>
      <c r="G377" s="9">
        <f t="shared" si="17"/>
        <v>0</v>
      </c>
      <c r="H377" s="9"/>
      <c r="I377" s="9">
        <f>IF(I376-F377&gt;0.001,I376-F377-Table4211[[#This Row],[Ile nadpłacamy przy tej racie?]],0)</f>
        <v>0</v>
      </c>
      <c r="K377" s="9">
        <f>IF(Table4211[[#This Row],[Rok]]&lt;9,Table4211[[#This Row],[Odsetki normalne]]*50%,Table4211[[#This Row],[Odsetki normalne]])</f>
        <v>0</v>
      </c>
    </row>
    <row r="378" spans="2:11" x14ac:dyDescent="0.25">
      <c r="B378" s="6">
        <f t="shared" si="16"/>
        <v>31</v>
      </c>
      <c r="C378" s="7">
        <f t="shared" si="18"/>
        <v>362</v>
      </c>
      <c r="D378" s="8">
        <v>5.4800000000000001E-2</v>
      </c>
      <c r="E378" s="9">
        <f>IF(I377&gt;0.001,IPMT(Table4211[[#This Row],[Oprocentowanie]]/12,1,$C$5-Table4211[[#This Row],[Miesiąc]]+1,-I377),0)</f>
        <v>0</v>
      </c>
      <c r="F378" s="9">
        <f>IF(I377&gt;0.001,PPMT(Table4211[[#This Row],[Oprocentowanie]]/12,1,$C$5-Table4211[[#This Row],[Miesiąc]]+1,-I377),0)</f>
        <v>0</v>
      </c>
      <c r="G378" s="9">
        <f t="shared" si="17"/>
        <v>0</v>
      </c>
      <c r="H378" s="9"/>
      <c r="I378" s="9">
        <f>IF(I377-F378&gt;0.001,I377-F378-Table4211[[#This Row],[Ile nadpłacamy przy tej racie?]],0)</f>
        <v>0</v>
      </c>
      <c r="K378" s="9">
        <f>IF(Table4211[[#This Row],[Rok]]&lt;9,Table4211[[#This Row],[Odsetki normalne]]*50%,Table4211[[#This Row],[Odsetki normalne]])</f>
        <v>0</v>
      </c>
    </row>
    <row r="379" spans="2:11" x14ac:dyDescent="0.25">
      <c r="B379" s="6">
        <f t="shared" si="16"/>
        <v>31</v>
      </c>
      <c r="C379" s="7">
        <f t="shared" si="18"/>
        <v>363</v>
      </c>
      <c r="D379" s="8">
        <v>5.4800000000000001E-2</v>
      </c>
      <c r="E379" s="9">
        <f>IF(I378&gt;0.001,IPMT(Table4211[[#This Row],[Oprocentowanie]]/12,1,$C$5-Table4211[[#This Row],[Miesiąc]]+1,-I378),0)</f>
        <v>0</v>
      </c>
      <c r="F379" s="9">
        <f>IF(I378&gt;0.001,PPMT(Table4211[[#This Row],[Oprocentowanie]]/12,1,$C$5-Table4211[[#This Row],[Miesiąc]]+1,-I378),0)</f>
        <v>0</v>
      </c>
      <c r="G379" s="9">
        <f t="shared" si="17"/>
        <v>0</v>
      </c>
      <c r="H379" s="9"/>
      <c r="I379" s="9">
        <f>IF(I378-F379&gt;0.001,I378-F379-Table4211[[#This Row],[Ile nadpłacamy przy tej racie?]],0)</f>
        <v>0</v>
      </c>
      <c r="K379" s="9">
        <f>IF(Table4211[[#This Row],[Rok]]&lt;9,Table4211[[#This Row],[Odsetki normalne]]*50%,Table4211[[#This Row],[Odsetki normalne]])</f>
        <v>0</v>
      </c>
    </row>
    <row r="380" spans="2:11" x14ac:dyDescent="0.25">
      <c r="B380" s="6">
        <f t="shared" si="16"/>
        <v>31</v>
      </c>
      <c r="C380" s="7">
        <f t="shared" si="18"/>
        <v>364</v>
      </c>
      <c r="D380" s="8">
        <v>5.4800000000000001E-2</v>
      </c>
      <c r="E380" s="9">
        <f>IF(I379&gt;0.001,IPMT(Table4211[[#This Row],[Oprocentowanie]]/12,1,$C$5-Table4211[[#This Row],[Miesiąc]]+1,-I379),0)</f>
        <v>0</v>
      </c>
      <c r="F380" s="9">
        <f>IF(I379&gt;0.001,PPMT(Table4211[[#This Row],[Oprocentowanie]]/12,1,$C$5-Table4211[[#This Row],[Miesiąc]]+1,-I379),0)</f>
        <v>0</v>
      </c>
      <c r="G380" s="9">
        <f t="shared" si="17"/>
        <v>0</v>
      </c>
      <c r="H380" s="9"/>
      <c r="I380" s="9">
        <f>IF(I379-F380&gt;0.001,I379-F380-Table4211[[#This Row],[Ile nadpłacamy przy tej racie?]],0)</f>
        <v>0</v>
      </c>
      <c r="K380" s="9">
        <f>IF(Table4211[[#This Row],[Rok]]&lt;9,Table4211[[#This Row],[Odsetki normalne]]*50%,Table4211[[#This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365</v>
      </c>
      <c r="D381" s="8">
        <v>5.4800000000000001E-2</v>
      </c>
      <c r="E381" s="9">
        <f>IF(I380&gt;0.001,IPMT(Table4211[[#This Row],[Oprocentowanie]]/12,1,$C$5-Table4211[[#This Row],[Miesiąc]]+1,-I380),0)</f>
        <v>0</v>
      </c>
      <c r="F381" s="9">
        <f>IF(I380&gt;0.001,PPMT(Table4211[[#This Row],[Oprocentowanie]]/12,1,$C$5-Table4211[[#This Row],[Miesiąc]]+1,-I380),0)</f>
        <v>0</v>
      </c>
      <c r="G381" s="9">
        <f t="shared" si="17"/>
        <v>0</v>
      </c>
      <c r="H381" s="9"/>
      <c r="I381" s="9">
        <f>IF(I380-F381&gt;0.001,I380-F381-Table4211[[#This Row],[Ile nadpłacamy przy tej racie?]],0)</f>
        <v>0</v>
      </c>
      <c r="K381" s="9">
        <f>IF(Table4211[[#This Row],[Rok]]&lt;9,Table4211[[#This Row],[Odsetki normalne]]*50%,Table4211[[#This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366</v>
      </c>
      <c r="D382" s="8">
        <v>5.4800000000000001E-2</v>
      </c>
      <c r="E382" s="9">
        <f>IF(I381&gt;0.001,IPMT(Table4211[[#This Row],[Oprocentowanie]]/12,1,$C$5-Table4211[[#This Row],[Miesiąc]]+1,-I381),0)</f>
        <v>0</v>
      </c>
      <c r="F382" s="9">
        <f>IF(I381&gt;0.001,PPMT(Table4211[[#This Row],[Oprocentowanie]]/12,1,$C$5-Table4211[[#This Row],[Miesiąc]]+1,-I381),0)</f>
        <v>0</v>
      </c>
      <c r="G382" s="9">
        <f t="shared" si="17"/>
        <v>0</v>
      </c>
      <c r="H382" s="9"/>
      <c r="I382" s="9">
        <f>IF(I381-F382&gt;0.001,I381-F382-Table4211[[#This Row],[Ile nadpłacamy przy tej racie?]],0)</f>
        <v>0</v>
      </c>
      <c r="K382" s="9">
        <f>IF(Table4211[[#This Row],[Rok]]&lt;9,Table4211[[#This Row],[Odsetki normalne]]*50%,Table4211[[#This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367</v>
      </c>
      <c r="D383" s="8">
        <v>5.4800000000000001E-2</v>
      </c>
      <c r="E383" s="9">
        <f>IF(I382&gt;0.001,IPMT(Table4211[[#This Row],[Oprocentowanie]]/12,1,$C$5-Table4211[[#This Row],[Miesiąc]]+1,-I382),0)</f>
        <v>0</v>
      </c>
      <c r="F383" s="9">
        <f>IF(I382&gt;0.001,PPMT(Table4211[[#This Row],[Oprocentowanie]]/12,1,$C$5-Table4211[[#This Row],[Miesiąc]]+1,-I382),0)</f>
        <v>0</v>
      </c>
      <c r="G383" s="9">
        <f t="shared" si="17"/>
        <v>0</v>
      </c>
      <c r="H383" s="9"/>
      <c r="I383" s="9">
        <f>IF(I382-F383&gt;0.001,I382-F383-Table4211[[#This Row],[Ile nadpłacamy przy tej racie?]],0)</f>
        <v>0</v>
      </c>
      <c r="K383" s="9">
        <f>IF(Table4211[[#This Row],[Rok]]&lt;9,Table4211[[#This Row],[Odsetki normalne]]*50%,Table4211[[#This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368</v>
      </c>
      <c r="D384" s="8">
        <v>5.4800000000000001E-2</v>
      </c>
      <c r="E384" s="9">
        <f>IF(I383&gt;0.001,IPMT(Table4211[[#This Row],[Oprocentowanie]]/12,1,$C$5-Table4211[[#This Row],[Miesiąc]]+1,-I383),0)</f>
        <v>0</v>
      </c>
      <c r="F384" s="9">
        <f>IF(I383&gt;0.001,PPMT(Table4211[[#This Row],[Oprocentowanie]]/12,1,$C$5-Table4211[[#This Row],[Miesiąc]]+1,-I383),0)</f>
        <v>0</v>
      </c>
      <c r="G384" s="9">
        <f t="shared" si="17"/>
        <v>0</v>
      </c>
      <c r="H384" s="9"/>
      <c r="I384" s="9">
        <f>IF(I383-F384&gt;0.001,I383-F384-Table4211[[#This Row],[Ile nadpłacamy przy tej racie?]],0)</f>
        <v>0</v>
      </c>
      <c r="K384" s="9">
        <f>IF(Table4211[[#This Row],[Rok]]&lt;9,Table4211[[#This Row],[Odsetki normalne]]*50%,Table4211[[#This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369</v>
      </c>
      <c r="D385" s="8">
        <v>5.4800000000000001E-2</v>
      </c>
      <c r="E385" s="9">
        <f>IF(I384&gt;0.001,IPMT(Table4211[[#This Row],[Oprocentowanie]]/12,1,$C$5-Table4211[[#This Row],[Miesiąc]]+1,-I384),0)</f>
        <v>0</v>
      </c>
      <c r="F385" s="9">
        <f>IF(I384&gt;0.001,PPMT(Table4211[[#This Row],[Oprocentowanie]]/12,1,$C$5-Table4211[[#This Row],[Miesiąc]]+1,-I384),0)</f>
        <v>0</v>
      </c>
      <c r="G385" s="9">
        <f t="shared" si="17"/>
        <v>0</v>
      </c>
      <c r="H385" s="9"/>
      <c r="I385" s="9">
        <f>IF(I384-F385&gt;0.001,I384-F385-Table4211[[#This Row],[Ile nadpłacamy przy tej racie?]],0)</f>
        <v>0</v>
      </c>
      <c r="K385" s="9">
        <f>IF(Table4211[[#This Row],[Rok]]&lt;9,Table4211[[#This Row],[Odsetki normalne]]*50%,Table4211[[#This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370</v>
      </c>
      <c r="D386" s="8">
        <v>5.4800000000000001E-2</v>
      </c>
      <c r="E386" s="9">
        <f>IF(I385&gt;0.001,IPMT(Table4211[[#This Row],[Oprocentowanie]]/12,1,$C$5-Table4211[[#This Row],[Miesiąc]]+1,-I385),0)</f>
        <v>0</v>
      </c>
      <c r="F386" s="9">
        <f>IF(I385&gt;0.001,PPMT(Table4211[[#This Row],[Oprocentowanie]]/12,1,$C$5-Table4211[[#This Row],[Miesiąc]]+1,-I385),0)</f>
        <v>0</v>
      </c>
      <c r="G386" s="9">
        <f t="shared" si="17"/>
        <v>0</v>
      </c>
      <c r="H386" s="9"/>
      <c r="I386" s="9">
        <f>IF(I385-F386&gt;0.001,I385-F386-Table4211[[#This Row],[Ile nadpłacamy przy tej racie?]],0)</f>
        <v>0</v>
      </c>
      <c r="K386" s="9">
        <f>IF(Table4211[[#This Row],[Rok]]&lt;9,Table4211[[#This Row],[Odsetki normalne]]*50%,Table4211[[#This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371</v>
      </c>
      <c r="D387" s="8">
        <v>5.4800000000000001E-2</v>
      </c>
      <c r="E387" s="9">
        <f>IF(I386&gt;0.001,IPMT(Table4211[[#This Row],[Oprocentowanie]]/12,1,$C$5-Table4211[[#This Row],[Miesiąc]]+1,-I386),0)</f>
        <v>0</v>
      </c>
      <c r="F387" s="9">
        <f>IF(I386&gt;0.001,PPMT(Table4211[[#This Row],[Oprocentowanie]]/12,1,$C$5-Table4211[[#This Row],[Miesiąc]]+1,-I386),0)</f>
        <v>0</v>
      </c>
      <c r="G387" s="9">
        <f t="shared" si="17"/>
        <v>0</v>
      </c>
      <c r="H387" s="9"/>
      <c r="I387" s="9">
        <f>IF(I386-F387&gt;0.001,I386-F387-Table4211[[#This Row],[Ile nadpłacamy przy tej racie?]],0)</f>
        <v>0</v>
      </c>
      <c r="K387" s="9">
        <f>IF(Table4211[[#This Row],[Rok]]&lt;9,Table4211[[#This Row],[Odsetki normalne]]*50%,Table4211[[#This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372</v>
      </c>
      <c r="D388" s="8">
        <v>5.4800000000000001E-2</v>
      </c>
      <c r="E388" s="9">
        <f>IF(I387&gt;0.001,IPMT(Table4211[[#This Row],[Oprocentowanie]]/12,1,$C$5-Table4211[[#This Row],[Miesiąc]]+1,-I387),0)</f>
        <v>0</v>
      </c>
      <c r="F388" s="9">
        <f>IF(I387&gt;0.001,PPMT(Table4211[[#This Row],[Oprocentowanie]]/12,1,$C$5-Table4211[[#This Row],[Miesiąc]]+1,-I387),0)</f>
        <v>0</v>
      </c>
      <c r="G388" s="9">
        <f t="shared" si="17"/>
        <v>0</v>
      </c>
      <c r="H388" s="9"/>
      <c r="I388" s="9">
        <f>IF(I387-F388&gt;0.001,I387-F388-Table4211[[#This Row],[Ile nadpłacamy przy tej racie?]],0)</f>
        <v>0</v>
      </c>
      <c r="K388" s="9">
        <f>IF(Table4211[[#This Row],[Rok]]&lt;9,Table4211[[#This Row],[Odsetki normalne]]*50%,Table4211[[#This Row],[Odsetki normalne]])</f>
        <v>0</v>
      </c>
    </row>
    <row r="389" spans="2:11" x14ac:dyDescent="0.25">
      <c r="B389" s="1">
        <f t="shared" si="16"/>
        <v>32</v>
      </c>
      <c r="C389" s="4">
        <f t="shared" si="18"/>
        <v>373</v>
      </c>
      <c r="D389" s="5">
        <v>5.4800000000000001E-2</v>
      </c>
      <c r="E389" s="9">
        <f>IF(I388&gt;0.001,IPMT(Table4211[[#This Row],[Oprocentowanie]]/12,1,$C$5-Table4211[[#This Row],[Miesiąc]]+1,-I388),0)</f>
        <v>0</v>
      </c>
      <c r="F389" s="2">
        <f>IF(I388&gt;0.001,PPMT(Table4211[[#This Row],[Oprocentowanie]]/12,1,$C$5-Table4211[[#This Row],[Miesiąc]]+1,-I388),0)</f>
        <v>0</v>
      </c>
      <c r="G389" s="2">
        <f t="shared" si="17"/>
        <v>0</v>
      </c>
      <c r="H389" s="2"/>
      <c r="I389" s="11">
        <f>IF(I388-F389&gt;0.001,I388-F389-Table4211[[#This Row],[Ile nadpłacamy przy tej racie?]],0)</f>
        <v>0</v>
      </c>
      <c r="K389" s="2">
        <f>IF(Table4211[[#This Row],[Rok]]&lt;9,Table4211[[#This Row],[Odsetki normalne]]*50%,Table4211[[#This Row],[Odsetki normalne]])</f>
        <v>0</v>
      </c>
    </row>
    <row r="390" spans="2:11" x14ac:dyDescent="0.25">
      <c r="B390" s="1">
        <f t="shared" si="16"/>
        <v>32</v>
      </c>
      <c r="C390" s="4">
        <f t="shared" si="18"/>
        <v>374</v>
      </c>
      <c r="D390" s="5">
        <v>5.4800000000000001E-2</v>
      </c>
      <c r="E390" s="9">
        <f>IF(I389&gt;0.001,IPMT(Table4211[[#This Row],[Oprocentowanie]]/12,1,$C$5-Table4211[[#This Row],[Miesiąc]]+1,-I389),0)</f>
        <v>0</v>
      </c>
      <c r="F390" s="2">
        <f>IF(I389&gt;0.001,PPMT(Table4211[[#This Row],[Oprocentowanie]]/12,1,$C$5-Table4211[[#This Row],[Miesiąc]]+1,-I389),0)</f>
        <v>0</v>
      </c>
      <c r="G390" s="2">
        <f t="shared" si="17"/>
        <v>0</v>
      </c>
      <c r="H390" s="2"/>
      <c r="I390" s="11">
        <f>IF(I389-F390&gt;0.001,I389-F390-Table4211[[#This Row],[Ile nadpłacamy przy tej racie?]],0)</f>
        <v>0</v>
      </c>
      <c r="K390" s="2">
        <f>IF(Table4211[[#This Row],[Rok]]&lt;9,Table4211[[#This Row],[Odsetki normalne]]*50%,Table4211[[#This Row],[Odsetki normalne]])</f>
        <v>0</v>
      </c>
    </row>
    <row r="391" spans="2:11" x14ac:dyDescent="0.25">
      <c r="B391" s="1">
        <f t="shared" si="16"/>
        <v>32</v>
      </c>
      <c r="C391" s="4">
        <f t="shared" si="18"/>
        <v>375</v>
      </c>
      <c r="D391" s="5">
        <v>5.4800000000000001E-2</v>
      </c>
      <c r="E391" s="9">
        <f>IF(I390&gt;0.001,IPMT(Table4211[[#This Row],[Oprocentowanie]]/12,1,$C$5-Table4211[[#This Row],[Miesiąc]]+1,-I390),0)</f>
        <v>0</v>
      </c>
      <c r="F391" s="2">
        <f>IF(I390&gt;0.001,PPMT(Table4211[[#This Row],[Oprocentowanie]]/12,1,$C$5-Table4211[[#This Row],[Miesiąc]]+1,-I390),0)</f>
        <v>0</v>
      </c>
      <c r="G391" s="2">
        <f t="shared" si="17"/>
        <v>0</v>
      </c>
      <c r="H391" s="2"/>
      <c r="I391" s="11">
        <f>IF(I390-F391&gt;0.001,I390-F391-Table4211[[#This Row],[Ile nadpłacamy przy tej racie?]],0)</f>
        <v>0</v>
      </c>
      <c r="K391" s="2">
        <f>IF(Table4211[[#This Row],[Rok]]&lt;9,Table4211[[#This Row],[Odsetki normalne]]*50%,Table4211[[#This Row],[Odsetki normalne]])</f>
        <v>0</v>
      </c>
    </row>
    <row r="392" spans="2:11" x14ac:dyDescent="0.25">
      <c r="B392" s="1">
        <f t="shared" si="16"/>
        <v>32</v>
      </c>
      <c r="C392" s="4">
        <f t="shared" si="18"/>
        <v>376</v>
      </c>
      <c r="D392" s="5">
        <v>5.4800000000000001E-2</v>
      </c>
      <c r="E392" s="9">
        <f>IF(I391&gt;0.001,IPMT(Table4211[[#This Row],[Oprocentowanie]]/12,1,$C$5-Table4211[[#This Row],[Miesiąc]]+1,-I391),0)</f>
        <v>0</v>
      </c>
      <c r="F392" s="2">
        <f>IF(I391&gt;0.001,PPMT(Table4211[[#This Row],[Oprocentowanie]]/12,1,$C$5-Table4211[[#This Row],[Miesiąc]]+1,-I391),0)</f>
        <v>0</v>
      </c>
      <c r="G392" s="2">
        <f t="shared" si="17"/>
        <v>0</v>
      </c>
      <c r="H392" s="2"/>
      <c r="I392" s="11">
        <f>IF(I391-F392&gt;0.001,I391-F392-Table4211[[#This Row],[Ile nadpłacamy przy tej racie?]],0)</f>
        <v>0</v>
      </c>
      <c r="K392" s="2">
        <f>IF(Table4211[[#This Row],[Rok]]&lt;9,Table4211[[#This Row],[Odsetki normalne]]*50%,Table4211[[#This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377</v>
      </c>
      <c r="D393" s="5">
        <v>5.4800000000000001E-2</v>
      </c>
      <c r="E393" s="9">
        <f>IF(I392&gt;0.001,IPMT(Table4211[[#This Row],[Oprocentowanie]]/12,1,$C$5-Table4211[[#This Row],[Miesiąc]]+1,-I392),0)</f>
        <v>0</v>
      </c>
      <c r="F393" s="2">
        <f>IF(I392&gt;0.001,PPMT(Table4211[[#This Row],[Oprocentowanie]]/12,1,$C$5-Table4211[[#This Row],[Miesiąc]]+1,-I392),0)</f>
        <v>0</v>
      </c>
      <c r="G393" s="2">
        <f t="shared" si="17"/>
        <v>0</v>
      </c>
      <c r="H393" s="2"/>
      <c r="I393" s="11">
        <f>IF(I392-F393&gt;0.001,I392-F393-Table4211[[#This Row],[Ile nadpłacamy przy tej racie?]],0)</f>
        <v>0</v>
      </c>
      <c r="K393" s="2">
        <f>IF(Table4211[[#This Row],[Rok]]&lt;9,Table4211[[#This Row],[Odsetki normalne]]*50%,Table4211[[#This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378</v>
      </c>
      <c r="D394" s="5">
        <v>5.4800000000000001E-2</v>
      </c>
      <c r="E394" s="9">
        <f>IF(I393&gt;0.001,IPMT(Table4211[[#This Row],[Oprocentowanie]]/12,1,$C$5-Table4211[[#This Row],[Miesiąc]]+1,-I393),0)</f>
        <v>0</v>
      </c>
      <c r="F394" s="2">
        <f>IF(I393&gt;0.001,PPMT(Table4211[[#This Row],[Oprocentowanie]]/12,1,$C$5-Table4211[[#This Row],[Miesiąc]]+1,-I393),0)</f>
        <v>0</v>
      </c>
      <c r="G394" s="2">
        <f t="shared" si="17"/>
        <v>0</v>
      </c>
      <c r="H394" s="2"/>
      <c r="I394" s="11">
        <f>IF(I393-F394&gt;0.001,I393-F394-Table4211[[#This Row],[Ile nadpłacamy przy tej racie?]],0)</f>
        <v>0</v>
      </c>
      <c r="K394" s="2">
        <f>IF(Table4211[[#This Row],[Rok]]&lt;9,Table4211[[#This Row],[Odsetki normalne]]*50%,Table4211[[#This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379</v>
      </c>
      <c r="D395" s="5">
        <v>5.4800000000000001E-2</v>
      </c>
      <c r="E395" s="9">
        <f>IF(I394&gt;0.001,IPMT(Table4211[[#This Row],[Oprocentowanie]]/12,1,$C$5-Table4211[[#This Row],[Miesiąc]]+1,-I394),0)</f>
        <v>0</v>
      </c>
      <c r="F395" s="2">
        <f>IF(I394&gt;0.001,PPMT(Table4211[[#This Row],[Oprocentowanie]]/12,1,$C$5-Table4211[[#This Row],[Miesiąc]]+1,-I394),0)</f>
        <v>0</v>
      </c>
      <c r="G395" s="2">
        <f t="shared" si="17"/>
        <v>0</v>
      </c>
      <c r="H395" s="2"/>
      <c r="I395" s="11">
        <f>IF(I394-F395&gt;0.001,I394-F395-Table4211[[#This Row],[Ile nadpłacamy przy tej racie?]],0)</f>
        <v>0</v>
      </c>
      <c r="K395" s="2">
        <f>IF(Table4211[[#This Row],[Rok]]&lt;9,Table4211[[#This Row],[Odsetki normalne]]*50%,Table4211[[#This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380</v>
      </c>
      <c r="D396" s="5">
        <v>5.4800000000000001E-2</v>
      </c>
      <c r="E396" s="9">
        <f>IF(I395&gt;0.001,IPMT(Table4211[[#This Row],[Oprocentowanie]]/12,1,$C$5-Table4211[[#This Row],[Miesiąc]]+1,-I395),0)</f>
        <v>0</v>
      </c>
      <c r="F396" s="2">
        <f>IF(I395&gt;0.001,PPMT(Table4211[[#This Row],[Oprocentowanie]]/12,1,$C$5-Table4211[[#This Row],[Miesiąc]]+1,-I395),0)</f>
        <v>0</v>
      </c>
      <c r="G396" s="2">
        <f t="shared" si="17"/>
        <v>0</v>
      </c>
      <c r="H396" s="2"/>
      <c r="I396" s="11">
        <f>IF(I395-F396&gt;0.001,I395-F396-Table4211[[#This Row],[Ile nadpłacamy przy tej racie?]],0)</f>
        <v>0</v>
      </c>
      <c r="K396" s="2">
        <f>IF(Table4211[[#This Row],[Rok]]&lt;9,Table4211[[#This Row],[Odsetki normalne]]*50%,Table4211[[#This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381</v>
      </c>
      <c r="D397" s="5">
        <v>5.4800000000000001E-2</v>
      </c>
      <c r="E397" s="9">
        <f>IF(I396&gt;0.001,IPMT(Table4211[[#This Row],[Oprocentowanie]]/12,1,$C$5-Table4211[[#This Row],[Miesiąc]]+1,-I396),0)</f>
        <v>0</v>
      </c>
      <c r="F397" s="2">
        <f>IF(I396&gt;0.001,PPMT(Table4211[[#This Row],[Oprocentowanie]]/12,1,$C$5-Table4211[[#This Row],[Miesiąc]]+1,-I396),0)</f>
        <v>0</v>
      </c>
      <c r="G397" s="2">
        <f t="shared" si="17"/>
        <v>0</v>
      </c>
      <c r="H397" s="2"/>
      <c r="I397" s="11">
        <f>IF(I396-F397&gt;0.001,I396-F397-Table4211[[#This Row],[Ile nadpłacamy przy tej racie?]],0)</f>
        <v>0</v>
      </c>
      <c r="K397" s="2">
        <f>IF(Table4211[[#This Row],[Rok]]&lt;9,Table4211[[#This Row],[Odsetki normalne]]*50%,Table4211[[#This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382</v>
      </c>
      <c r="D398" s="5">
        <v>5.4800000000000001E-2</v>
      </c>
      <c r="E398" s="9">
        <f>IF(I397&gt;0.001,IPMT(Table4211[[#This Row],[Oprocentowanie]]/12,1,$C$5-Table4211[[#This Row],[Miesiąc]]+1,-I397),0)</f>
        <v>0</v>
      </c>
      <c r="F398" s="2">
        <f>IF(I397&gt;0.001,PPMT(Table4211[[#This Row],[Oprocentowanie]]/12,1,$C$5-Table4211[[#This Row],[Miesiąc]]+1,-I397),0)</f>
        <v>0</v>
      </c>
      <c r="G398" s="2">
        <f t="shared" si="17"/>
        <v>0</v>
      </c>
      <c r="H398" s="2"/>
      <c r="I398" s="11">
        <f>IF(I397-F398&gt;0.001,I397-F398-Table4211[[#This Row],[Ile nadpłacamy przy tej racie?]],0)</f>
        <v>0</v>
      </c>
      <c r="K398" s="2">
        <f>IF(Table4211[[#This Row],[Rok]]&lt;9,Table4211[[#This Row],[Odsetki normalne]]*50%,Table4211[[#This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383</v>
      </c>
      <c r="D399" s="5">
        <v>5.4800000000000001E-2</v>
      </c>
      <c r="E399" s="9">
        <f>IF(I398&gt;0.001,IPMT(Table4211[[#This Row],[Oprocentowanie]]/12,1,$C$5-Table4211[[#This Row],[Miesiąc]]+1,-I398),0)</f>
        <v>0</v>
      </c>
      <c r="F399" s="2">
        <f>IF(I398&gt;0.001,PPMT(Table4211[[#This Row],[Oprocentowanie]]/12,1,$C$5-Table4211[[#This Row],[Miesiąc]]+1,-I398),0)</f>
        <v>0</v>
      </c>
      <c r="G399" s="2">
        <f t="shared" si="17"/>
        <v>0</v>
      </c>
      <c r="H399" s="2"/>
      <c r="I399" s="11">
        <f>IF(I398-F399&gt;0.001,I398-F399-Table4211[[#This Row],[Ile nadpłacamy przy tej racie?]],0)</f>
        <v>0</v>
      </c>
      <c r="K399" s="2">
        <f>IF(Table4211[[#This Row],[Rok]]&lt;9,Table4211[[#This Row],[Odsetki normalne]]*50%,Table4211[[#This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384</v>
      </c>
      <c r="D400" s="5">
        <v>5.4800000000000001E-2</v>
      </c>
      <c r="E400" s="9">
        <f>IF(I399&gt;0.001,IPMT(Table4211[[#This Row],[Oprocentowanie]]/12,1,$C$5-Table4211[[#This Row],[Miesiąc]]+1,-I399),0)</f>
        <v>0</v>
      </c>
      <c r="F400" s="2">
        <f>IF(I399&gt;0.001,PPMT(Table4211[[#This Row],[Oprocentowanie]]/12,1,$C$5-Table4211[[#This Row],[Miesiąc]]+1,-I399),0)</f>
        <v>0</v>
      </c>
      <c r="G400" s="2">
        <f t="shared" si="17"/>
        <v>0</v>
      </c>
      <c r="H400" s="2"/>
      <c r="I400" s="11">
        <f>IF(I399-F400&gt;0.001,I399-F400-Table4211[[#This Row],[Ile nadpłacamy przy tej racie?]],0)</f>
        <v>0</v>
      </c>
      <c r="K400" s="2">
        <f>IF(Table4211[[#This Row],[Rok]]&lt;9,Table4211[[#This Row],[Odsetki normalne]]*50%,Table4211[[#This Row],[Odsetki normalne]])</f>
        <v>0</v>
      </c>
    </row>
    <row r="401" spans="2:11" x14ac:dyDescent="0.25">
      <c r="B401" s="6">
        <f t="shared" si="16"/>
        <v>33</v>
      </c>
      <c r="C401" s="7">
        <f t="shared" si="18"/>
        <v>385</v>
      </c>
      <c r="D401" s="8">
        <v>5.4800000000000001E-2</v>
      </c>
      <c r="E401" s="9">
        <f>IF(I400&gt;0.001,IPMT(Table4211[[#This Row],[Oprocentowanie]]/12,1,$C$5-Table4211[[#This Row],[Miesiąc]]+1,-I400),0)</f>
        <v>0</v>
      </c>
      <c r="F401" s="9">
        <f>IF(I400&gt;0.001,PPMT(Table4211[[#This Row],[Oprocentowanie]]/12,1,$C$5-Table4211[[#This Row],[Miesiąc]]+1,-I400),0)</f>
        <v>0</v>
      </c>
      <c r="G401" s="9">
        <f t="shared" si="17"/>
        <v>0</v>
      </c>
      <c r="H401" s="9"/>
      <c r="I401" s="9">
        <f>IF(I400-F401&gt;0.001,I400-F401-Table4211[[#This Row],[Ile nadpłacamy przy tej racie?]],0)</f>
        <v>0</v>
      </c>
      <c r="K401" s="9">
        <f>IF(Table4211[[#This Row],[Rok]]&lt;9,Table4211[[#This Row],[Odsetki normalne]]*50%,Table4211[[#This Row],[Odsetki normalne]])</f>
        <v>0</v>
      </c>
    </row>
    <row r="402" spans="2:11" x14ac:dyDescent="0.25">
      <c r="B402" s="6">
        <f t="shared" ref="B402:B465" si="19">ROUNDUP(C402/12,0)</f>
        <v>33</v>
      </c>
      <c r="C402" s="7">
        <f t="shared" si="18"/>
        <v>386</v>
      </c>
      <c r="D402" s="8">
        <v>5.4800000000000001E-2</v>
      </c>
      <c r="E402" s="9">
        <f>IF(I401&gt;0.001,IPMT(Table4211[[#This Row],[Oprocentowanie]]/12,1,$C$5-Table4211[[#This Row],[Miesiąc]]+1,-I401),0)</f>
        <v>0</v>
      </c>
      <c r="F402" s="9">
        <f>IF(I401&gt;0.001,PPMT(Table4211[[#This Row],[Oprocentowanie]]/12,1,$C$5-Table4211[[#This Row],[Miesiąc]]+1,-I401),0)</f>
        <v>0</v>
      </c>
      <c r="G402" s="9">
        <f t="shared" ref="G402:G465" si="20">IF(I401&gt;0,E402+F402,0)</f>
        <v>0</v>
      </c>
      <c r="H402" s="9"/>
      <c r="I402" s="9">
        <f>IF(I401-F402&gt;0.001,I401-F402-Table4211[[#This Row],[Ile nadpłacamy przy tej racie?]],0)</f>
        <v>0</v>
      </c>
      <c r="K402" s="9">
        <f>IF(Table4211[[#This Row],[Rok]]&lt;9,Table4211[[#This Row],[Odsetki normalne]]*50%,Table4211[[#This Row],[Odsetki normalne]])</f>
        <v>0</v>
      </c>
    </row>
    <row r="403" spans="2:11" x14ac:dyDescent="0.25">
      <c r="B403" s="6">
        <f t="shared" si="19"/>
        <v>33</v>
      </c>
      <c r="C403" s="7">
        <f t="shared" ref="C403:C466" si="21">C402+1</f>
        <v>387</v>
      </c>
      <c r="D403" s="8">
        <v>5.4800000000000001E-2</v>
      </c>
      <c r="E403" s="9">
        <f>IF(I402&gt;0.001,IPMT(Table4211[[#This Row],[Oprocentowanie]]/12,1,$C$5-Table4211[[#This Row],[Miesiąc]]+1,-I402),0)</f>
        <v>0</v>
      </c>
      <c r="F403" s="9">
        <f>IF(I402&gt;0.001,PPMT(Table4211[[#This Row],[Oprocentowanie]]/12,1,$C$5-Table4211[[#This Row],[Miesiąc]]+1,-I402),0)</f>
        <v>0</v>
      </c>
      <c r="G403" s="9">
        <f t="shared" si="20"/>
        <v>0</v>
      </c>
      <c r="H403" s="9"/>
      <c r="I403" s="9">
        <f>IF(I402-F403&gt;0.001,I402-F403-Table4211[[#This Row],[Ile nadpłacamy przy tej racie?]],0)</f>
        <v>0</v>
      </c>
      <c r="K403" s="9">
        <f>IF(Table4211[[#This Row],[Rok]]&lt;9,Table4211[[#This Row],[Odsetki normalne]]*50%,Table4211[[#This Row],[Odsetki normalne]])</f>
        <v>0</v>
      </c>
    </row>
    <row r="404" spans="2:11" x14ac:dyDescent="0.25">
      <c r="B404" s="6">
        <f t="shared" si="19"/>
        <v>33</v>
      </c>
      <c r="C404" s="7">
        <f t="shared" si="21"/>
        <v>388</v>
      </c>
      <c r="D404" s="8">
        <v>5.4800000000000001E-2</v>
      </c>
      <c r="E404" s="9">
        <f>IF(I403&gt;0.001,IPMT(Table4211[[#This Row],[Oprocentowanie]]/12,1,$C$5-Table4211[[#This Row],[Miesiąc]]+1,-I403),0)</f>
        <v>0</v>
      </c>
      <c r="F404" s="9">
        <f>IF(I403&gt;0.001,PPMT(Table4211[[#This Row],[Oprocentowanie]]/12,1,$C$5-Table4211[[#This Row],[Miesiąc]]+1,-I403),0)</f>
        <v>0</v>
      </c>
      <c r="G404" s="9">
        <f t="shared" si="20"/>
        <v>0</v>
      </c>
      <c r="H404" s="9"/>
      <c r="I404" s="9">
        <f>IF(I403-F404&gt;0.001,I403-F404-Table4211[[#This Row],[Ile nadpłacamy przy tej racie?]],0)</f>
        <v>0</v>
      </c>
      <c r="K404" s="9">
        <f>IF(Table4211[[#This Row],[Rok]]&lt;9,Table4211[[#This Row],[Odsetki normalne]]*50%,Table4211[[#This Row],[Odsetki normalne]])</f>
        <v>0</v>
      </c>
    </row>
    <row r="405" spans="2:11" x14ac:dyDescent="0.25">
      <c r="B405" s="6">
        <f t="shared" si="19"/>
        <v>33</v>
      </c>
      <c r="C405" s="7">
        <f t="shared" si="21"/>
        <v>389</v>
      </c>
      <c r="D405" s="8">
        <v>5.4800000000000001E-2</v>
      </c>
      <c r="E405" s="9">
        <f>IF(I404&gt;0.001,IPMT(Table4211[[#This Row],[Oprocentowanie]]/12,1,$C$5-Table4211[[#This Row],[Miesiąc]]+1,-I404),0)</f>
        <v>0</v>
      </c>
      <c r="F405" s="9">
        <f>IF(I404&gt;0.001,PPMT(Table4211[[#This Row],[Oprocentowanie]]/12,1,$C$5-Table4211[[#This Row],[Miesiąc]]+1,-I404),0)</f>
        <v>0</v>
      </c>
      <c r="G405" s="9">
        <f t="shared" si="20"/>
        <v>0</v>
      </c>
      <c r="H405" s="9"/>
      <c r="I405" s="9">
        <f>IF(I404-F405&gt;0.001,I404-F405-Table4211[[#This Row],[Ile nadpłacamy przy tej racie?]],0)</f>
        <v>0</v>
      </c>
      <c r="K405" s="9">
        <f>IF(Table4211[[#This Row],[Rok]]&lt;9,Table4211[[#This Row],[Odsetki normalne]]*50%,Table4211[[#This Row],[Odsetki normalne]])</f>
        <v>0</v>
      </c>
    </row>
    <row r="406" spans="2:11" x14ac:dyDescent="0.25">
      <c r="B406" s="6">
        <f t="shared" si="19"/>
        <v>33</v>
      </c>
      <c r="C406" s="7">
        <f t="shared" si="21"/>
        <v>390</v>
      </c>
      <c r="D406" s="8">
        <v>5.4800000000000001E-2</v>
      </c>
      <c r="E406" s="9">
        <f>IF(I405&gt;0.001,IPMT(Table4211[[#This Row],[Oprocentowanie]]/12,1,$C$5-Table4211[[#This Row],[Miesiąc]]+1,-I405),0)</f>
        <v>0</v>
      </c>
      <c r="F406" s="9">
        <f>IF(I405&gt;0.001,PPMT(Table4211[[#This Row],[Oprocentowanie]]/12,1,$C$5-Table4211[[#This Row],[Miesiąc]]+1,-I405),0)</f>
        <v>0</v>
      </c>
      <c r="G406" s="9">
        <f t="shared" si="20"/>
        <v>0</v>
      </c>
      <c r="H406" s="9"/>
      <c r="I406" s="9">
        <f>IF(I405-F406&gt;0.001,I405-F406-Table4211[[#This Row],[Ile nadpłacamy przy tej racie?]],0)</f>
        <v>0</v>
      </c>
      <c r="K406" s="9">
        <f>IF(Table4211[[#This Row],[Rok]]&lt;9,Table4211[[#This Row],[Odsetki normalne]]*50%,Table4211[[#This Row],[Odsetki normalne]])</f>
        <v>0</v>
      </c>
    </row>
    <row r="407" spans="2:11" x14ac:dyDescent="0.25">
      <c r="B407" s="6">
        <f t="shared" si="19"/>
        <v>33</v>
      </c>
      <c r="C407" s="7">
        <f t="shared" si="21"/>
        <v>391</v>
      </c>
      <c r="D407" s="8">
        <v>5.4800000000000001E-2</v>
      </c>
      <c r="E407" s="9">
        <f>IF(I406&gt;0.001,IPMT(Table4211[[#This Row],[Oprocentowanie]]/12,1,$C$5-Table4211[[#This Row],[Miesiąc]]+1,-I406),0)</f>
        <v>0</v>
      </c>
      <c r="F407" s="9">
        <f>IF(I406&gt;0.001,PPMT(Table4211[[#This Row],[Oprocentowanie]]/12,1,$C$5-Table4211[[#This Row],[Miesiąc]]+1,-I406),0)</f>
        <v>0</v>
      </c>
      <c r="G407" s="9">
        <f t="shared" si="20"/>
        <v>0</v>
      </c>
      <c r="H407" s="9"/>
      <c r="I407" s="9">
        <f>IF(I406-F407&gt;0.001,I406-F407-Table4211[[#This Row],[Ile nadpłacamy przy tej racie?]],0)</f>
        <v>0</v>
      </c>
      <c r="K407" s="9">
        <f>IF(Table4211[[#This Row],[Rok]]&lt;9,Table4211[[#This Row],[Odsetki normalne]]*50%,Table4211[[#This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392</v>
      </c>
      <c r="D408" s="8">
        <v>5.4800000000000001E-2</v>
      </c>
      <c r="E408" s="9">
        <f>IF(I407&gt;0.001,IPMT(Table4211[[#This Row],[Oprocentowanie]]/12,1,$C$5-Table4211[[#This Row],[Miesiąc]]+1,-I407),0)</f>
        <v>0</v>
      </c>
      <c r="F408" s="9">
        <f>IF(I407&gt;0.001,PPMT(Table4211[[#This Row],[Oprocentowanie]]/12,1,$C$5-Table4211[[#This Row],[Miesiąc]]+1,-I407),0)</f>
        <v>0</v>
      </c>
      <c r="G408" s="9">
        <f t="shared" si="20"/>
        <v>0</v>
      </c>
      <c r="H408" s="9"/>
      <c r="I408" s="9">
        <f>IF(I407-F408&gt;0.001,I407-F408-Table4211[[#This Row],[Ile nadpłacamy przy tej racie?]],0)</f>
        <v>0</v>
      </c>
      <c r="K408" s="9">
        <f>IF(Table4211[[#This Row],[Rok]]&lt;9,Table4211[[#This Row],[Odsetki normalne]]*50%,Table4211[[#This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393</v>
      </c>
      <c r="D409" s="8">
        <v>5.4800000000000001E-2</v>
      </c>
      <c r="E409" s="9">
        <f>IF(I408&gt;0.001,IPMT(Table4211[[#This Row],[Oprocentowanie]]/12,1,$C$5-Table4211[[#This Row],[Miesiąc]]+1,-I408),0)</f>
        <v>0</v>
      </c>
      <c r="F409" s="9">
        <f>IF(I408&gt;0.001,PPMT(Table4211[[#This Row],[Oprocentowanie]]/12,1,$C$5-Table4211[[#This Row],[Miesiąc]]+1,-I408),0)</f>
        <v>0</v>
      </c>
      <c r="G409" s="9">
        <f t="shared" si="20"/>
        <v>0</v>
      </c>
      <c r="H409" s="9"/>
      <c r="I409" s="9">
        <f>IF(I408-F409&gt;0.001,I408-F409-Table4211[[#This Row],[Ile nadpłacamy przy tej racie?]],0)</f>
        <v>0</v>
      </c>
      <c r="K409" s="9">
        <f>IF(Table4211[[#This Row],[Rok]]&lt;9,Table4211[[#This Row],[Odsetki normalne]]*50%,Table4211[[#This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394</v>
      </c>
      <c r="D410" s="8">
        <v>5.4800000000000001E-2</v>
      </c>
      <c r="E410" s="9">
        <f>IF(I409&gt;0.001,IPMT(Table4211[[#This Row],[Oprocentowanie]]/12,1,$C$5-Table4211[[#This Row],[Miesiąc]]+1,-I409),0)</f>
        <v>0</v>
      </c>
      <c r="F410" s="9">
        <f>IF(I409&gt;0.001,PPMT(Table4211[[#This Row],[Oprocentowanie]]/12,1,$C$5-Table4211[[#This Row],[Miesiąc]]+1,-I409),0)</f>
        <v>0</v>
      </c>
      <c r="G410" s="9">
        <f t="shared" si="20"/>
        <v>0</v>
      </c>
      <c r="H410" s="9"/>
      <c r="I410" s="9">
        <f>IF(I409-F410&gt;0.001,I409-F410-Table4211[[#This Row],[Ile nadpłacamy przy tej racie?]],0)</f>
        <v>0</v>
      </c>
      <c r="K410" s="9">
        <f>IF(Table4211[[#This Row],[Rok]]&lt;9,Table4211[[#This Row],[Odsetki normalne]]*50%,Table4211[[#This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395</v>
      </c>
      <c r="D411" s="8">
        <v>5.4800000000000001E-2</v>
      </c>
      <c r="E411" s="9">
        <f>IF(I410&gt;0.001,IPMT(Table4211[[#This Row],[Oprocentowanie]]/12,1,$C$5-Table4211[[#This Row],[Miesiąc]]+1,-I410),0)</f>
        <v>0</v>
      </c>
      <c r="F411" s="9">
        <f>IF(I410&gt;0.001,PPMT(Table4211[[#This Row],[Oprocentowanie]]/12,1,$C$5-Table4211[[#This Row],[Miesiąc]]+1,-I410),0)</f>
        <v>0</v>
      </c>
      <c r="G411" s="9">
        <f t="shared" si="20"/>
        <v>0</v>
      </c>
      <c r="H411" s="9"/>
      <c r="I411" s="9">
        <f>IF(I410-F411&gt;0.001,I410-F411-Table4211[[#This Row],[Ile nadpłacamy przy tej racie?]],0)</f>
        <v>0</v>
      </c>
      <c r="K411" s="9">
        <f>IF(Table4211[[#This Row],[Rok]]&lt;9,Table4211[[#This Row],[Odsetki normalne]]*50%,Table4211[[#This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396</v>
      </c>
      <c r="D412" s="8">
        <v>5.4800000000000001E-2</v>
      </c>
      <c r="E412" s="9">
        <f>IF(I411&gt;0.001,IPMT(Table4211[[#This Row],[Oprocentowanie]]/12,1,$C$5-Table4211[[#This Row],[Miesiąc]]+1,-I411),0)</f>
        <v>0</v>
      </c>
      <c r="F412" s="9">
        <f>IF(I411&gt;0.001,PPMT(Table4211[[#This Row],[Oprocentowanie]]/12,1,$C$5-Table4211[[#This Row],[Miesiąc]]+1,-I411),0)</f>
        <v>0</v>
      </c>
      <c r="G412" s="9">
        <f t="shared" si="20"/>
        <v>0</v>
      </c>
      <c r="H412" s="9"/>
      <c r="I412" s="9">
        <f>IF(I411-F412&gt;0.001,I411-F412-Table4211[[#This Row],[Ile nadpłacamy przy tej racie?]],0)</f>
        <v>0</v>
      </c>
      <c r="K412" s="9">
        <f>IF(Table4211[[#This Row],[Rok]]&lt;9,Table4211[[#This Row],[Odsetki normalne]]*50%,Table4211[[#This Row],[Odsetki normalne]])</f>
        <v>0</v>
      </c>
    </row>
    <row r="413" spans="2:11" x14ac:dyDescent="0.25">
      <c r="B413" s="1">
        <f t="shared" si="19"/>
        <v>34</v>
      </c>
      <c r="C413" s="4">
        <f t="shared" si="21"/>
        <v>397</v>
      </c>
      <c r="D413" s="5">
        <v>5.4800000000000001E-2</v>
      </c>
      <c r="E413" s="9">
        <f>IF(I412&gt;0.001,IPMT(Table4211[[#This Row],[Oprocentowanie]]/12,1,$C$5-Table4211[[#This Row],[Miesiąc]]+1,-I412),0)</f>
        <v>0</v>
      </c>
      <c r="F413" s="2">
        <f>IF(I412&gt;0.001,PPMT(Table4211[[#This Row],[Oprocentowanie]]/12,1,$C$5-Table4211[[#This Row],[Miesiąc]]+1,-I412),0)</f>
        <v>0</v>
      </c>
      <c r="G413" s="2">
        <f t="shared" si="20"/>
        <v>0</v>
      </c>
      <c r="H413" s="2"/>
      <c r="I413" s="11">
        <f>IF(I412-F413&gt;0.001,I412-F413-Table4211[[#This Row],[Ile nadpłacamy przy tej racie?]],0)</f>
        <v>0</v>
      </c>
      <c r="K413" s="2">
        <f>IF(Table4211[[#This Row],[Rok]]&lt;9,Table4211[[#This Row],[Odsetki normalne]]*50%,Table4211[[#This Row],[Odsetki normalne]])</f>
        <v>0</v>
      </c>
    </row>
    <row r="414" spans="2:11" x14ac:dyDescent="0.25">
      <c r="B414" s="1">
        <f t="shared" si="19"/>
        <v>34</v>
      </c>
      <c r="C414" s="4">
        <f t="shared" si="21"/>
        <v>398</v>
      </c>
      <c r="D414" s="5">
        <v>5.4800000000000001E-2</v>
      </c>
      <c r="E414" s="9">
        <f>IF(I413&gt;0.001,IPMT(Table4211[[#This Row],[Oprocentowanie]]/12,1,$C$5-Table4211[[#This Row],[Miesiąc]]+1,-I413),0)</f>
        <v>0</v>
      </c>
      <c r="F414" s="2">
        <f>IF(I413&gt;0.001,PPMT(Table4211[[#This Row],[Oprocentowanie]]/12,1,$C$5-Table4211[[#This Row],[Miesiąc]]+1,-I413),0)</f>
        <v>0</v>
      </c>
      <c r="G414" s="2">
        <f t="shared" si="20"/>
        <v>0</v>
      </c>
      <c r="H414" s="2"/>
      <c r="I414" s="11">
        <f>IF(I413-F414&gt;0.001,I413-F414-Table4211[[#This Row],[Ile nadpłacamy przy tej racie?]],0)</f>
        <v>0</v>
      </c>
      <c r="K414" s="2">
        <f>IF(Table4211[[#This Row],[Rok]]&lt;9,Table4211[[#This Row],[Odsetki normalne]]*50%,Table4211[[#This Row],[Odsetki normalne]])</f>
        <v>0</v>
      </c>
    </row>
    <row r="415" spans="2:11" x14ac:dyDescent="0.25">
      <c r="B415" s="1">
        <f t="shared" si="19"/>
        <v>34</v>
      </c>
      <c r="C415" s="4">
        <f t="shared" si="21"/>
        <v>399</v>
      </c>
      <c r="D415" s="5">
        <v>5.4800000000000001E-2</v>
      </c>
      <c r="E415" s="9">
        <f>IF(I414&gt;0.001,IPMT(Table4211[[#This Row],[Oprocentowanie]]/12,1,$C$5-Table4211[[#This Row],[Miesiąc]]+1,-I414),0)</f>
        <v>0</v>
      </c>
      <c r="F415" s="2">
        <f>IF(I414&gt;0.001,PPMT(Table4211[[#This Row],[Oprocentowanie]]/12,1,$C$5-Table4211[[#This Row],[Miesiąc]]+1,-I414),0)</f>
        <v>0</v>
      </c>
      <c r="G415" s="2">
        <f t="shared" si="20"/>
        <v>0</v>
      </c>
      <c r="H415" s="2"/>
      <c r="I415" s="11">
        <f>IF(I414-F415&gt;0.001,I414-F415-Table4211[[#This Row],[Ile nadpłacamy przy tej racie?]],0)</f>
        <v>0</v>
      </c>
      <c r="K415" s="2">
        <f>IF(Table4211[[#This Row],[Rok]]&lt;9,Table4211[[#This Row],[Odsetki normalne]]*50%,Table4211[[#This Row],[Odsetki normalne]])</f>
        <v>0</v>
      </c>
    </row>
    <row r="416" spans="2:11" x14ac:dyDescent="0.25">
      <c r="B416" s="1">
        <f t="shared" si="19"/>
        <v>34</v>
      </c>
      <c r="C416" s="4">
        <f t="shared" si="21"/>
        <v>400</v>
      </c>
      <c r="D416" s="5">
        <v>5.4800000000000001E-2</v>
      </c>
      <c r="E416" s="9">
        <f>IF(I415&gt;0.001,IPMT(Table4211[[#This Row],[Oprocentowanie]]/12,1,$C$5-Table4211[[#This Row],[Miesiąc]]+1,-I415),0)</f>
        <v>0</v>
      </c>
      <c r="F416" s="2">
        <f>IF(I415&gt;0.001,PPMT(Table4211[[#This Row],[Oprocentowanie]]/12,1,$C$5-Table4211[[#This Row],[Miesiąc]]+1,-I415),0)</f>
        <v>0</v>
      </c>
      <c r="G416" s="2">
        <f t="shared" si="20"/>
        <v>0</v>
      </c>
      <c r="H416" s="2"/>
      <c r="I416" s="11">
        <f>IF(I415-F416&gt;0.001,I415-F416-Table4211[[#This Row],[Ile nadpłacamy przy tej racie?]],0)</f>
        <v>0</v>
      </c>
      <c r="K416" s="2">
        <f>IF(Table4211[[#This Row],[Rok]]&lt;9,Table4211[[#This Row],[Odsetki normalne]]*50%,Table4211[[#This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401</v>
      </c>
      <c r="D417" s="5">
        <v>5.4800000000000001E-2</v>
      </c>
      <c r="E417" s="9">
        <f>IF(I416&gt;0.001,IPMT(Table4211[[#This Row],[Oprocentowanie]]/12,1,$C$5-Table4211[[#This Row],[Miesiąc]]+1,-I416),0)</f>
        <v>0</v>
      </c>
      <c r="F417" s="2">
        <f>IF(I416&gt;0.001,PPMT(Table4211[[#This Row],[Oprocentowanie]]/12,1,$C$5-Table4211[[#This Row],[Miesiąc]]+1,-I416),0)</f>
        <v>0</v>
      </c>
      <c r="G417" s="2">
        <f t="shared" si="20"/>
        <v>0</v>
      </c>
      <c r="H417" s="2"/>
      <c r="I417" s="11">
        <f>IF(I416-F417&gt;0.001,I416-F417-Table4211[[#This Row],[Ile nadpłacamy przy tej racie?]],0)</f>
        <v>0</v>
      </c>
      <c r="K417" s="2">
        <f>IF(Table4211[[#This Row],[Rok]]&lt;9,Table4211[[#This Row],[Odsetki normalne]]*50%,Table4211[[#This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402</v>
      </c>
      <c r="D418" s="5">
        <v>5.4800000000000001E-2</v>
      </c>
      <c r="E418" s="9">
        <f>IF(I417&gt;0.001,IPMT(Table4211[[#This Row],[Oprocentowanie]]/12,1,$C$5-Table4211[[#This Row],[Miesiąc]]+1,-I417),0)</f>
        <v>0</v>
      </c>
      <c r="F418" s="2">
        <f>IF(I417&gt;0.001,PPMT(Table4211[[#This Row],[Oprocentowanie]]/12,1,$C$5-Table4211[[#This Row],[Miesiąc]]+1,-I417),0)</f>
        <v>0</v>
      </c>
      <c r="G418" s="2">
        <f t="shared" si="20"/>
        <v>0</v>
      </c>
      <c r="H418" s="2"/>
      <c r="I418" s="11">
        <f>IF(I417-F418&gt;0.001,I417-F418-Table4211[[#This Row],[Ile nadpłacamy przy tej racie?]],0)</f>
        <v>0</v>
      </c>
      <c r="K418" s="2">
        <f>IF(Table4211[[#This Row],[Rok]]&lt;9,Table4211[[#This Row],[Odsetki normalne]]*50%,Table4211[[#This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403</v>
      </c>
      <c r="D419" s="5">
        <v>5.4800000000000001E-2</v>
      </c>
      <c r="E419" s="9">
        <f>IF(I418&gt;0.001,IPMT(Table4211[[#This Row],[Oprocentowanie]]/12,1,$C$5-Table4211[[#This Row],[Miesiąc]]+1,-I418),0)</f>
        <v>0</v>
      </c>
      <c r="F419" s="2">
        <f>IF(I418&gt;0.001,PPMT(Table4211[[#This Row],[Oprocentowanie]]/12,1,$C$5-Table4211[[#This Row],[Miesiąc]]+1,-I418),0)</f>
        <v>0</v>
      </c>
      <c r="G419" s="2">
        <f t="shared" si="20"/>
        <v>0</v>
      </c>
      <c r="H419" s="2"/>
      <c r="I419" s="11">
        <f>IF(I418-F419&gt;0.001,I418-F419-Table4211[[#This Row],[Ile nadpłacamy przy tej racie?]],0)</f>
        <v>0</v>
      </c>
      <c r="K419" s="2">
        <f>IF(Table4211[[#This Row],[Rok]]&lt;9,Table4211[[#This Row],[Odsetki normalne]]*50%,Table4211[[#This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404</v>
      </c>
      <c r="D420" s="5">
        <v>5.4800000000000001E-2</v>
      </c>
      <c r="E420" s="9">
        <f>IF(I419&gt;0.001,IPMT(Table4211[[#This Row],[Oprocentowanie]]/12,1,$C$5-Table4211[[#This Row],[Miesiąc]]+1,-I419),0)</f>
        <v>0</v>
      </c>
      <c r="F420" s="2">
        <f>IF(I419&gt;0.001,PPMT(Table4211[[#This Row],[Oprocentowanie]]/12,1,$C$5-Table4211[[#This Row],[Miesiąc]]+1,-I419),0)</f>
        <v>0</v>
      </c>
      <c r="G420" s="2">
        <f t="shared" si="20"/>
        <v>0</v>
      </c>
      <c r="H420" s="2"/>
      <c r="I420" s="11">
        <f>IF(I419-F420&gt;0.001,I419-F420-Table4211[[#This Row],[Ile nadpłacamy przy tej racie?]],0)</f>
        <v>0</v>
      </c>
      <c r="K420" s="2">
        <f>IF(Table4211[[#This Row],[Rok]]&lt;9,Table4211[[#This Row],[Odsetki normalne]]*50%,Table4211[[#This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405</v>
      </c>
      <c r="D421" s="5">
        <v>5.4800000000000001E-2</v>
      </c>
      <c r="E421" s="9">
        <f>IF(I420&gt;0.001,IPMT(Table4211[[#This Row],[Oprocentowanie]]/12,1,$C$5-Table4211[[#This Row],[Miesiąc]]+1,-I420),0)</f>
        <v>0</v>
      </c>
      <c r="F421" s="2">
        <f>IF(I420&gt;0.001,PPMT(Table4211[[#This Row],[Oprocentowanie]]/12,1,$C$5-Table4211[[#This Row],[Miesiąc]]+1,-I420),0)</f>
        <v>0</v>
      </c>
      <c r="G421" s="2">
        <f t="shared" si="20"/>
        <v>0</v>
      </c>
      <c r="H421" s="2"/>
      <c r="I421" s="11">
        <f>IF(I420-F421&gt;0.001,I420-F421-Table4211[[#This Row],[Ile nadpłacamy przy tej racie?]],0)</f>
        <v>0</v>
      </c>
      <c r="K421" s="2">
        <f>IF(Table4211[[#This Row],[Rok]]&lt;9,Table4211[[#This Row],[Odsetki normalne]]*50%,Table4211[[#This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406</v>
      </c>
      <c r="D422" s="5">
        <v>5.4800000000000001E-2</v>
      </c>
      <c r="E422" s="9">
        <f>IF(I421&gt;0.001,IPMT(Table4211[[#This Row],[Oprocentowanie]]/12,1,$C$5-Table4211[[#This Row],[Miesiąc]]+1,-I421),0)</f>
        <v>0</v>
      </c>
      <c r="F422" s="2">
        <f>IF(I421&gt;0.001,PPMT(Table4211[[#This Row],[Oprocentowanie]]/12,1,$C$5-Table4211[[#This Row],[Miesiąc]]+1,-I421),0)</f>
        <v>0</v>
      </c>
      <c r="G422" s="2">
        <f t="shared" si="20"/>
        <v>0</v>
      </c>
      <c r="H422" s="2"/>
      <c r="I422" s="11">
        <f>IF(I421-F422&gt;0.001,I421-F422-Table4211[[#This Row],[Ile nadpłacamy przy tej racie?]],0)</f>
        <v>0</v>
      </c>
      <c r="K422" s="2">
        <f>IF(Table4211[[#This Row],[Rok]]&lt;9,Table4211[[#This Row],[Odsetki normalne]]*50%,Table4211[[#This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407</v>
      </c>
      <c r="D423" s="5">
        <v>5.4800000000000001E-2</v>
      </c>
      <c r="E423" s="9">
        <f>IF(I422&gt;0.001,IPMT(Table4211[[#This Row],[Oprocentowanie]]/12,1,$C$5-Table4211[[#This Row],[Miesiąc]]+1,-I422),0)</f>
        <v>0</v>
      </c>
      <c r="F423" s="2">
        <f>IF(I422&gt;0.001,PPMT(Table4211[[#This Row],[Oprocentowanie]]/12,1,$C$5-Table4211[[#This Row],[Miesiąc]]+1,-I422),0)</f>
        <v>0</v>
      </c>
      <c r="G423" s="2">
        <f t="shared" si="20"/>
        <v>0</v>
      </c>
      <c r="H423" s="2"/>
      <c r="I423" s="11">
        <f>IF(I422-F423&gt;0.001,I422-F423-Table4211[[#This Row],[Ile nadpłacamy przy tej racie?]],0)</f>
        <v>0</v>
      </c>
      <c r="K423" s="2">
        <f>IF(Table4211[[#This Row],[Rok]]&lt;9,Table4211[[#This Row],[Odsetki normalne]]*50%,Table4211[[#This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408</v>
      </c>
      <c r="D424" s="5">
        <v>5.4800000000000001E-2</v>
      </c>
      <c r="E424" s="9">
        <f>IF(I423&gt;0.001,IPMT(Table4211[[#This Row],[Oprocentowanie]]/12,1,$C$5-Table4211[[#This Row],[Miesiąc]]+1,-I423),0)</f>
        <v>0</v>
      </c>
      <c r="F424" s="2">
        <f>IF(I423&gt;0.001,PPMT(Table4211[[#This Row],[Oprocentowanie]]/12,1,$C$5-Table4211[[#This Row],[Miesiąc]]+1,-I423),0)</f>
        <v>0</v>
      </c>
      <c r="G424" s="2">
        <f t="shared" si="20"/>
        <v>0</v>
      </c>
      <c r="H424" s="2"/>
      <c r="I424" s="11">
        <f>IF(I423-F424&gt;0.001,I423-F424-Table4211[[#This Row],[Ile nadpłacamy przy tej racie?]],0)</f>
        <v>0</v>
      </c>
      <c r="K424" s="2">
        <f>IF(Table4211[[#This Row],[Rok]]&lt;9,Table4211[[#This Row],[Odsetki normalne]]*50%,Table4211[[#This Row],[Odsetki normalne]])</f>
        <v>0</v>
      </c>
    </row>
    <row r="425" spans="2:11" x14ac:dyDescent="0.25">
      <c r="B425" s="6">
        <f t="shared" si="19"/>
        <v>35</v>
      </c>
      <c r="C425" s="7">
        <f t="shared" si="21"/>
        <v>409</v>
      </c>
      <c r="D425" s="8">
        <v>5.4800000000000001E-2</v>
      </c>
      <c r="E425" s="9">
        <f>IF(I424&gt;0.001,IPMT(Table4211[[#This Row],[Oprocentowanie]]/12,1,$C$5-Table4211[[#This Row],[Miesiąc]]+1,-I424),0)</f>
        <v>0</v>
      </c>
      <c r="F425" s="9">
        <f>IF(I424&gt;0.001,PPMT(Table4211[[#This Row],[Oprocentowanie]]/12,1,$C$5-Table4211[[#This Row],[Miesiąc]]+1,-I424),0)</f>
        <v>0</v>
      </c>
      <c r="G425" s="9">
        <f t="shared" si="20"/>
        <v>0</v>
      </c>
      <c r="H425" s="9"/>
      <c r="I425" s="9">
        <f>IF(I424-F425&gt;0.001,I424-F425-Table4211[[#This Row],[Ile nadpłacamy przy tej racie?]],0)</f>
        <v>0</v>
      </c>
      <c r="K425" s="9">
        <f>IF(Table4211[[#This Row],[Rok]]&lt;9,Table4211[[#This Row],[Odsetki normalne]]*50%,Table4211[[#This Row],[Odsetki normalne]])</f>
        <v>0</v>
      </c>
    </row>
    <row r="426" spans="2:11" x14ac:dyDescent="0.25">
      <c r="B426" s="6">
        <f t="shared" si="19"/>
        <v>35</v>
      </c>
      <c r="C426" s="7">
        <f t="shared" si="21"/>
        <v>410</v>
      </c>
      <c r="D426" s="8">
        <v>5.4800000000000001E-2</v>
      </c>
      <c r="E426" s="9">
        <f>IF(I425&gt;0.001,IPMT(Table4211[[#This Row],[Oprocentowanie]]/12,1,$C$5-Table4211[[#This Row],[Miesiąc]]+1,-I425),0)</f>
        <v>0</v>
      </c>
      <c r="F426" s="9">
        <f>IF(I425&gt;0.001,PPMT(Table4211[[#This Row],[Oprocentowanie]]/12,1,$C$5-Table4211[[#This Row],[Miesiąc]]+1,-I425),0)</f>
        <v>0</v>
      </c>
      <c r="G426" s="9">
        <f t="shared" si="20"/>
        <v>0</v>
      </c>
      <c r="H426" s="9"/>
      <c r="I426" s="9">
        <f>IF(I425-F426&gt;0.001,I425-F426-Table4211[[#This Row],[Ile nadpłacamy przy tej racie?]],0)</f>
        <v>0</v>
      </c>
      <c r="K426" s="9">
        <f>IF(Table4211[[#This Row],[Rok]]&lt;9,Table4211[[#This Row],[Odsetki normalne]]*50%,Table4211[[#This Row],[Odsetki normalne]])</f>
        <v>0</v>
      </c>
    </row>
    <row r="427" spans="2:11" x14ac:dyDescent="0.25">
      <c r="B427" s="6">
        <f t="shared" si="19"/>
        <v>35</v>
      </c>
      <c r="C427" s="7">
        <f t="shared" si="21"/>
        <v>411</v>
      </c>
      <c r="D427" s="8">
        <v>5.4800000000000001E-2</v>
      </c>
      <c r="E427" s="9">
        <f>IF(I426&gt;0.001,IPMT(Table4211[[#This Row],[Oprocentowanie]]/12,1,$C$5-Table4211[[#This Row],[Miesiąc]]+1,-I426),0)</f>
        <v>0</v>
      </c>
      <c r="F427" s="9">
        <f>IF(I426&gt;0.001,PPMT(Table4211[[#This Row],[Oprocentowanie]]/12,1,$C$5-Table4211[[#This Row],[Miesiąc]]+1,-I426),0)</f>
        <v>0</v>
      </c>
      <c r="G427" s="9">
        <f t="shared" si="20"/>
        <v>0</v>
      </c>
      <c r="H427" s="9"/>
      <c r="I427" s="9">
        <f>IF(I426-F427&gt;0.001,I426-F427-Table4211[[#This Row],[Ile nadpłacamy przy tej racie?]],0)</f>
        <v>0</v>
      </c>
      <c r="K427" s="9">
        <f>IF(Table4211[[#This Row],[Rok]]&lt;9,Table4211[[#This Row],[Odsetki normalne]]*50%,Table4211[[#This Row],[Odsetki normalne]])</f>
        <v>0</v>
      </c>
    </row>
    <row r="428" spans="2:11" x14ac:dyDescent="0.25">
      <c r="B428" s="6">
        <f t="shared" si="19"/>
        <v>35</v>
      </c>
      <c r="C428" s="7">
        <f t="shared" si="21"/>
        <v>412</v>
      </c>
      <c r="D428" s="8">
        <v>5.4800000000000001E-2</v>
      </c>
      <c r="E428" s="9">
        <f>IF(I427&gt;0.001,IPMT(Table4211[[#This Row],[Oprocentowanie]]/12,1,$C$5-Table4211[[#This Row],[Miesiąc]]+1,-I427),0)</f>
        <v>0</v>
      </c>
      <c r="F428" s="9">
        <f>IF(I427&gt;0.001,PPMT(Table4211[[#This Row],[Oprocentowanie]]/12,1,$C$5-Table4211[[#This Row],[Miesiąc]]+1,-I427),0)</f>
        <v>0</v>
      </c>
      <c r="G428" s="9">
        <f t="shared" si="20"/>
        <v>0</v>
      </c>
      <c r="H428" s="9"/>
      <c r="I428" s="9">
        <f>IF(I427-F428&gt;0.001,I427-F428-Table4211[[#This Row],[Ile nadpłacamy przy tej racie?]],0)</f>
        <v>0</v>
      </c>
      <c r="K428" s="9">
        <f>IF(Table4211[[#This Row],[Rok]]&lt;9,Table4211[[#This Row],[Odsetki normalne]]*50%,Table4211[[#This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413</v>
      </c>
      <c r="D429" s="8">
        <v>5.4800000000000001E-2</v>
      </c>
      <c r="E429" s="9">
        <f>IF(I428&gt;0.001,IPMT(Table4211[[#This Row],[Oprocentowanie]]/12,1,$C$5-Table4211[[#This Row],[Miesiąc]]+1,-I428),0)</f>
        <v>0</v>
      </c>
      <c r="F429" s="9">
        <f>IF(I428&gt;0.001,PPMT(Table4211[[#This Row],[Oprocentowanie]]/12,1,$C$5-Table4211[[#This Row],[Miesiąc]]+1,-I428),0)</f>
        <v>0</v>
      </c>
      <c r="G429" s="9">
        <f t="shared" si="20"/>
        <v>0</v>
      </c>
      <c r="H429" s="9"/>
      <c r="I429" s="9">
        <f>IF(I428-F429&gt;0.001,I428-F429-Table4211[[#This Row],[Ile nadpłacamy przy tej racie?]],0)</f>
        <v>0</v>
      </c>
      <c r="K429" s="9">
        <f>IF(Table4211[[#This Row],[Rok]]&lt;9,Table4211[[#This Row],[Odsetki normalne]]*50%,Table4211[[#This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414</v>
      </c>
      <c r="D430" s="8">
        <v>5.4800000000000001E-2</v>
      </c>
      <c r="E430" s="9">
        <f>IF(I429&gt;0.001,IPMT(Table4211[[#This Row],[Oprocentowanie]]/12,1,$C$5-Table4211[[#This Row],[Miesiąc]]+1,-I429),0)</f>
        <v>0</v>
      </c>
      <c r="F430" s="9">
        <f>IF(I429&gt;0.001,PPMT(Table4211[[#This Row],[Oprocentowanie]]/12,1,$C$5-Table4211[[#This Row],[Miesiąc]]+1,-I429),0)</f>
        <v>0</v>
      </c>
      <c r="G430" s="9">
        <f t="shared" si="20"/>
        <v>0</v>
      </c>
      <c r="H430" s="9"/>
      <c r="I430" s="9">
        <f>IF(I429-F430&gt;0.001,I429-F430-Table4211[[#This Row],[Ile nadpłacamy przy tej racie?]],0)</f>
        <v>0</v>
      </c>
      <c r="K430" s="9">
        <f>IF(Table4211[[#This Row],[Rok]]&lt;9,Table4211[[#This Row],[Odsetki normalne]]*50%,Table4211[[#This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415</v>
      </c>
      <c r="D431" s="8">
        <v>5.4800000000000001E-2</v>
      </c>
      <c r="E431" s="9">
        <f>IF(I430&gt;0.001,IPMT(Table4211[[#This Row],[Oprocentowanie]]/12,1,$C$5-Table4211[[#This Row],[Miesiąc]]+1,-I430),0)</f>
        <v>0</v>
      </c>
      <c r="F431" s="9">
        <f>IF(I430&gt;0.001,PPMT(Table4211[[#This Row],[Oprocentowanie]]/12,1,$C$5-Table4211[[#This Row],[Miesiąc]]+1,-I430),0)</f>
        <v>0</v>
      </c>
      <c r="G431" s="9">
        <f t="shared" si="20"/>
        <v>0</v>
      </c>
      <c r="H431" s="9"/>
      <c r="I431" s="9">
        <f>IF(I430-F431&gt;0.001,I430-F431-Table4211[[#This Row],[Ile nadpłacamy przy tej racie?]],0)</f>
        <v>0</v>
      </c>
      <c r="K431" s="9">
        <f>IF(Table4211[[#This Row],[Rok]]&lt;9,Table4211[[#This Row],[Odsetki normalne]]*50%,Table4211[[#This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416</v>
      </c>
      <c r="D432" s="8">
        <v>5.4800000000000001E-2</v>
      </c>
      <c r="E432" s="9">
        <f>IF(I431&gt;0.001,IPMT(Table4211[[#This Row],[Oprocentowanie]]/12,1,$C$5-Table4211[[#This Row],[Miesiąc]]+1,-I431),0)</f>
        <v>0</v>
      </c>
      <c r="F432" s="9">
        <f>IF(I431&gt;0.001,PPMT(Table4211[[#This Row],[Oprocentowanie]]/12,1,$C$5-Table4211[[#This Row],[Miesiąc]]+1,-I431),0)</f>
        <v>0</v>
      </c>
      <c r="G432" s="9">
        <f t="shared" si="20"/>
        <v>0</v>
      </c>
      <c r="H432" s="9"/>
      <c r="I432" s="9">
        <f>IF(I431-F432&gt;0.001,I431-F432-Table4211[[#This Row],[Ile nadpłacamy przy tej racie?]],0)</f>
        <v>0</v>
      </c>
      <c r="K432" s="9">
        <f>IF(Table4211[[#This Row],[Rok]]&lt;9,Table4211[[#This Row],[Odsetki normalne]]*50%,Table4211[[#This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417</v>
      </c>
      <c r="D433" s="8">
        <v>5.4800000000000001E-2</v>
      </c>
      <c r="E433" s="9">
        <f>IF(I432&gt;0.001,IPMT(Table4211[[#This Row],[Oprocentowanie]]/12,1,$C$5-Table4211[[#This Row],[Miesiąc]]+1,-I432),0)</f>
        <v>0</v>
      </c>
      <c r="F433" s="9">
        <f>IF(I432&gt;0.001,PPMT(Table4211[[#This Row],[Oprocentowanie]]/12,1,$C$5-Table4211[[#This Row],[Miesiąc]]+1,-I432),0)</f>
        <v>0</v>
      </c>
      <c r="G433" s="9">
        <f t="shared" si="20"/>
        <v>0</v>
      </c>
      <c r="H433" s="9"/>
      <c r="I433" s="9">
        <f>IF(I432-F433&gt;0.001,I432-F433-Table4211[[#This Row],[Ile nadpłacamy przy tej racie?]],0)</f>
        <v>0</v>
      </c>
      <c r="K433" s="9">
        <f>IF(Table4211[[#This Row],[Rok]]&lt;9,Table4211[[#This Row],[Odsetki normalne]]*50%,Table4211[[#This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418</v>
      </c>
      <c r="D434" s="8">
        <v>5.4800000000000001E-2</v>
      </c>
      <c r="E434" s="9">
        <f>IF(I433&gt;0.001,IPMT(Table4211[[#This Row],[Oprocentowanie]]/12,1,$C$5-Table4211[[#This Row],[Miesiąc]]+1,-I433),0)</f>
        <v>0</v>
      </c>
      <c r="F434" s="9">
        <f>IF(I433&gt;0.001,PPMT(Table4211[[#This Row],[Oprocentowanie]]/12,1,$C$5-Table4211[[#This Row],[Miesiąc]]+1,-I433),0)</f>
        <v>0</v>
      </c>
      <c r="G434" s="9">
        <f t="shared" si="20"/>
        <v>0</v>
      </c>
      <c r="H434" s="9"/>
      <c r="I434" s="9">
        <f>IF(I433-F434&gt;0.001,I433-F434-Table4211[[#This Row],[Ile nadpłacamy przy tej racie?]],0)</f>
        <v>0</v>
      </c>
      <c r="K434" s="9">
        <f>IF(Table4211[[#This Row],[Rok]]&lt;9,Table4211[[#This Row],[Odsetki normalne]]*50%,Table4211[[#This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419</v>
      </c>
      <c r="D435" s="8">
        <v>5.4800000000000001E-2</v>
      </c>
      <c r="E435" s="9">
        <f>IF(I434&gt;0.001,IPMT(Table4211[[#This Row],[Oprocentowanie]]/12,1,$C$5-Table4211[[#This Row],[Miesiąc]]+1,-I434),0)</f>
        <v>0</v>
      </c>
      <c r="F435" s="9">
        <f>IF(I434&gt;0.001,PPMT(Table4211[[#This Row],[Oprocentowanie]]/12,1,$C$5-Table4211[[#This Row],[Miesiąc]]+1,-I434),0)</f>
        <v>0</v>
      </c>
      <c r="G435" s="9">
        <f t="shared" si="20"/>
        <v>0</v>
      </c>
      <c r="H435" s="9"/>
      <c r="I435" s="9">
        <f>IF(I434-F435&gt;0.001,I434-F435-Table4211[[#This Row],[Ile nadpłacamy przy tej racie?]],0)</f>
        <v>0</v>
      </c>
      <c r="K435" s="9">
        <f>IF(Table4211[[#This Row],[Rok]]&lt;9,Table4211[[#This Row],[Odsetki normalne]]*50%,Table4211[[#This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420</v>
      </c>
      <c r="D436" s="8">
        <v>5.4800000000000001E-2</v>
      </c>
      <c r="E436" s="9">
        <f>IF(I435&gt;0.001,IPMT(Table4211[[#This Row],[Oprocentowanie]]/12,1,$C$5-Table4211[[#This Row],[Miesiąc]]+1,-I435),0)</f>
        <v>0</v>
      </c>
      <c r="F436" s="9">
        <f>IF(I435&gt;0.001,PPMT(Table4211[[#This Row],[Oprocentowanie]]/12,1,$C$5-Table4211[[#This Row],[Miesiąc]]+1,-I435),0)</f>
        <v>0</v>
      </c>
      <c r="G436" s="9">
        <f t="shared" si="20"/>
        <v>0</v>
      </c>
      <c r="H436" s="9"/>
      <c r="I436" s="9">
        <f>IF(I435-F436&gt;0.001,I435-F436-Table4211[[#This Row],[Ile nadpłacamy przy tej racie?]],0)</f>
        <v>0</v>
      </c>
      <c r="K436" s="9">
        <f>IF(Table4211[[#This Row],[Rok]]&lt;9,Table4211[[#This Row],[Odsetki normalne]]*50%,Table4211[[#This Row],[Odsetki normalne]])</f>
        <v>0</v>
      </c>
    </row>
    <row r="437" spans="2:11" x14ac:dyDescent="0.25">
      <c r="B437" s="1">
        <f t="shared" si="19"/>
        <v>36</v>
      </c>
      <c r="C437" s="4">
        <f t="shared" si="21"/>
        <v>421</v>
      </c>
      <c r="D437" s="5">
        <v>5.4800000000000001E-2</v>
      </c>
      <c r="E437" s="9">
        <f>IF(I436&gt;0.001,IPMT(Table4211[[#This Row],[Oprocentowanie]]/12,1,$C$5-Table4211[[#This Row],[Miesiąc]]+1,-I436),0)</f>
        <v>0</v>
      </c>
      <c r="F437" s="2">
        <f>IF(I436&gt;0.001,PPMT(Table4211[[#This Row],[Oprocentowanie]]/12,1,$C$5-Table4211[[#This Row],[Miesiąc]]+1,-I436),0)</f>
        <v>0</v>
      </c>
      <c r="G437" s="2">
        <f t="shared" si="20"/>
        <v>0</v>
      </c>
      <c r="H437" s="2"/>
      <c r="I437" s="11">
        <f>IF(I436-F437&gt;0.001,I436-F437-Table4211[[#This Row],[Ile nadpłacamy przy tej racie?]],0)</f>
        <v>0</v>
      </c>
      <c r="K437" s="2">
        <f>IF(Table4211[[#This Row],[Rok]]&lt;9,Table4211[[#This Row],[Odsetki normalne]]*50%,Table4211[[#This Row],[Odsetki normalne]])</f>
        <v>0</v>
      </c>
    </row>
    <row r="438" spans="2:11" x14ac:dyDescent="0.25">
      <c r="B438" s="1">
        <f t="shared" si="19"/>
        <v>36</v>
      </c>
      <c r="C438" s="4">
        <f t="shared" si="21"/>
        <v>422</v>
      </c>
      <c r="D438" s="5">
        <v>5.4800000000000001E-2</v>
      </c>
      <c r="E438" s="9">
        <f>IF(I437&gt;0.001,IPMT(Table4211[[#This Row],[Oprocentowanie]]/12,1,$C$5-Table4211[[#This Row],[Miesiąc]]+1,-I437),0)</f>
        <v>0</v>
      </c>
      <c r="F438" s="2">
        <f>IF(I437&gt;0.001,PPMT(Table4211[[#This Row],[Oprocentowanie]]/12,1,$C$5-Table4211[[#This Row],[Miesiąc]]+1,-I437),0)</f>
        <v>0</v>
      </c>
      <c r="G438" s="2">
        <f t="shared" si="20"/>
        <v>0</v>
      </c>
      <c r="H438" s="2"/>
      <c r="I438" s="11">
        <f>IF(I437-F438&gt;0.001,I437-F438-Table4211[[#This Row],[Ile nadpłacamy przy tej racie?]],0)</f>
        <v>0</v>
      </c>
      <c r="K438" s="2">
        <f>IF(Table4211[[#This Row],[Rok]]&lt;9,Table4211[[#This Row],[Odsetki normalne]]*50%,Table4211[[#This Row],[Odsetki normalne]])</f>
        <v>0</v>
      </c>
    </row>
    <row r="439" spans="2:11" x14ac:dyDescent="0.25">
      <c r="B439" s="1">
        <f t="shared" si="19"/>
        <v>36</v>
      </c>
      <c r="C439" s="4">
        <f t="shared" si="21"/>
        <v>423</v>
      </c>
      <c r="D439" s="5">
        <v>5.4800000000000001E-2</v>
      </c>
      <c r="E439" s="9">
        <f>IF(I438&gt;0.001,IPMT(Table4211[[#This Row],[Oprocentowanie]]/12,1,$C$5-Table4211[[#This Row],[Miesiąc]]+1,-I438),0)</f>
        <v>0</v>
      </c>
      <c r="F439" s="2">
        <f>IF(I438&gt;0.001,PPMT(Table4211[[#This Row],[Oprocentowanie]]/12,1,$C$5-Table4211[[#This Row],[Miesiąc]]+1,-I438),0)</f>
        <v>0</v>
      </c>
      <c r="G439" s="2">
        <f t="shared" si="20"/>
        <v>0</v>
      </c>
      <c r="H439" s="2"/>
      <c r="I439" s="11">
        <f>IF(I438-F439&gt;0.001,I438-F439-Table4211[[#This Row],[Ile nadpłacamy przy tej racie?]],0)</f>
        <v>0</v>
      </c>
      <c r="K439" s="2">
        <f>IF(Table4211[[#This Row],[Rok]]&lt;9,Table4211[[#This Row],[Odsetki normalne]]*50%,Table4211[[#This Row],[Odsetki normalne]])</f>
        <v>0</v>
      </c>
    </row>
    <row r="440" spans="2:11" x14ac:dyDescent="0.25">
      <c r="B440" s="1">
        <f t="shared" si="19"/>
        <v>36</v>
      </c>
      <c r="C440" s="4">
        <f t="shared" si="21"/>
        <v>424</v>
      </c>
      <c r="D440" s="5">
        <v>5.4800000000000001E-2</v>
      </c>
      <c r="E440" s="9">
        <f>IF(I439&gt;0.001,IPMT(Table4211[[#This Row],[Oprocentowanie]]/12,1,$C$5-Table4211[[#This Row],[Miesiąc]]+1,-I439),0)</f>
        <v>0</v>
      </c>
      <c r="F440" s="2">
        <f>IF(I439&gt;0.001,PPMT(Table4211[[#This Row],[Oprocentowanie]]/12,1,$C$5-Table4211[[#This Row],[Miesiąc]]+1,-I439),0)</f>
        <v>0</v>
      </c>
      <c r="G440" s="2">
        <f t="shared" si="20"/>
        <v>0</v>
      </c>
      <c r="H440" s="2"/>
      <c r="I440" s="11">
        <f>IF(I439-F440&gt;0.001,I439-F440-Table4211[[#This Row],[Ile nadpłacamy przy tej racie?]],0)</f>
        <v>0</v>
      </c>
      <c r="K440" s="2">
        <f>IF(Table4211[[#This Row],[Rok]]&lt;9,Table4211[[#This Row],[Odsetki normalne]]*50%,Table4211[[#This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425</v>
      </c>
      <c r="D441" s="5">
        <v>5.4800000000000001E-2</v>
      </c>
      <c r="E441" s="9">
        <f>IF(I440&gt;0.001,IPMT(Table4211[[#This Row],[Oprocentowanie]]/12,1,$C$5-Table4211[[#This Row],[Miesiąc]]+1,-I440),0)</f>
        <v>0</v>
      </c>
      <c r="F441" s="2">
        <f>IF(I440&gt;0.001,PPMT(Table4211[[#This Row],[Oprocentowanie]]/12,1,$C$5-Table4211[[#This Row],[Miesiąc]]+1,-I440),0)</f>
        <v>0</v>
      </c>
      <c r="G441" s="2">
        <f t="shared" si="20"/>
        <v>0</v>
      </c>
      <c r="H441" s="2"/>
      <c r="I441" s="11">
        <f>IF(I440-F441&gt;0.001,I440-F441-Table4211[[#This Row],[Ile nadpłacamy przy tej racie?]],0)</f>
        <v>0</v>
      </c>
      <c r="K441" s="2">
        <f>IF(Table4211[[#This Row],[Rok]]&lt;9,Table4211[[#This Row],[Odsetki normalne]]*50%,Table4211[[#This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426</v>
      </c>
      <c r="D442" s="5">
        <v>5.4800000000000001E-2</v>
      </c>
      <c r="E442" s="9">
        <f>IF(I441&gt;0.001,IPMT(Table4211[[#This Row],[Oprocentowanie]]/12,1,$C$5-Table4211[[#This Row],[Miesiąc]]+1,-I441),0)</f>
        <v>0</v>
      </c>
      <c r="F442" s="2">
        <f>IF(I441&gt;0.001,PPMT(Table4211[[#This Row],[Oprocentowanie]]/12,1,$C$5-Table4211[[#This Row],[Miesiąc]]+1,-I441),0)</f>
        <v>0</v>
      </c>
      <c r="G442" s="2">
        <f t="shared" si="20"/>
        <v>0</v>
      </c>
      <c r="H442" s="2"/>
      <c r="I442" s="11">
        <f>IF(I441-F442&gt;0.001,I441-F442-Table4211[[#This Row],[Ile nadpłacamy przy tej racie?]],0)</f>
        <v>0</v>
      </c>
      <c r="K442" s="2">
        <f>IF(Table4211[[#This Row],[Rok]]&lt;9,Table4211[[#This Row],[Odsetki normalne]]*50%,Table4211[[#This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427</v>
      </c>
      <c r="D443" s="5">
        <v>5.4800000000000001E-2</v>
      </c>
      <c r="E443" s="9">
        <f>IF(I442&gt;0.001,IPMT(Table4211[[#This Row],[Oprocentowanie]]/12,1,$C$5-Table4211[[#This Row],[Miesiąc]]+1,-I442),0)</f>
        <v>0</v>
      </c>
      <c r="F443" s="2">
        <f>IF(I442&gt;0.001,PPMT(Table4211[[#This Row],[Oprocentowanie]]/12,1,$C$5-Table4211[[#This Row],[Miesiąc]]+1,-I442),0)</f>
        <v>0</v>
      </c>
      <c r="G443" s="2">
        <f t="shared" si="20"/>
        <v>0</v>
      </c>
      <c r="H443" s="2"/>
      <c r="I443" s="11">
        <f>IF(I442-F443&gt;0.001,I442-F443-Table4211[[#This Row],[Ile nadpłacamy przy tej racie?]],0)</f>
        <v>0</v>
      </c>
      <c r="K443" s="2">
        <f>IF(Table4211[[#This Row],[Rok]]&lt;9,Table4211[[#This Row],[Odsetki normalne]]*50%,Table4211[[#This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428</v>
      </c>
      <c r="D444" s="5">
        <v>5.4800000000000001E-2</v>
      </c>
      <c r="E444" s="9">
        <f>IF(I443&gt;0.001,IPMT(Table4211[[#This Row],[Oprocentowanie]]/12,1,$C$5-Table4211[[#This Row],[Miesiąc]]+1,-I443),0)</f>
        <v>0</v>
      </c>
      <c r="F444" s="2">
        <f>IF(I443&gt;0.001,PPMT(Table4211[[#This Row],[Oprocentowanie]]/12,1,$C$5-Table4211[[#This Row],[Miesiąc]]+1,-I443),0)</f>
        <v>0</v>
      </c>
      <c r="G444" s="2">
        <f t="shared" si="20"/>
        <v>0</v>
      </c>
      <c r="H444" s="2"/>
      <c r="I444" s="11">
        <f>IF(I443-F444&gt;0.001,I443-F444-Table4211[[#This Row],[Ile nadpłacamy przy tej racie?]],0)</f>
        <v>0</v>
      </c>
      <c r="K444" s="2">
        <f>IF(Table4211[[#This Row],[Rok]]&lt;9,Table4211[[#This Row],[Odsetki normalne]]*50%,Table4211[[#This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429</v>
      </c>
      <c r="D445" s="5">
        <v>5.4800000000000001E-2</v>
      </c>
      <c r="E445" s="9">
        <f>IF(I444&gt;0.001,IPMT(Table4211[[#This Row],[Oprocentowanie]]/12,1,$C$5-Table4211[[#This Row],[Miesiąc]]+1,-I444),0)</f>
        <v>0</v>
      </c>
      <c r="F445" s="2">
        <f>IF(I444&gt;0.001,PPMT(Table4211[[#This Row],[Oprocentowanie]]/12,1,$C$5-Table4211[[#This Row],[Miesiąc]]+1,-I444),0)</f>
        <v>0</v>
      </c>
      <c r="G445" s="2">
        <f t="shared" si="20"/>
        <v>0</v>
      </c>
      <c r="H445" s="2"/>
      <c r="I445" s="11">
        <f>IF(I444-F445&gt;0.001,I444-F445-Table4211[[#This Row],[Ile nadpłacamy przy tej racie?]],0)</f>
        <v>0</v>
      </c>
      <c r="K445" s="2">
        <f>IF(Table4211[[#This Row],[Rok]]&lt;9,Table4211[[#This Row],[Odsetki normalne]]*50%,Table4211[[#This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430</v>
      </c>
      <c r="D446" s="5">
        <v>5.4800000000000001E-2</v>
      </c>
      <c r="E446" s="9">
        <f>IF(I445&gt;0.001,IPMT(Table4211[[#This Row],[Oprocentowanie]]/12,1,$C$5-Table4211[[#This Row],[Miesiąc]]+1,-I445),0)</f>
        <v>0</v>
      </c>
      <c r="F446" s="2">
        <f>IF(I445&gt;0.001,PPMT(Table4211[[#This Row],[Oprocentowanie]]/12,1,$C$5-Table4211[[#This Row],[Miesiąc]]+1,-I445),0)</f>
        <v>0</v>
      </c>
      <c r="G446" s="2">
        <f t="shared" si="20"/>
        <v>0</v>
      </c>
      <c r="H446" s="2"/>
      <c r="I446" s="11">
        <f>IF(I445-F446&gt;0.001,I445-F446-Table4211[[#This Row],[Ile nadpłacamy przy tej racie?]],0)</f>
        <v>0</v>
      </c>
      <c r="K446" s="2">
        <f>IF(Table4211[[#This Row],[Rok]]&lt;9,Table4211[[#This Row],[Odsetki normalne]]*50%,Table4211[[#This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431</v>
      </c>
      <c r="D447" s="5">
        <v>5.4800000000000001E-2</v>
      </c>
      <c r="E447" s="9">
        <f>IF(I446&gt;0.001,IPMT(Table4211[[#This Row],[Oprocentowanie]]/12,1,$C$5-Table4211[[#This Row],[Miesiąc]]+1,-I446),0)</f>
        <v>0</v>
      </c>
      <c r="F447" s="2">
        <f>IF(I446&gt;0.001,PPMT(Table4211[[#This Row],[Oprocentowanie]]/12,1,$C$5-Table4211[[#This Row],[Miesiąc]]+1,-I446),0)</f>
        <v>0</v>
      </c>
      <c r="G447" s="2">
        <f t="shared" si="20"/>
        <v>0</v>
      </c>
      <c r="H447" s="2"/>
      <c r="I447" s="11">
        <f>IF(I446-F447&gt;0.001,I446-F447-Table4211[[#This Row],[Ile nadpłacamy przy tej racie?]],0)</f>
        <v>0</v>
      </c>
      <c r="K447" s="2">
        <f>IF(Table4211[[#This Row],[Rok]]&lt;9,Table4211[[#This Row],[Odsetki normalne]]*50%,Table4211[[#This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432</v>
      </c>
      <c r="D448" s="5">
        <v>5.4800000000000001E-2</v>
      </c>
      <c r="E448" s="9">
        <f>IF(I447&gt;0.001,IPMT(Table4211[[#This Row],[Oprocentowanie]]/12,1,$C$5-Table4211[[#This Row],[Miesiąc]]+1,-I447),0)</f>
        <v>0</v>
      </c>
      <c r="F448" s="2">
        <f>IF(I447&gt;0.001,PPMT(Table4211[[#This Row],[Oprocentowanie]]/12,1,$C$5-Table4211[[#This Row],[Miesiąc]]+1,-I447),0)</f>
        <v>0</v>
      </c>
      <c r="G448" s="2">
        <f t="shared" si="20"/>
        <v>0</v>
      </c>
      <c r="H448" s="2"/>
      <c r="I448" s="11">
        <f>IF(I447-F448&gt;0.001,I447-F448-Table4211[[#This Row],[Ile nadpłacamy przy tej racie?]],0)</f>
        <v>0</v>
      </c>
      <c r="K448" s="2">
        <f>IF(Table4211[[#This Row],[Rok]]&lt;9,Table4211[[#This Row],[Odsetki normalne]]*50%,Table4211[[#This Row],[Odsetki normalne]])</f>
        <v>0</v>
      </c>
    </row>
    <row r="449" spans="2:11" x14ac:dyDescent="0.25">
      <c r="B449" s="6">
        <f t="shared" si="19"/>
        <v>37</v>
      </c>
      <c r="C449" s="7">
        <f t="shared" si="21"/>
        <v>433</v>
      </c>
      <c r="D449" s="8">
        <v>5.4800000000000001E-2</v>
      </c>
      <c r="E449" s="9">
        <f>IF(I448&gt;0.001,IPMT(Table4211[[#This Row],[Oprocentowanie]]/12,1,$C$5-Table4211[[#This Row],[Miesiąc]]+1,-I448),0)</f>
        <v>0</v>
      </c>
      <c r="F449" s="9">
        <f>IF(I448&gt;0.001,PPMT(Table4211[[#This Row],[Oprocentowanie]]/12,1,$C$5-Table4211[[#This Row],[Miesiąc]]+1,-I448),0)</f>
        <v>0</v>
      </c>
      <c r="G449" s="9">
        <f t="shared" si="20"/>
        <v>0</v>
      </c>
      <c r="H449" s="9"/>
      <c r="I449" s="9">
        <f>IF(I448-F449&gt;0.001,I448-F449-Table4211[[#This Row],[Ile nadpłacamy przy tej racie?]],0)</f>
        <v>0</v>
      </c>
      <c r="K449" s="9">
        <f>IF(Table4211[[#This Row],[Rok]]&lt;9,Table4211[[#This Row],[Odsetki normalne]]*50%,Table4211[[#This Row],[Odsetki normalne]])</f>
        <v>0</v>
      </c>
    </row>
    <row r="450" spans="2:11" x14ac:dyDescent="0.25">
      <c r="B450" s="6">
        <f t="shared" si="19"/>
        <v>37</v>
      </c>
      <c r="C450" s="7">
        <f t="shared" si="21"/>
        <v>434</v>
      </c>
      <c r="D450" s="8">
        <v>5.4800000000000001E-2</v>
      </c>
      <c r="E450" s="9">
        <f>IF(I449&gt;0.001,IPMT(Table4211[[#This Row],[Oprocentowanie]]/12,1,$C$5-Table4211[[#This Row],[Miesiąc]]+1,-I449),0)</f>
        <v>0</v>
      </c>
      <c r="F450" s="9">
        <f>IF(I449&gt;0.001,PPMT(Table4211[[#This Row],[Oprocentowanie]]/12,1,$C$5-Table4211[[#This Row],[Miesiąc]]+1,-I449),0)</f>
        <v>0</v>
      </c>
      <c r="G450" s="9">
        <f t="shared" si="20"/>
        <v>0</v>
      </c>
      <c r="H450" s="9"/>
      <c r="I450" s="9">
        <f>IF(I449-F450&gt;0.001,I449-F450-Table4211[[#This Row],[Ile nadpłacamy przy tej racie?]],0)</f>
        <v>0</v>
      </c>
      <c r="K450" s="9">
        <f>IF(Table4211[[#This Row],[Rok]]&lt;9,Table4211[[#This Row],[Odsetki normalne]]*50%,Table4211[[#This Row],[Odsetki normalne]])</f>
        <v>0</v>
      </c>
    </row>
    <row r="451" spans="2:11" x14ac:dyDescent="0.25">
      <c r="B451" s="6">
        <f t="shared" si="19"/>
        <v>37</v>
      </c>
      <c r="C451" s="7">
        <f t="shared" si="21"/>
        <v>435</v>
      </c>
      <c r="D451" s="8">
        <v>5.4800000000000001E-2</v>
      </c>
      <c r="E451" s="9">
        <f>IF(I450&gt;0.001,IPMT(Table4211[[#This Row],[Oprocentowanie]]/12,1,$C$5-Table4211[[#This Row],[Miesiąc]]+1,-I450),0)</f>
        <v>0</v>
      </c>
      <c r="F451" s="9">
        <f>IF(I450&gt;0.001,PPMT(Table4211[[#This Row],[Oprocentowanie]]/12,1,$C$5-Table4211[[#This Row],[Miesiąc]]+1,-I450),0)</f>
        <v>0</v>
      </c>
      <c r="G451" s="9">
        <f t="shared" si="20"/>
        <v>0</v>
      </c>
      <c r="H451" s="9"/>
      <c r="I451" s="9">
        <f>IF(I450-F451&gt;0.001,I450-F451-Table4211[[#This Row],[Ile nadpłacamy przy tej racie?]],0)</f>
        <v>0</v>
      </c>
      <c r="K451" s="9">
        <f>IF(Table4211[[#This Row],[Rok]]&lt;9,Table4211[[#This Row],[Odsetki normalne]]*50%,Table4211[[#This Row],[Odsetki normalne]])</f>
        <v>0</v>
      </c>
    </row>
    <row r="452" spans="2:11" x14ac:dyDescent="0.25">
      <c r="B452" s="6">
        <f t="shared" si="19"/>
        <v>37</v>
      </c>
      <c r="C452" s="7">
        <f t="shared" si="21"/>
        <v>436</v>
      </c>
      <c r="D452" s="8">
        <v>5.4800000000000001E-2</v>
      </c>
      <c r="E452" s="9">
        <f>IF(I451&gt;0.001,IPMT(Table4211[[#This Row],[Oprocentowanie]]/12,1,$C$5-Table4211[[#This Row],[Miesiąc]]+1,-I451),0)</f>
        <v>0</v>
      </c>
      <c r="F452" s="9">
        <f>IF(I451&gt;0.001,PPMT(Table4211[[#This Row],[Oprocentowanie]]/12,1,$C$5-Table4211[[#This Row],[Miesiąc]]+1,-I451),0)</f>
        <v>0</v>
      </c>
      <c r="G452" s="9">
        <f t="shared" si="20"/>
        <v>0</v>
      </c>
      <c r="H452" s="9"/>
      <c r="I452" s="9">
        <f>IF(I451-F452&gt;0.001,I451-F452-Table4211[[#This Row],[Ile nadpłacamy przy tej racie?]],0)</f>
        <v>0</v>
      </c>
      <c r="K452" s="9">
        <f>IF(Table4211[[#This Row],[Rok]]&lt;9,Table4211[[#This Row],[Odsetki normalne]]*50%,Table4211[[#This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437</v>
      </c>
      <c r="D453" s="8">
        <v>5.4800000000000001E-2</v>
      </c>
      <c r="E453" s="9">
        <f>IF(I452&gt;0.001,IPMT(Table4211[[#This Row],[Oprocentowanie]]/12,1,$C$5-Table4211[[#This Row],[Miesiąc]]+1,-I452),0)</f>
        <v>0</v>
      </c>
      <c r="F453" s="9">
        <f>IF(I452&gt;0.001,PPMT(Table4211[[#This Row],[Oprocentowanie]]/12,1,$C$5-Table4211[[#This Row],[Miesiąc]]+1,-I452),0)</f>
        <v>0</v>
      </c>
      <c r="G453" s="9">
        <f t="shared" si="20"/>
        <v>0</v>
      </c>
      <c r="H453" s="9"/>
      <c r="I453" s="9">
        <f>IF(I452-F453&gt;0.001,I452-F453-Table4211[[#This Row],[Ile nadpłacamy przy tej racie?]],0)</f>
        <v>0</v>
      </c>
      <c r="K453" s="9">
        <f>IF(Table4211[[#This Row],[Rok]]&lt;9,Table4211[[#This Row],[Odsetki normalne]]*50%,Table4211[[#This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438</v>
      </c>
      <c r="D454" s="8">
        <v>5.4800000000000001E-2</v>
      </c>
      <c r="E454" s="9">
        <f>IF(I453&gt;0.001,IPMT(Table4211[[#This Row],[Oprocentowanie]]/12,1,$C$5-Table4211[[#This Row],[Miesiąc]]+1,-I453),0)</f>
        <v>0</v>
      </c>
      <c r="F454" s="9">
        <f>IF(I453&gt;0.001,PPMT(Table4211[[#This Row],[Oprocentowanie]]/12,1,$C$5-Table4211[[#This Row],[Miesiąc]]+1,-I453),0)</f>
        <v>0</v>
      </c>
      <c r="G454" s="9">
        <f t="shared" si="20"/>
        <v>0</v>
      </c>
      <c r="H454" s="9"/>
      <c r="I454" s="9">
        <f>IF(I453-F454&gt;0.001,I453-F454-Table4211[[#This Row],[Ile nadpłacamy przy tej racie?]],0)</f>
        <v>0</v>
      </c>
      <c r="K454" s="9">
        <f>IF(Table4211[[#This Row],[Rok]]&lt;9,Table4211[[#This Row],[Odsetki normalne]]*50%,Table4211[[#This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439</v>
      </c>
      <c r="D455" s="8">
        <v>5.4800000000000001E-2</v>
      </c>
      <c r="E455" s="9">
        <f>IF(I454&gt;0.001,IPMT(Table4211[[#This Row],[Oprocentowanie]]/12,1,$C$5-Table4211[[#This Row],[Miesiąc]]+1,-I454),0)</f>
        <v>0</v>
      </c>
      <c r="F455" s="9">
        <f>IF(I454&gt;0.001,PPMT(Table4211[[#This Row],[Oprocentowanie]]/12,1,$C$5-Table4211[[#This Row],[Miesiąc]]+1,-I454),0)</f>
        <v>0</v>
      </c>
      <c r="G455" s="9">
        <f t="shared" si="20"/>
        <v>0</v>
      </c>
      <c r="H455" s="9"/>
      <c r="I455" s="9">
        <f>IF(I454-F455&gt;0.001,I454-F455-Table4211[[#This Row],[Ile nadpłacamy przy tej racie?]],0)</f>
        <v>0</v>
      </c>
      <c r="K455" s="9">
        <f>IF(Table4211[[#This Row],[Rok]]&lt;9,Table4211[[#This Row],[Odsetki normalne]]*50%,Table4211[[#This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440</v>
      </c>
      <c r="D456" s="8">
        <v>5.4800000000000001E-2</v>
      </c>
      <c r="E456" s="9">
        <f>IF(I455&gt;0.001,IPMT(Table4211[[#This Row],[Oprocentowanie]]/12,1,$C$5-Table4211[[#This Row],[Miesiąc]]+1,-I455),0)</f>
        <v>0</v>
      </c>
      <c r="F456" s="9">
        <f>IF(I455&gt;0.001,PPMT(Table4211[[#This Row],[Oprocentowanie]]/12,1,$C$5-Table4211[[#This Row],[Miesiąc]]+1,-I455),0)</f>
        <v>0</v>
      </c>
      <c r="G456" s="9">
        <f t="shared" si="20"/>
        <v>0</v>
      </c>
      <c r="H456" s="9"/>
      <c r="I456" s="9">
        <f>IF(I455-F456&gt;0.001,I455-F456-Table4211[[#This Row],[Ile nadpłacamy przy tej racie?]],0)</f>
        <v>0</v>
      </c>
      <c r="K456" s="9">
        <f>IF(Table4211[[#This Row],[Rok]]&lt;9,Table4211[[#This Row],[Odsetki normalne]]*50%,Table4211[[#This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441</v>
      </c>
      <c r="D457" s="8">
        <v>5.4800000000000001E-2</v>
      </c>
      <c r="E457" s="9">
        <f>IF(I456&gt;0.001,IPMT(Table4211[[#This Row],[Oprocentowanie]]/12,1,$C$5-Table4211[[#This Row],[Miesiąc]]+1,-I456),0)</f>
        <v>0</v>
      </c>
      <c r="F457" s="9">
        <f>IF(I456&gt;0.001,PPMT(Table4211[[#This Row],[Oprocentowanie]]/12,1,$C$5-Table4211[[#This Row],[Miesiąc]]+1,-I456),0)</f>
        <v>0</v>
      </c>
      <c r="G457" s="9">
        <f t="shared" si="20"/>
        <v>0</v>
      </c>
      <c r="H457" s="9"/>
      <c r="I457" s="9">
        <f>IF(I456-F457&gt;0.001,I456-F457-Table4211[[#This Row],[Ile nadpłacamy przy tej racie?]],0)</f>
        <v>0</v>
      </c>
      <c r="K457" s="9">
        <f>IF(Table4211[[#This Row],[Rok]]&lt;9,Table4211[[#This Row],[Odsetki normalne]]*50%,Table4211[[#This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442</v>
      </c>
      <c r="D458" s="8">
        <v>5.4800000000000001E-2</v>
      </c>
      <c r="E458" s="9">
        <f>IF(I457&gt;0.001,IPMT(Table4211[[#This Row],[Oprocentowanie]]/12,1,$C$5-Table4211[[#This Row],[Miesiąc]]+1,-I457),0)</f>
        <v>0</v>
      </c>
      <c r="F458" s="9">
        <f>IF(I457&gt;0.001,PPMT(Table4211[[#This Row],[Oprocentowanie]]/12,1,$C$5-Table4211[[#This Row],[Miesiąc]]+1,-I457),0)</f>
        <v>0</v>
      </c>
      <c r="G458" s="9">
        <f t="shared" si="20"/>
        <v>0</v>
      </c>
      <c r="H458" s="9"/>
      <c r="I458" s="9">
        <f>IF(I457-F458&gt;0.001,I457-F458-Table4211[[#This Row],[Ile nadpłacamy przy tej racie?]],0)</f>
        <v>0</v>
      </c>
      <c r="K458" s="9">
        <f>IF(Table4211[[#This Row],[Rok]]&lt;9,Table4211[[#This Row],[Odsetki normalne]]*50%,Table4211[[#This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443</v>
      </c>
      <c r="D459" s="8">
        <v>5.4800000000000001E-2</v>
      </c>
      <c r="E459" s="9">
        <f>IF(I458&gt;0.001,IPMT(Table4211[[#This Row],[Oprocentowanie]]/12,1,$C$5-Table4211[[#This Row],[Miesiąc]]+1,-I458),0)</f>
        <v>0</v>
      </c>
      <c r="F459" s="9">
        <f>IF(I458&gt;0.001,PPMT(Table4211[[#This Row],[Oprocentowanie]]/12,1,$C$5-Table4211[[#This Row],[Miesiąc]]+1,-I458),0)</f>
        <v>0</v>
      </c>
      <c r="G459" s="9">
        <f t="shared" si="20"/>
        <v>0</v>
      </c>
      <c r="H459" s="9"/>
      <c r="I459" s="9">
        <f>IF(I458-F459&gt;0.001,I458-F459-Table4211[[#This Row],[Ile nadpłacamy przy tej racie?]],0)</f>
        <v>0</v>
      </c>
      <c r="K459" s="9">
        <f>IF(Table4211[[#This Row],[Rok]]&lt;9,Table4211[[#This Row],[Odsetki normalne]]*50%,Table4211[[#This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444</v>
      </c>
      <c r="D460" s="8">
        <v>5.4800000000000001E-2</v>
      </c>
      <c r="E460" s="9">
        <f>IF(I459&gt;0.001,IPMT(Table4211[[#This Row],[Oprocentowanie]]/12,1,$C$5-Table4211[[#This Row],[Miesiąc]]+1,-I459),0)</f>
        <v>0</v>
      </c>
      <c r="F460" s="9">
        <f>IF(I459&gt;0.001,PPMT(Table4211[[#This Row],[Oprocentowanie]]/12,1,$C$5-Table4211[[#This Row],[Miesiąc]]+1,-I459),0)</f>
        <v>0</v>
      </c>
      <c r="G460" s="9">
        <f t="shared" si="20"/>
        <v>0</v>
      </c>
      <c r="H460" s="9"/>
      <c r="I460" s="9">
        <f>IF(I459-F460&gt;0.001,I459-F460-Table4211[[#This Row],[Ile nadpłacamy przy tej racie?]],0)</f>
        <v>0</v>
      </c>
      <c r="K460" s="9">
        <f>IF(Table4211[[#This Row],[Rok]]&lt;9,Table4211[[#This Row],[Odsetki normalne]]*50%,Table4211[[#This Row],[Odsetki normalne]])</f>
        <v>0</v>
      </c>
    </row>
    <row r="461" spans="2:11" x14ac:dyDescent="0.25">
      <c r="B461" s="1">
        <f t="shared" si="19"/>
        <v>38</v>
      </c>
      <c r="C461" s="4">
        <f t="shared" si="21"/>
        <v>445</v>
      </c>
      <c r="D461" s="5">
        <v>5.4800000000000001E-2</v>
      </c>
      <c r="E461" s="9">
        <f>IF(I460&gt;0.001,IPMT(Table4211[[#This Row],[Oprocentowanie]]/12,1,$C$5-Table4211[[#This Row],[Miesiąc]]+1,-I460),0)</f>
        <v>0</v>
      </c>
      <c r="F461" s="2">
        <f>IF(I460&gt;0.001,PPMT(Table4211[[#This Row],[Oprocentowanie]]/12,1,$C$5-Table4211[[#This Row],[Miesiąc]]+1,-I460),0)</f>
        <v>0</v>
      </c>
      <c r="G461" s="2">
        <f t="shared" si="20"/>
        <v>0</v>
      </c>
      <c r="H461" s="2"/>
      <c r="I461" s="11">
        <f>IF(I460-F461&gt;0.001,I460-F461-Table4211[[#This Row],[Ile nadpłacamy przy tej racie?]],0)</f>
        <v>0</v>
      </c>
      <c r="K461" s="2">
        <f>IF(Table4211[[#This Row],[Rok]]&lt;9,Table4211[[#This Row],[Odsetki normalne]]*50%,Table4211[[#This Row],[Odsetki normalne]])</f>
        <v>0</v>
      </c>
    </row>
    <row r="462" spans="2:11" x14ac:dyDescent="0.25">
      <c r="B462" s="1">
        <f t="shared" si="19"/>
        <v>38</v>
      </c>
      <c r="C462" s="4">
        <f t="shared" si="21"/>
        <v>446</v>
      </c>
      <c r="D462" s="5">
        <v>5.4800000000000001E-2</v>
      </c>
      <c r="E462" s="9">
        <f>IF(I461&gt;0.001,IPMT(Table4211[[#This Row],[Oprocentowanie]]/12,1,$C$5-Table4211[[#This Row],[Miesiąc]]+1,-I461),0)</f>
        <v>0</v>
      </c>
      <c r="F462" s="2">
        <f>IF(I461&gt;0.001,PPMT(Table4211[[#This Row],[Oprocentowanie]]/12,1,$C$5-Table4211[[#This Row],[Miesiąc]]+1,-I461),0)</f>
        <v>0</v>
      </c>
      <c r="G462" s="2">
        <f t="shared" si="20"/>
        <v>0</v>
      </c>
      <c r="H462" s="2"/>
      <c r="I462" s="11">
        <f>IF(I461-F462&gt;0.001,I461-F462-Table4211[[#This Row],[Ile nadpłacamy przy tej racie?]],0)</f>
        <v>0</v>
      </c>
      <c r="K462" s="2">
        <f>IF(Table4211[[#This Row],[Rok]]&lt;9,Table4211[[#This Row],[Odsetki normalne]]*50%,Table4211[[#This Row],[Odsetki normalne]])</f>
        <v>0</v>
      </c>
    </row>
    <row r="463" spans="2:11" x14ac:dyDescent="0.25">
      <c r="B463" s="1">
        <f t="shared" si="19"/>
        <v>38</v>
      </c>
      <c r="C463" s="4">
        <f t="shared" si="21"/>
        <v>447</v>
      </c>
      <c r="D463" s="5">
        <v>5.4800000000000001E-2</v>
      </c>
      <c r="E463" s="9">
        <f>IF(I462&gt;0.001,IPMT(Table4211[[#This Row],[Oprocentowanie]]/12,1,$C$5-Table4211[[#This Row],[Miesiąc]]+1,-I462),0)</f>
        <v>0</v>
      </c>
      <c r="F463" s="2">
        <f>IF(I462&gt;0.001,PPMT(Table4211[[#This Row],[Oprocentowanie]]/12,1,$C$5-Table4211[[#This Row],[Miesiąc]]+1,-I462),0)</f>
        <v>0</v>
      </c>
      <c r="G463" s="2">
        <f t="shared" si="20"/>
        <v>0</v>
      </c>
      <c r="H463" s="2"/>
      <c r="I463" s="11">
        <f>IF(I462-F463&gt;0.001,I462-F463-Table4211[[#This Row],[Ile nadpłacamy przy tej racie?]],0)</f>
        <v>0</v>
      </c>
      <c r="K463" s="2">
        <f>IF(Table4211[[#This Row],[Rok]]&lt;9,Table4211[[#This Row],[Odsetki normalne]]*50%,Table4211[[#This Row],[Odsetki normalne]])</f>
        <v>0</v>
      </c>
    </row>
    <row r="464" spans="2:11" x14ac:dyDescent="0.25">
      <c r="B464" s="1">
        <f t="shared" si="19"/>
        <v>38</v>
      </c>
      <c r="C464" s="4">
        <f t="shared" si="21"/>
        <v>448</v>
      </c>
      <c r="D464" s="5">
        <v>5.4800000000000001E-2</v>
      </c>
      <c r="E464" s="9">
        <f>IF(I463&gt;0.001,IPMT(Table4211[[#This Row],[Oprocentowanie]]/12,1,$C$5-Table4211[[#This Row],[Miesiąc]]+1,-I463),0)</f>
        <v>0</v>
      </c>
      <c r="F464" s="2">
        <f>IF(I463&gt;0.001,PPMT(Table4211[[#This Row],[Oprocentowanie]]/12,1,$C$5-Table4211[[#This Row],[Miesiąc]]+1,-I463),0)</f>
        <v>0</v>
      </c>
      <c r="G464" s="2">
        <f t="shared" si="20"/>
        <v>0</v>
      </c>
      <c r="H464" s="2"/>
      <c r="I464" s="11">
        <f>IF(I463-F464&gt;0.001,I463-F464-Table4211[[#This Row],[Ile nadpłacamy przy tej racie?]],0)</f>
        <v>0</v>
      </c>
      <c r="K464" s="2">
        <f>IF(Table4211[[#This Row],[Rok]]&lt;9,Table4211[[#This Row],[Odsetki normalne]]*50%,Table4211[[#This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449</v>
      </c>
      <c r="D465" s="5">
        <v>5.4800000000000001E-2</v>
      </c>
      <c r="E465" s="9">
        <f>IF(I464&gt;0.001,IPMT(Table4211[[#This Row],[Oprocentowanie]]/12,1,$C$5-Table4211[[#This Row],[Miesiąc]]+1,-I464),0)</f>
        <v>0</v>
      </c>
      <c r="F465" s="2">
        <f>IF(I464&gt;0.001,PPMT(Table4211[[#This Row],[Oprocentowanie]]/12,1,$C$5-Table4211[[#This Row],[Miesiąc]]+1,-I464),0)</f>
        <v>0</v>
      </c>
      <c r="G465" s="2">
        <f t="shared" si="20"/>
        <v>0</v>
      </c>
      <c r="H465" s="2"/>
      <c r="I465" s="11">
        <f>IF(I464-F465&gt;0.001,I464-F465-Table4211[[#This Row],[Ile nadpłacamy przy tej racie?]],0)</f>
        <v>0</v>
      </c>
      <c r="K465" s="2">
        <f>IF(Table4211[[#This Row],[Rok]]&lt;9,Table4211[[#This Row],[Odsetki normalne]]*50%,Table4211[[#This Row],[Odsetki normalne]])</f>
        <v>0</v>
      </c>
    </row>
    <row r="466" spans="2:11" x14ac:dyDescent="0.25">
      <c r="B466" s="1">
        <f t="shared" ref="B466:B496" si="22">ROUNDUP(C466/12,0)</f>
        <v>38</v>
      </c>
      <c r="C466" s="4">
        <f t="shared" si="21"/>
        <v>450</v>
      </c>
      <c r="D466" s="5">
        <v>5.4800000000000001E-2</v>
      </c>
      <c r="E466" s="9">
        <f>IF(I465&gt;0.001,IPMT(Table4211[[#This Row],[Oprocentowanie]]/12,1,$C$5-Table4211[[#This Row],[Miesiąc]]+1,-I465),0)</f>
        <v>0</v>
      </c>
      <c r="F466" s="2">
        <f>IF(I465&gt;0.001,PPMT(Table4211[[#This Row],[Oprocentowanie]]/12,1,$C$5-Table4211[[#This Row],[Miesiąc]]+1,-I465),0)</f>
        <v>0</v>
      </c>
      <c r="G466" s="2">
        <f t="shared" ref="G466:G496" si="23">IF(I465&gt;0,E466+F466,0)</f>
        <v>0</v>
      </c>
      <c r="H466" s="2"/>
      <c r="I466" s="11">
        <f>IF(I465-F466&gt;0.001,I465-F466-Table4211[[#This Row],[Ile nadpłacamy przy tej racie?]],0)</f>
        <v>0</v>
      </c>
      <c r="K466" s="2">
        <f>IF(Table4211[[#This Row],[Rok]]&lt;9,Table4211[[#This Row],[Odsetki normalne]]*50%,Table4211[[#This Row],[Odsetki normalne]])</f>
        <v>0</v>
      </c>
    </row>
    <row r="467" spans="2:11" x14ac:dyDescent="0.25">
      <c r="B467" s="1">
        <f t="shared" si="22"/>
        <v>38</v>
      </c>
      <c r="C467" s="4">
        <f t="shared" ref="C467:C496" si="24">C466+1</f>
        <v>451</v>
      </c>
      <c r="D467" s="5">
        <v>5.4800000000000001E-2</v>
      </c>
      <c r="E467" s="9">
        <f>IF(I466&gt;0.001,IPMT(Table4211[[#This Row],[Oprocentowanie]]/12,1,$C$5-Table4211[[#This Row],[Miesiąc]]+1,-I466),0)</f>
        <v>0</v>
      </c>
      <c r="F467" s="2">
        <f>IF(I466&gt;0.001,PPMT(Table4211[[#This Row],[Oprocentowanie]]/12,1,$C$5-Table4211[[#This Row],[Miesiąc]]+1,-I466),0)</f>
        <v>0</v>
      </c>
      <c r="G467" s="2">
        <f t="shared" si="23"/>
        <v>0</v>
      </c>
      <c r="H467" s="2"/>
      <c r="I467" s="11">
        <f>IF(I466-F467&gt;0.001,I466-F467-Table4211[[#This Row],[Ile nadpłacamy przy tej racie?]],0)</f>
        <v>0</v>
      </c>
      <c r="K467" s="2">
        <f>IF(Table4211[[#This Row],[Rok]]&lt;9,Table4211[[#This Row],[Odsetki normalne]]*50%,Table4211[[#This Row],[Odsetki normalne]])</f>
        <v>0</v>
      </c>
    </row>
    <row r="468" spans="2:11" x14ac:dyDescent="0.25">
      <c r="B468" s="1">
        <f t="shared" si="22"/>
        <v>38</v>
      </c>
      <c r="C468" s="4">
        <f t="shared" si="24"/>
        <v>452</v>
      </c>
      <c r="D468" s="5">
        <v>5.4800000000000001E-2</v>
      </c>
      <c r="E468" s="9">
        <f>IF(I467&gt;0.001,IPMT(Table4211[[#This Row],[Oprocentowanie]]/12,1,$C$5-Table4211[[#This Row],[Miesiąc]]+1,-I467),0)</f>
        <v>0</v>
      </c>
      <c r="F468" s="2">
        <f>IF(I467&gt;0.001,PPMT(Table4211[[#This Row],[Oprocentowanie]]/12,1,$C$5-Table4211[[#This Row],[Miesiąc]]+1,-I467),0)</f>
        <v>0</v>
      </c>
      <c r="G468" s="2">
        <f t="shared" si="23"/>
        <v>0</v>
      </c>
      <c r="H468" s="2"/>
      <c r="I468" s="11">
        <f>IF(I467-F468&gt;0.001,I467-F468-Table4211[[#This Row],[Ile nadpłacamy przy tej racie?]],0)</f>
        <v>0</v>
      </c>
      <c r="K468" s="2">
        <f>IF(Table4211[[#This Row],[Rok]]&lt;9,Table4211[[#This Row],[Odsetki normalne]]*50%,Table4211[[#This Row],[Odsetki normalne]])</f>
        <v>0</v>
      </c>
    </row>
    <row r="469" spans="2:11" x14ac:dyDescent="0.25">
      <c r="B469" s="1">
        <f t="shared" si="22"/>
        <v>38</v>
      </c>
      <c r="C469" s="4">
        <f t="shared" si="24"/>
        <v>453</v>
      </c>
      <c r="D469" s="5">
        <v>5.4800000000000001E-2</v>
      </c>
      <c r="E469" s="9">
        <f>IF(I468&gt;0.001,IPMT(Table4211[[#This Row],[Oprocentowanie]]/12,1,$C$5-Table4211[[#This Row],[Miesiąc]]+1,-I468),0)</f>
        <v>0</v>
      </c>
      <c r="F469" s="2">
        <f>IF(I468&gt;0.001,PPMT(Table4211[[#This Row],[Oprocentowanie]]/12,1,$C$5-Table4211[[#This Row],[Miesiąc]]+1,-I468),0)</f>
        <v>0</v>
      </c>
      <c r="G469" s="2">
        <f t="shared" si="23"/>
        <v>0</v>
      </c>
      <c r="H469" s="2"/>
      <c r="I469" s="11">
        <f>IF(I468-F469&gt;0.001,I468-F469-Table4211[[#This Row],[Ile nadpłacamy przy tej racie?]],0)</f>
        <v>0</v>
      </c>
      <c r="K469" s="2">
        <f>IF(Table4211[[#This Row],[Rok]]&lt;9,Table4211[[#This Row],[Odsetki normalne]]*50%,Table4211[[#This Row],[Odsetki normalne]])</f>
        <v>0</v>
      </c>
    </row>
    <row r="470" spans="2:11" x14ac:dyDescent="0.25">
      <c r="B470" s="1">
        <f t="shared" si="22"/>
        <v>38</v>
      </c>
      <c r="C470" s="4">
        <f t="shared" si="24"/>
        <v>454</v>
      </c>
      <c r="D470" s="5">
        <v>5.4800000000000001E-2</v>
      </c>
      <c r="E470" s="9">
        <f>IF(I469&gt;0.001,IPMT(Table4211[[#This Row],[Oprocentowanie]]/12,1,$C$5-Table4211[[#This Row],[Miesiąc]]+1,-I469),0)</f>
        <v>0</v>
      </c>
      <c r="F470" s="2">
        <f>IF(I469&gt;0.001,PPMT(Table4211[[#This Row],[Oprocentowanie]]/12,1,$C$5-Table4211[[#This Row],[Miesiąc]]+1,-I469),0)</f>
        <v>0</v>
      </c>
      <c r="G470" s="2">
        <f t="shared" si="23"/>
        <v>0</v>
      </c>
      <c r="H470" s="2"/>
      <c r="I470" s="11">
        <f>IF(I469-F470&gt;0.001,I469-F470-Table4211[[#This Row],[Ile nadpłacamy przy tej racie?]],0)</f>
        <v>0</v>
      </c>
      <c r="K470" s="2">
        <f>IF(Table4211[[#This Row],[Rok]]&lt;9,Table4211[[#This Row],[Odsetki normalne]]*50%,Table4211[[#This Row],[Odsetki normalne]])</f>
        <v>0</v>
      </c>
    </row>
    <row r="471" spans="2:11" x14ac:dyDescent="0.25">
      <c r="B471" s="1">
        <f t="shared" si="22"/>
        <v>38</v>
      </c>
      <c r="C471" s="4">
        <f t="shared" si="24"/>
        <v>455</v>
      </c>
      <c r="D471" s="5">
        <v>5.4800000000000001E-2</v>
      </c>
      <c r="E471" s="9">
        <f>IF(I470&gt;0.001,IPMT(Table4211[[#This Row],[Oprocentowanie]]/12,1,$C$5-Table4211[[#This Row],[Miesiąc]]+1,-I470),0)</f>
        <v>0</v>
      </c>
      <c r="F471" s="2">
        <f>IF(I470&gt;0.001,PPMT(Table4211[[#This Row],[Oprocentowanie]]/12,1,$C$5-Table4211[[#This Row],[Miesiąc]]+1,-I470),0)</f>
        <v>0</v>
      </c>
      <c r="G471" s="2">
        <f t="shared" si="23"/>
        <v>0</v>
      </c>
      <c r="H471" s="2"/>
      <c r="I471" s="11">
        <f>IF(I470-F471&gt;0.001,I470-F471-Table4211[[#This Row],[Ile nadpłacamy przy tej racie?]],0)</f>
        <v>0</v>
      </c>
      <c r="K471" s="2">
        <f>IF(Table4211[[#This Row],[Rok]]&lt;9,Table4211[[#This Row],[Odsetki normalne]]*50%,Table4211[[#This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456</v>
      </c>
      <c r="D472" s="5">
        <v>5.4800000000000001E-2</v>
      </c>
      <c r="E472" s="9">
        <f>IF(I471&gt;0.001,IPMT(Table4211[[#This Row],[Oprocentowanie]]/12,1,$C$5-Table4211[[#This Row],[Miesiąc]]+1,-I471),0)</f>
        <v>0</v>
      </c>
      <c r="F472" s="2">
        <f>IF(I471&gt;0.001,PPMT(Table4211[[#This Row],[Oprocentowanie]]/12,1,$C$5-Table4211[[#This Row],[Miesiąc]]+1,-I471),0)</f>
        <v>0</v>
      </c>
      <c r="G472" s="2">
        <f t="shared" si="23"/>
        <v>0</v>
      </c>
      <c r="H472" s="2"/>
      <c r="I472" s="11">
        <f>IF(I471-F472&gt;0.001,I471-F472-Table4211[[#This Row],[Ile nadpłacamy przy tej racie?]],0)</f>
        <v>0</v>
      </c>
      <c r="K472" s="2">
        <f>IF(Table4211[[#This Row],[Rok]]&lt;9,Table4211[[#This Row],[Odsetki normalne]]*50%,Table4211[[#This Row],[Odsetki normalne]])</f>
        <v>0</v>
      </c>
    </row>
    <row r="473" spans="2:11" x14ac:dyDescent="0.25">
      <c r="B473" s="6">
        <f t="shared" si="22"/>
        <v>39</v>
      </c>
      <c r="C473" s="7">
        <f t="shared" si="24"/>
        <v>457</v>
      </c>
      <c r="D473" s="8">
        <v>5.4800000000000001E-2</v>
      </c>
      <c r="E473" s="9">
        <f>IF(I472&gt;0.001,IPMT(Table4211[[#This Row],[Oprocentowanie]]/12,1,$C$5-Table4211[[#This Row],[Miesiąc]]+1,-I472),0)</f>
        <v>0</v>
      </c>
      <c r="F473" s="9">
        <f>IF(I472&gt;0.001,PPMT(Table4211[[#This Row],[Oprocentowanie]]/12,1,$C$5-Table4211[[#This Row],[Miesiąc]]+1,-I472),0)</f>
        <v>0</v>
      </c>
      <c r="G473" s="9">
        <f t="shared" si="23"/>
        <v>0</v>
      </c>
      <c r="H473" s="9"/>
      <c r="I473" s="9">
        <f>IF(I472-F473&gt;0.001,I472-F473-Table4211[[#This Row],[Ile nadpłacamy przy tej racie?]],0)</f>
        <v>0</v>
      </c>
      <c r="K473" s="9">
        <f>IF(Table4211[[#This Row],[Rok]]&lt;9,Table4211[[#This Row],[Odsetki normalne]]*50%,Table4211[[#This Row],[Odsetki normalne]])</f>
        <v>0</v>
      </c>
    </row>
    <row r="474" spans="2:11" x14ac:dyDescent="0.25">
      <c r="B474" s="6">
        <f t="shared" si="22"/>
        <v>39</v>
      </c>
      <c r="C474" s="7">
        <f t="shared" si="24"/>
        <v>458</v>
      </c>
      <c r="D474" s="8">
        <v>5.4800000000000001E-2</v>
      </c>
      <c r="E474" s="9">
        <f>IF(I473&gt;0.001,IPMT(Table4211[[#This Row],[Oprocentowanie]]/12,1,$C$5-Table4211[[#This Row],[Miesiąc]]+1,-I473),0)</f>
        <v>0</v>
      </c>
      <c r="F474" s="9">
        <f>IF(I473&gt;0.001,PPMT(Table4211[[#This Row],[Oprocentowanie]]/12,1,$C$5-Table4211[[#This Row],[Miesiąc]]+1,-I473),0)</f>
        <v>0</v>
      </c>
      <c r="G474" s="9">
        <f t="shared" si="23"/>
        <v>0</v>
      </c>
      <c r="H474" s="9"/>
      <c r="I474" s="9">
        <f>IF(I473-F474&gt;0.001,I473-F474-Table4211[[#This Row],[Ile nadpłacamy przy tej racie?]],0)</f>
        <v>0</v>
      </c>
      <c r="K474" s="9">
        <f>IF(Table4211[[#This Row],[Rok]]&lt;9,Table4211[[#This Row],[Odsetki normalne]]*50%,Table4211[[#This Row],[Odsetki normalne]])</f>
        <v>0</v>
      </c>
    </row>
    <row r="475" spans="2:11" x14ac:dyDescent="0.25">
      <c r="B475" s="6">
        <f t="shared" si="22"/>
        <v>39</v>
      </c>
      <c r="C475" s="7">
        <f t="shared" si="24"/>
        <v>459</v>
      </c>
      <c r="D475" s="8">
        <v>5.4800000000000001E-2</v>
      </c>
      <c r="E475" s="9">
        <f>IF(I474&gt;0.001,IPMT(Table4211[[#This Row],[Oprocentowanie]]/12,1,$C$5-Table4211[[#This Row],[Miesiąc]]+1,-I474),0)</f>
        <v>0</v>
      </c>
      <c r="F475" s="9">
        <f>IF(I474&gt;0.001,PPMT(Table4211[[#This Row],[Oprocentowanie]]/12,1,$C$5-Table4211[[#This Row],[Miesiąc]]+1,-I474),0)</f>
        <v>0</v>
      </c>
      <c r="G475" s="9">
        <f t="shared" si="23"/>
        <v>0</v>
      </c>
      <c r="H475" s="9"/>
      <c r="I475" s="9">
        <f>IF(I474-F475&gt;0.001,I474-F475-Table4211[[#This Row],[Ile nadpłacamy przy tej racie?]],0)</f>
        <v>0</v>
      </c>
      <c r="K475" s="9">
        <f>IF(Table4211[[#This Row],[Rok]]&lt;9,Table4211[[#This Row],[Odsetki normalne]]*50%,Table4211[[#This Row],[Odsetki normalne]])</f>
        <v>0</v>
      </c>
    </row>
    <row r="476" spans="2:11" x14ac:dyDescent="0.25">
      <c r="B476" s="6">
        <f t="shared" si="22"/>
        <v>39</v>
      </c>
      <c r="C476" s="7">
        <f t="shared" si="24"/>
        <v>460</v>
      </c>
      <c r="D476" s="8">
        <v>5.4800000000000001E-2</v>
      </c>
      <c r="E476" s="9">
        <f>IF(I475&gt;0.001,IPMT(Table4211[[#This Row],[Oprocentowanie]]/12,1,$C$5-Table4211[[#This Row],[Miesiąc]]+1,-I475),0)</f>
        <v>0</v>
      </c>
      <c r="F476" s="9">
        <f>IF(I475&gt;0.001,PPMT(Table4211[[#This Row],[Oprocentowanie]]/12,1,$C$5-Table4211[[#This Row],[Miesiąc]]+1,-I475),0)</f>
        <v>0</v>
      </c>
      <c r="G476" s="9">
        <f t="shared" si="23"/>
        <v>0</v>
      </c>
      <c r="H476" s="9"/>
      <c r="I476" s="9">
        <f>IF(I475-F476&gt;0.001,I475-F476-Table4211[[#This Row],[Ile nadpłacamy przy tej racie?]],0)</f>
        <v>0</v>
      </c>
      <c r="K476" s="9">
        <f>IF(Table4211[[#This Row],[Rok]]&lt;9,Table4211[[#This Row],[Odsetki normalne]]*50%,Table4211[[#This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461</v>
      </c>
      <c r="D477" s="8">
        <v>5.4800000000000001E-2</v>
      </c>
      <c r="E477" s="9">
        <f>IF(I476&gt;0.001,IPMT(Table4211[[#This Row],[Oprocentowanie]]/12,1,$C$5-Table4211[[#This Row],[Miesiąc]]+1,-I476),0)</f>
        <v>0</v>
      </c>
      <c r="F477" s="9">
        <f>IF(I476&gt;0.001,PPMT(Table4211[[#This Row],[Oprocentowanie]]/12,1,$C$5-Table4211[[#This Row],[Miesiąc]]+1,-I476),0)</f>
        <v>0</v>
      </c>
      <c r="G477" s="9">
        <f t="shared" si="23"/>
        <v>0</v>
      </c>
      <c r="H477" s="9"/>
      <c r="I477" s="9">
        <f>IF(I476-F477&gt;0.001,I476-F477-Table4211[[#This Row],[Ile nadpłacamy przy tej racie?]],0)</f>
        <v>0</v>
      </c>
      <c r="K477" s="9">
        <f>IF(Table4211[[#This Row],[Rok]]&lt;9,Table4211[[#This Row],[Odsetki normalne]]*50%,Table4211[[#This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462</v>
      </c>
      <c r="D478" s="8">
        <v>5.4800000000000001E-2</v>
      </c>
      <c r="E478" s="9">
        <f>IF(I477&gt;0.001,IPMT(Table4211[[#This Row],[Oprocentowanie]]/12,1,$C$5-Table4211[[#This Row],[Miesiąc]]+1,-I477),0)</f>
        <v>0</v>
      </c>
      <c r="F478" s="9">
        <f>IF(I477&gt;0.001,PPMT(Table4211[[#This Row],[Oprocentowanie]]/12,1,$C$5-Table4211[[#This Row],[Miesiąc]]+1,-I477),0)</f>
        <v>0</v>
      </c>
      <c r="G478" s="9">
        <f t="shared" si="23"/>
        <v>0</v>
      </c>
      <c r="H478" s="9"/>
      <c r="I478" s="9">
        <f>IF(I477-F478&gt;0.001,I477-F478-Table4211[[#This Row],[Ile nadpłacamy przy tej racie?]],0)</f>
        <v>0</v>
      </c>
      <c r="K478" s="9">
        <f>IF(Table4211[[#This Row],[Rok]]&lt;9,Table4211[[#This Row],[Odsetki normalne]]*50%,Table4211[[#This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463</v>
      </c>
      <c r="D479" s="8">
        <v>5.4800000000000001E-2</v>
      </c>
      <c r="E479" s="9">
        <f>IF(I478&gt;0.001,IPMT(Table4211[[#This Row],[Oprocentowanie]]/12,1,$C$5-Table4211[[#This Row],[Miesiąc]]+1,-I478),0)</f>
        <v>0</v>
      </c>
      <c r="F479" s="9">
        <f>IF(I478&gt;0.001,PPMT(Table4211[[#This Row],[Oprocentowanie]]/12,1,$C$5-Table4211[[#This Row],[Miesiąc]]+1,-I478),0)</f>
        <v>0</v>
      </c>
      <c r="G479" s="9">
        <f t="shared" si="23"/>
        <v>0</v>
      </c>
      <c r="H479" s="9"/>
      <c r="I479" s="9">
        <f>IF(I478-F479&gt;0.001,I478-F479-Table4211[[#This Row],[Ile nadpłacamy przy tej racie?]],0)</f>
        <v>0</v>
      </c>
      <c r="K479" s="9">
        <f>IF(Table4211[[#This Row],[Rok]]&lt;9,Table4211[[#This Row],[Odsetki normalne]]*50%,Table4211[[#This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464</v>
      </c>
      <c r="D480" s="8">
        <v>5.4800000000000001E-2</v>
      </c>
      <c r="E480" s="9">
        <f>IF(I479&gt;0.001,IPMT(Table4211[[#This Row],[Oprocentowanie]]/12,1,$C$5-Table4211[[#This Row],[Miesiąc]]+1,-I479),0)</f>
        <v>0</v>
      </c>
      <c r="F480" s="9">
        <f>IF(I479&gt;0.001,PPMT(Table4211[[#This Row],[Oprocentowanie]]/12,1,$C$5-Table4211[[#This Row],[Miesiąc]]+1,-I479),0)</f>
        <v>0</v>
      </c>
      <c r="G480" s="9">
        <f t="shared" si="23"/>
        <v>0</v>
      </c>
      <c r="H480" s="9"/>
      <c r="I480" s="9">
        <f>IF(I479-F480&gt;0.001,I479-F480-Table4211[[#This Row],[Ile nadpłacamy przy tej racie?]],0)</f>
        <v>0</v>
      </c>
      <c r="K480" s="9">
        <f>IF(Table4211[[#This Row],[Rok]]&lt;9,Table4211[[#This Row],[Odsetki normalne]]*50%,Table4211[[#This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465</v>
      </c>
      <c r="D481" s="8">
        <v>5.4800000000000001E-2</v>
      </c>
      <c r="E481" s="9">
        <f>IF(I480&gt;0.001,IPMT(Table4211[[#This Row],[Oprocentowanie]]/12,1,$C$5-Table4211[[#This Row],[Miesiąc]]+1,-I480),0)</f>
        <v>0</v>
      </c>
      <c r="F481" s="9">
        <f>IF(I480&gt;0.001,PPMT(Table4211[[#This Row],[Oprocentowanie]]/12,1,$C$5-Table4211[[#This Row],[Miesiąc]]+1,-I480),0)</f>
        <v>0</v>
      </c>
      <c r="G481" s="9">
        <f t="shared" si="23"/>
        <v>0</v>
      </c>
      <c r="H481" s="9"/>
      <c r="I481" s="9">
        <f>IF(I480-F481&gt;0.001,I480-F481-Table4211[[#This Row],[Ile nadpłacamy przy tej racie?]],0)</f>
        <v>0</v>
      </c>
      <c r="K481" s="9">
        <f>IF(Table4211[[#This Row],[Rok]]&lt;9,Table4211[[#This Row],[Odsetki normalne]]*50%,Table4211[[#This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466</v>
      </c>
      <c r="D482" s="8">
        <v>5.4800000000000001E-2</v>
      </c>
      <c r="E482" s="9">
        <f>IF(I481&gt;0.001,IPMT(Table4211[[#This Row],[Oprocentowanie]]/12,1,$C$5-Table4211[[#This Row],[Miesiąc]]+1,-I481),0)</f>
        <v>0</v>
      </c>
      <c r="F482" s="9">
        <f>IF(I481&gt;0.001,PPMT(Table4211[[#This Row],[Oprocentowanie]]/12,1,$C$5-Table4211[[#This Row],[Miesiąc]]+1,-I481),0)</f>
        <v>0</v>
      </c>
      <c r="G482" s="9">
        <f t="shared" si="23"/>
        <v>0</v>
      </c>
      <c r="H482" s="9"/>
      <c r="I482" s="9">
        <f>IF(I481-F482&gt;0.001,I481-F482-Table4211[[#This Row],[Ile nadpłacamy przy tej racie?]],0)</f>
        <v>0</v>
      </c>
      <c r="K482" s="9">
        <f>IF(Table4211[[#This Row],[Rok]]&lt;9,Table4211[[#This Row],[Odsetki normalne]]*50%,Table4211[[#This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467</v>
      </c>
      <c r="D483" s="8">
        <v>5.4800000000000001E-2</v>
      </c>
      <c r="E483" s="9">
        <f>IF(I482&gt;0.001,IPMT(Table4211[[#This Row],[Oprocentowanie]]/12,1,$C$5-Table4211[[#This Row],[Miesiąc]]+1,-I482),0)</f>
        <v>0</v>
      </c>
      <c r="F483" s="9">
        <f>IF(I482&gt;0.001,PPMT(Table4211[[#This Row],[Oprocentowanie]]/12,1,$C$5-Table4211[[#This Row],[Miesiąc]]+1,-I482),0)</f>
        <v>0</v>
      </c>
      <c r="G483" s="9">
        <f t="shared" si="23"/>
        <v>0</v>
      </c>
      <c r="H483" s="9"/>
      <c r="I483" s="9">
        <f>IF(I482-F483&gt;0.001,I482-F483-Table4211[[#This Row],[Ile nadpłacamy przy tej racie?]],0)</f>
        <v>0</v>
      </c>
      <c r="K483" s="9">
        <f>IF(Table4211[[#This Row],[Rok]]&lt;9,Table4211[[#This Row],[Odsetki normalne]]*50%,Table4211[[#This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468</v>
      </c>
      <c r="D484" s="8">
        <v>5.4800000000000001E-2</v>
      </c>
      <c r="E484" s="9">
        <f>IF(I483&gt;0.001,IPMT(Table4211[[#This Row],[Oprocentowanie]]/12,1,$C$5-Table4211[[#This Row],[Miesiąc]]+1,-I483),0)</f>
        <v>0</v>
      </c>
      <c r="F484" s="9">
        <f>IF(I483&gt;0.001,PPMT(Table4211[[#This Row],[Oprocentowanie]]/12,1,$C$5-Table4211[[#This Row],[Miesiąc]]+1,-I483),0)</f>
        <v>0</v>
      </c>
      <c r="G484" s="9">
        <f t="shared" si="23"/>
        <v>0</v>
      </c>
      <c r="H484" s="9"/>
      <c r="I484" s="9">
        <f>IF(I483-F484&gt;0.001,I483-F484-Table4211[[#This Row],[Ile nadpłacamy przy tej racie?]],0)</f>
        <v>0</v>
      </c>
      <c r="K484" s="9">
        <f>IF(Table4211[[#This Row],[Rok]]&lt;9,Table4211[[#This Row],[Odsetki normalne]]*50%,Table4211[[#This Row],[Odsetki normalne]])</f>
        <v>0</v>
      </c>
    </row>
    <row r="485" spans="2:11" x14ac:dyDescent="0.25">
      <c r="B485" s="1">
        <f t="shared" si="22"/>
        <v>40</v>
      </c>
      <c r="C485" s="4">
        <f t="shared" si="24"/>
        <v>469</v>
      </c>
      <c r="D485" s="5">
        <v>5.4800000000000001E-2</v>
      </c>
      <c r="E485" s="9">
        <f>IF(I484&gt;0.001,IPMT(Table4211[[#This Row],[Oprocentowanie]]/12,1,$C$5-Table4211[[#This Row],[Miesiąc]]+1,-I484),0)</f>
        <v>0</v>
      </c>
      <c r="F485" s="2">
        <f>IF(I484&gt;0.001,PPMT(Table4211[[#This Row],[Oprocentowanie]]/12,1,$C$5-Table4211[[#This Row],[Miesiąc]]+1,-I484),0)</f>
        <v>0</v>
      </c>
      <c r="G485" s="2">
        <f t="shared" si="23"/>
        <v>0</v>
      </c>
      <c r="H485" s="2"/>
      <c r="I485" s="11">
        <f>IF(I484-F485&gt;0.001,I484-F485-Table4211[[#This Row],[Ile nadpłacamy przy tej racie?]],0)</f>
        <v>0</v>
      </c>
      <c r="K485" s="2">
        <f>IF(Table4211[[#This Row],[Rok]]&lt;9,Table4211[[#This Row],[Odsetki normalne]]*50%,Table4211[[#This Row],[Odsetki normalne]])</f>
        <v>0</v>
      </c>
    </row>
    <row r="486" spans="2:11" x14ac:dyDescent="0.25">
      <c r="B486" s="1">
        <f t="shared" si="22"/>
        <v>40</v>
      </c>
      <c r="C486" s="4">
        <f t="shared" si="24"/>
        <v>470</v>
      </c>
      <c r="D486" s="5">
        <v>5.4800000000000001E-2</v>
      </c>
      <c r="E486" s="9">
        <f>IF(I485&gt;0.001,IPMT(Table4211[[#This Row],[Oprocentowanie]]/12,1,$C$5-Table4211[[#This Row],[Miesiąc]]+1,-I485),0)</f>
        <v>0</v>
      </c>
      <c r="F486" s="2">
        <f>IF(I485&gt;0.001,PPMT(Table4211[[#This Row],[Oprocentowanie]]/12,1,$C$5-Table4211[[#This Row],[Miesiąc]]+1,-I485),0)</f>
        <v>0</v>
      </c>
      <c r="G486" s="2">
        <f t="shared" si="23"/>
        <v>0</v>
      </c>
      <c r="H486" s="2"/>
      <c r="I486" s="11">
        <f>IF(I485-F486&gt;0.001,I485-F486-Table4211[[#This Row],[Ile nadpłacamy przy tej racie?]],0)</f>
        <v>0</v>
      </c>
      <c r="K486" s="2">
        <f>IF(Table4211[[#This Row],[Rok]]&lt;9,Table4211[[#This Row],[Odsetki normalne]]*50%,Table4211[[#This Row],[Odsetki normalne]])</f>
        <v>0</v>
      </c>
    </row>
    <row r="487" spans="2:11" x14ac:dyDescent="0.25">
      <c r="B487" s="1">
        <f t="shared" si="22"/>
        <v>40</v>
      </c>
      <c r="C487" s="4">
        <f t="shared" si="24"/>
        <v>471</v>
      </c>
      <c r="D487" s="5">
        <v>5.4800000000000001E-2</v>
      </c>
      <c r="E487" s="9">
        <f>IF(I486&gt;0.001,IPMT(Table4211[[#This Row],[Oprocentowanie]]/12,1,$C$5-Table4211[[#This Row],[Miesiąc]]+1,-I486),0)</f>
        <v>0</v>
      </c>
      <c r="F487" s="2">
        <f>IF(I486&gt;0.001,PPMT(Table4211[[#This Row],[Oprocentowanie]]/12,1,$C$5-Table4211[[#This Row],[Miesiąc]]+1,-I486),0)</f>
        <v>0</v>
      </c>
      <c r="G487" s="2">
        <f t="shared" si="23"/>
        <v>0</v>
      </c>
      <c r="H487" s="2"/>
      <c r="I487" s="11">
        <f>IF(I486-F487&gt;0.001,I486-F487-Table4211[[#This Row],[Ile nadpłacamy przy tej racie?]],0)</f>
        <v>0</v>
      </c>
      <c r="K487" s="2">
        <f>IF(Table4211[[#This Row],[Rok]]&lt;9,Table4211[[#This Row],[Odsetki normalne]]*50%,Table4211[[#This Row],[Odsetki normalne]])</f>
        <v>0</v>
      </c>
    </row>
    <row r="488" spans="2:11" x14ac:dyDescent="0.25">
      <c r="B488" s="1">
        <f t="shared" si="22"/>
        <v>40</v>
      </c>
      <c r="C488" s="4">
        <f t="shared" si="24"/>
        <v>472</v>
      </c>
      <c r="D488" s="5">
        <v>5.4800000000000001E-2</v>
      </c>
      <c r="E488" s="9">
        <f>IF(I487&gt;0.001,IPMT(Table4211[[#This Row],[Oprocentowanie]]/12,1,$C$5-Table4211[[#This Row],[Miesiąc]]+1,-I487),0)</f>
        <v>0</v>
      </c>
      <c r="F488" s="2">
        <f>IF(I487&gt;0.001,PPMT(Table4211[[#This Row],[Oprocentowanie]]/12,1,$C$5-Table4211[[#This Row],[Miesiąc]]+1,-I487),0)</f>
        <v>0</v>
      </c>
      <c r="G488" s="2">
        <f t="shared" si="23"/>
        <v>0</v>
      </c>
      <c r="H488" s="2"/>
      <c r="I488" s="11">
        <f>IF(I487-F488&gt;0.001,I487-F488-Table4211[[#This Row],[Ile nadpłacamy przy tej racie?]],0)</f>
        <v>0</v>
      </c>
      <c r="K488" s="2">
        <f>IF(Table4211[[#This Row],[Rok]]&lt;9,Table4211[[#This Row],[Odsetki normalne]]*50%,Table4211[[#This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473</v>
      </c>
      <c r="D489" s="5">
        <v>5.4800000000000001E-2</v>
      </c>
      <c r="E489" s="9">
        <f>IF(I488&gt;0.001,IPMT(Table4211[[#This Row],[Oprocentowanie]]/12,1,$C$5-Table4211[[#This Row],[Miesiąc]]+1,-I488),0)</f>
        <v>0</v>
      </c>
      <c r="F489" s="2">
        <f>IF(I488&gt;0.001,PPMT(Table4211[[#This Row],[Oprocentowanie]]/12,1,$C$5-Table4211[[#This Row],[Miesiąc]]+1,-I488),0)</f>
        <v>0</v>
      </c>
      <c r="G489" s="2">
        <f t="shared" si="23"/>
        <v>0</v>
      </c>
      <c r="H489" s="2"/>
      <c r="I489" s="11">
        <f>IF(I488-F489&gt;0.001,I488-F489-Table4211[[#This Row],[Ile nadpłacamy przy tej racie?]],0)</f>
        <v>0</v>
      </c>
      <c r="K489" s="2">
        <f>IF(Table4211[[#This Row],[Rok]]&lt;9,Table4211[[#This Row],[Odsetki normalne]]*50%,Table4211[[#This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474</v>
      </c>
      <c r="D490" s="5">
        <v>5.4800000000000001E-2</v>
      </c>
      <c r="E490" s="9">
        <f>IF(I489&gt;0.001,IPMT(Table4211[[#This Row],[Oprocentowanie]]/12,1,$C$5-Table4211[[#This Row],[Miesiąc]]+1,-I489),0)</f>
        <v>0</v>
      </c>
      <c r="F490" s="2">
        <f>IF(I489&gt;0.001,PPMT(Table4211[[#This Row],[Oprocentowanie]]/12,1,$C$5-Table4211[[#This Row],[Miesiąc]]+1,-I489),0)</f>
        <v>0</v>
      </c>
      <c r="G490" s="2">
        <f t="shared" si="23"/>
        <v>0</v>
      </c>
      <c r="H490" s="2"/>
      <c r="I490" s="11">
        <f>IF(I489-F490&gt;0.001,I489-F490-Table4211[[#This Row],[Ile nadpłacamy przy tej racie?]],0)</f>
        <v>0</v>
      </c>
      <c r="K490" s="2">
        <f>IF(Table4211[[#This Row],[Rok]]&lt;9,Table4211[[#This Row],[Odsetki normalne]]*50%,Table4211[[#This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475</v>
      </c>
      <c r="D491" s="5">
        <v>5.4800000000000001E-2</v>
      </c>
      <c r="E491" s="9">
        <f>IF(I490&gt;0.001,IPMT(Table4211[[#This Row],[Oprocentowanie]]/12,1,$C$5-Table4211[[#This Row],[Miesiąc]]+1,-I490),0)</f>
        <v>0</v>
      </c>
      <c r="F491" s="2">
        <f>IF(I490&gt;0.001,PPMT(Table4211[[#This Row],[Oprocentowanie]]/12,1,$C$5-Table4211[[#This Row],[Miesiąc]]+1,-I490),0)</f>
        <v>0</v>
      </c>
      <c r="G491" s="2">
        <f t="shared" si="23"/>
        <v>0</v>
      </c>
      <c r="H491" s="2"/>
      <c r="I491" s="11">
        <f>IF(I490-F491&gt;0.001,I490-F491-Table4211[[#This Row],[Ile nadpłacamy przy tej racie?]],0)</f>
        <v>0</v>
      </c>
      <c r="K491" s="2">
        <f>IF(Table4211[[#This Row],[Rok]]&lt;9,Table4211[[#This Row],[Odsetki normalne]]*50%,Table4211[[#This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476</v>
      </c>
      <c r="D492" s="5">
        <v>5.4800000000000001E-2</v>
      </c>
      <c r="E492" s="9">
        <f>IF(I491&gt;0.001,IPMT(Table4211[[#This Row],[Oprocentowanie]]/12,1,$C$5-Table4211[[#This Row],[Miesiąc]]+1,-I491),0)</f>
        <v>0</v>
      </c>
      <c r="F492" s="2">
        <f>IF(I491&gt;0.001,PPMT(Table4211[[#This Row],[Oprocentowanie]]/12,1,$C$5-Table4211[[#This Row],[Miesiąc]]+1,-I491),0)</f>
        <v>0</v>
      </c>
      <c r="G492" s="2">
        <f t="shared" si="23"/>
        <v>0</v>
      </c>
      <c r="H492" s="2"/>
      <c r="I492" s="11">
        <f>IF(I491-F492&gt;0.001,I491-F492-Table4211[[#This Row],[Ile nadpłacamy przy tej racie?]],0)</f>
        <v>0</v>
      </c>
      <c r="K492" s="2">
        <f>IF(Table4211[[#This Row],[Rok]]&lt;9,Table4211[[#This Row],[Odsetki normalne]]*50%,Table4211[[#This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477</v>
      </c>
      <c r="D493" s="5">
        <v>5.4800000000000001E-2</v>
      </c>
      <c r="E493" s="9">
        <f>IF(I492&gt;0.001,IPMT(Table4211[[#This Row],[Oprocentowanie]]/12,1,$C$5-Table4211[[#This Row],[Miesiąc]]+1,-I492),0)</f>
        <v>0</v>
      </c>
      <c r="F493" s="2">
        <f>IF(I492&gt;0.001,PPMT(Table4211[[#This Row],[Oprocentowanie]]/12,1,$C$5-Table4211[[#This Row],[Miesiąc]]+1,-I492),0)</f>
        <v>0</v>
      </c>
      <c r="G493" s="2">
        <f t="shared" si="23"/>
        <v>0</v>
      </c>
      <c r="H493" s="2"/>
      <c r="I493" s="11">
        <f>IF(I492-F493&gt;0.001,I492-F493-Table4211[[#This Row],[Ile nadpłacamy przy tej racie?]],0)</f>
        <v>0</v>
      </c>
      <c r="K493" s="2">
        <f>IF(Table4211[[#This Row],[Rok]]&lt;9,Table4211[[#This Row],[Odsetki normalne]]*50%,Table4211[[#This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478</v>
      </c>
      <c r="D494" s="5">
        <v>5.4800000000000001E-2</v>
      </c>
      <c r="E494" s="9">
        <f>IF(I493&gt;0.001,IPMT(Table4211[[#This Row],[Oprocentowanie]]/12,1,$C$5-Table4211[[#This Row],[Miesiąc]]+1,-I493),0)</f>
        <v>0</v>
      </c>
      <c r="F494" s="2">
        <f>IF(I493&gt;0.001,PPMT(Table4211[[#This Row],[Oprocentowanie]]/12,1,$C$5-Table4211[[#This Row],[Miesiąc]]+1,-I493),0)</f>
        <v>0</v>
      </c>
      <c r="G494" s="2">
        <f t="shared" si="23"/>
        <v>0</v>
      </c>
      <c r="H494" s="2"/>
      <c r="I494" s="11">
        <f>IF(I493-F494&gt;0.001,I493-F494-Table4211[[#This Row],[Ile nadpłacamy przy tej racie?]],0)</f>
        <v>0</v>
      </c>
      <c r="K494" s="2">
        <f>IF(Table4211[[#This Row],[Rok]]&lt;9,Table4211[[#This Row],[Odsetki normalne]]*50%,Table4211[[#This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479</v>
      </c>
      <c r="D495" s="5">
        <v>5.4800000000000001E-2</v>
      </c>
      <c r="E495" s="9">
        <f>IF(I494&gt;0.001,IPMT(Table4211[[#This Row],[Oprocentowanie]]/12,1,$C$5-Table4211[[#This Row],[Miesiąc]]+1,-I494),0)</f>
        <v>0</v>
      </c>
      <c r="F495" s="2">
        <f>IF(I494&gt;0.001,PPMT(Table4211[[#This Row],[Oprocentowanie]]/12,1,$C$5-Table4211[[#This Row],[Miesiąc]]+1,-I494),0)</f>
        <v>0</v>
      </c>
      <c r="G495" s="2">
        <f t="shared" si="23"/>
        <v>0</v>
      </c>
      <c r="H495" s="2"/>
      <c r="I495" s="11">
        <f>IF(I494-F495&gt;0.001,I494-F495-Table4211[[#This Row],[Ile nadpłacamy przy tej racie?]],0)</f>
        <v>0</v>
      </c>
      <c r="K495" s="2">
        <f>IF(Table4211[[#This Row],[Rok]]&lt;9,Table4211[[#This Row],[Odsetki normalne]]*50%,Table4211[[#This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480</v>
      </c>
      <c r="D496" s="5">
        <v>5.4800000000000001E-2</v>
      </c>
      <c r="E496" s="9">
        <f>IF(I495&gt;0.001,IPMT(Table4211[[#This Row],[Oprocentowanie]]/12,1,$C$5-Table4211[[#This Row],[Miesiąc]]+1,-I495),0)</f>
        <v>0</v>
      </c>
      <c r="F496" s="2">
        <f>IF(I495&gt;0.001,PPMT(Table4211[[#This Row],[Oprocentowanie]]/12,1,$C$5-Table4211[[#This Row],[Miesiąc]]+1,-I495),0)</f>
        <v>0</v>
      </c>
      <c r="G496" s="2">
        <f t="shared" si="23"/>
        <v>0</v>
      </c>
      <c r="H496" s="2"/>
      <c r="I496" s="11">
        <f>IF(I495-F496&gt;0.001,I495-F496-Table4211[[#This Row],[Ile nadpłacamy przy tej racie?]],0)</f>
        <v>0</v>
      </c>
      <c r="K496" s="2">
        <f>IF(Table4211[[#This Row],[Rok]]&lt;9,Table4211[[#This Row],[Odsetki normalne]]*50%,Table4211[[#This Row],[Odsetki normalne]])</f>
        <v>0</v>
      </c>
    </row>
    <row r="497" spans="3:9" x14ac:dyDescent="0.25">
      <c r="C497" s="4"/>
      <c r="D497" s="5"/>
      <c r="E497" s="2"/>
      <c r="F497" s="2"/>
      <c r="G497" s="2"/>
      <c r="H497" s="2"/>
      <c r="I497" s="2"/>
    </row>
    <row r="498" spans="3:9" x14ac:dyDescent="0.25">
      <c r="C498" s="4"/>
      <c r="D498" s="5"/>
      <c r="E498" s="2"/>
      <c r="F498" s="2"/>
      <c r="G498" s="2"/>
      <c r="H498" s="2"/>
      <c r="I498" s="2"/>
    </row>
  </sheetData>
  <pageMargins left="0.7" right="0.7" top="0.75" bottom="0.75" header="0.3" footer="0.3"/>
  <pageSetup paperSize="9" orientation="portrait" horizontalDpi="4294967294" verticalDpi="0" r:id="rId1"/>
  <ignoredErrors>
    <ignoredError sqref="B16:I16 B19:D496 B18:D18 H18:I18 H19:I496 B17:D17 H17:I17" calculatedColumn="1"/>
  </ignoredError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3" width="18" style="1" customWidth="1"/>
    <col min="4" max="4" width="16.85546875" style="1" customWidth="1"/>
    <col min="5" max="5" width="14.7109375" style="1" customWidth="1"/>
    <col min="6" max="6" width="17" style="1" customWidth="1"/>
    <col min="7" max="7" width="15.28515625" style="1" customWidth="1"/>
    <col min="8" max="9" width="19.7109375" style="1" customWidth="1"/>
    <col min="10" max="10" width="9.140625" style="1"/>
    <col min="11" max="11" width="10.85546875" style="1" bestFit="1" customWidth="1"/>
    <col min="12" max="16384" width="9.140625" style="1"/>
  </cols>
  <sheetData>
    <row r="1" spans="2:9" ht="23.25" x14ac:dyDescent="0.25">
      <c r="B1" s="15" t="s">
        <v>23</v>
      </c>
    </row>
    <row r="3" spans="2:9" x14ac:dyDescent="0.25">
      <c r="B3" s="4" t="s">
        <v>24</v>
      </c>
      <c r="C3" s="5">
        <v>0.05</v>
      </c>
    </row>
    <row r="4" spans="2:9" x14ac:dyDescent="0.25">
      <c r="B4" s="4" t="s">
        <v>25</v>
      </c>
      <c r="C4" s="2">
        <v>72000</v>
      </c>
    </row>
    <row r="5" spans="2:9" x14ac:dyDescent="0.25">
      <c r="B5" s="4"/>
    </row>
    <row r="6" spans="2:9" x14ac:dyDescent="0.25">
      <c r="B6" s="1" t="s">
        <v>1</v>
      </c>
      <c r="C6" s="1" t="s">
        <v>5</v>
      </c>
      <c r="D6" s="1" t="s">
        <v>9</v>
      </c>
      <c r="E6" s="1" t="s">
        <v>8</v>
      </c>
      <c r="F6" s="1" t="s">
        <v>28</v>
      </c>
      <c r="G6" s="1" t="s">
        <v>26</v>
      </c>
      <c r="H6" s="1" t="s">
        <v>27</v>
      </c>
      <c r="I6" s="1" t="s">
        <v>38</v>
      </c>
    </row>
    <row r="7" spans="2:9" x14ac:dyDescent="0.25">
      <c r="B7" s="4">
        <v>1</v>
      </c>
      <c r="C7" s="5">
        <f t="shared" ref="C7:C46" si="0">$C$3</f>
        <v>0.05</v>
      </c>
      <c r="D7" s="2">
        <f>C4</f>
        <v>72000</v>
      </c>
      <c r="E7" s="2">
        <f>Table8[[#This Row],[Kapitał]]*Table8[[#This Row],[Oprocentowanie]]</f>
        <v>3600</v>
      </c>
      <c r="F7" s="2">
        <f>Table8[[#This Row],[Odsetki]]*19%</f>
        <v>684</v>
      </c>
      <c r="G7" s="2">
        <f>Table8[[#This Row],[Odsetki]]-Table8[[#This Row],[Podatek "Belki"]]</f>
        <v>2916</v>
      </c>
      <c r="H7" s="2">
        <f>Table8[[#This Row],[Kapitał]]+Table8[[#This Row],[Odsetki netto]]</f>
        <v>74916</v>
      </c>
      <c r="I7" s="2">
        <f>Table8[[#This Row],[Kwota z odsetkami]]-$C$4</f>
        <v>2916</v>
      </c>
    </row>
    <row r="8" spans="2:9" x14ac:dyDescent="0.25">
      <c r="B8" s="1">
        <f>B7+1</f>
        <v>2</v>
      </c>
      <c r="C8" s="5">
        <f t="shared" si="0"/>
        <v>0.05</v>
      </c>
      <c r="D8" s="2">
        <f>H7</f>
        <v>74916</v>
      </c>
      <c r="E8" s="2">
        <f>Table8[[#This Row],[Kapitał]]*Table8[[#This Row],[Oprocentowanie]]</f>
        <v>3745.8</v>
      </c>
      <c r="F8" s="2">
        <f>Table8[[#This Row],[Odsetki]]*19%</f>
        <v>711.702</v>
      </c>
      <c r="G8" s="2">
        <f>Table8[[#This Row],[Odsetki]]-Table8[[#This Row],[Podatek "Belki"]]</f>
        <v>3034.098</v>
      </c>
      <c r="H8" s="2">
        <f>Table8[[#This Row],[Kapitał]]+Table8[[#This Row],[Odsetki netto]]</f>
        <v>77950.097999999998</v>
      </c>
      <c r="I8" s="2">
        <f>Table8[[#This Row],[Kwota z odsetkami]]-$C$4</f>
        <v>5950.0979999999981</v>
      </c>
    </row>
    <row r="9" spans="2:9" x14ac:dyDescent="0.25">
      <c r="B9" s="1">
        <f t="shared" ref="B9:B46" si="1">B8+1</f>
        <v>3</v>
      </c>
      <c r="C9" s="5">
        <f t="shared" si="0"/>
        <v>0.05</v>
      </c>
      <c r="D9" s="2">
        <f t="shared" ref="D9:D46" si="2">H8</f>
        <v>77950.097999999998</v>
      </c>
      <c r="E9" s="2">
        <f>Table8[[#This Row],[Kapitał]]*Table8[[#This Row],[Oprocentowanie]]</f>
        <v>3897.5048999999999</v>
      </c>
      <c r="F9" s="2">
        <f>Table8[[#This Row],[Odsetki]]*19%</f>
        <v>740.52593100000001</v>
      </c>
      <c r="G9" s="2">
        <f>Table8[[#This Row],[Odsetki]]-Table8[[#This Row],[Podatek "Belki"]]</f>
        <v>3156.9789689999998</v>
      </c>
      <c r="H9" s="2">
        <f>Table8[[#This Row],[Kapitał]]+Table8[[#This Row],[Odsetki netto]]</f>
        <v>81107.076969000002</v>
      </c>
      <c r="I9" s="2">
        <f>Table8[[#This Row],[Kwota z odsetkami]]-$C$4</f>
        <v>9107.0769690000016</v>
      </c>
    </row>
    <row r="10" spans="2:9" x14ac:dyDescent="0.25">
      <c r="B10" s="1">
        <f t="shared" si="1"/>
        <v>4</v>
      </c>
      <c r="C10" s="5">
        <f t="shared" si="0"/>
        <v>0.05</v>
      </c>
      <c r="D10" s="2">
        <f t="shared" si="2"/>
        <v>81107.076969000002</v>
      </c>
      <c r="E10" s="2">
        <f>Table8[[#This Row],[Kapitał]]*Table8[[#This Row],[Oprocentowanie]]</f>
        <v>4055.3538484500004</v>
      </c>
      <c r="F10" s="2">
        <f>Table8[[#This Row],[Odsetki]]*19%</f>
        <v>770.51723120550014</v>
      </c>
      <c r="G10" s="2">
        <f>Table8[[#This Row],[Odsetki]]-Table8[[#This Row],[Podatek "Belki"]]</f>
        <v>3284.8366172445003</v>
      </c>
      <c r="H10" s="2">
        <f>Table8[[#This Row],[Kapitał]]+Table8[[#This Row],[Odsetki netto]]</f>
        <v>84391.913586244496</v>
      </c>
      <c r="I10" s="2">
        <f>Table8[[#This Row],[Kwota z odsetkami]]-$C$4</f>
        <v>12391.913586244496</v>
      </c>
    </row>
    <row r="11" spans="2:9" x14ac:dyDescent="0.25">
      <c r="B11" s="1">
        <f t="shared" si="1"/>
        <v>5</v>
      </c>
      <c r="C11" s="5">
        <f t="shared" si="0"/>
        <v>0.05</v>
      </c>
      <c r="D11" s="2">
        <f t="shared" si="2"/>
        <v>84391.913586244496</v>
      </c>
      <c r="E11" s="2">
        <f>Table8[[#This Row],[Kapitał]]*Table8[[#This Row],[Oprocentowanie]]</f>
        <v>4219.595679312225</v>
      </c>
      <c r="F11" s="2">
        <f>Table8[[#This Row],[Odsetki]]*19%</f>
        <v>801.72317906932278</v>
      </c>
      <c r="G11" s="2">
        <f>Table8[[#This Row],[Odsetki]]-Table8[[#This Row],[Podatek "Belki"]]</f>
        <v>3417.8725002429023</v>
      </c>
      <c r="H11" s="2">
        <f>Table8[[#This Row],[Kapitał]]+Table8[[#This Row],[Odsetki netto]]</f>
        <v>87809.786086487395</v>
      </c>
      <c r="I11" s="2">
        <f>Table8[[#This Row],[Kwota z odsetkami]]-$C$4</f>
        <v>15809.786086487395</v>
      </c>
    </row>
    <row r="12" spans="2:9" x14ac:dyDescent="0.25">
      <c r="B12" s="1">
        <f t="shared" si="1"/>
        <v>6</v>
      </c>
      <c r="C12" s="5">
        <f t="shared" si="0"/>
        <v>0.05</v>
      </c>
      <c r="D12" s="2">
        <f t="shared" si="2"/>
        <v>87809.786086487395</v>
      </c>
      <c r="E12" s="2">
        <f>Table8[[#This Row],[Kapitał]]*Table8[[#This Row],[Oprocentowanie]]</f>
        <v>4390.4893043243701</v>
      </c>
      <c r="F12" s="2">
        <f>Table8[[#This Row],[Odsetki]]*19%</f>
        <v>834.1929678216303</v>
      </c>
      <c r="G12" s="2">
        <f>Table8[[#This Row],[Odsetki]]-Table8[[#This Row],[Podatek "Belki"]]</f>
        <v>3556.2963365027399</v>
      </c>
      <c r="H12" s="13">
        <f>Table8[[#This Row],[Kapitał]]+Table8[[#This Row],[Odsetki netto]]</f>
        <v>91366.082422990134</v>
      </c>
      <c r="I12" s="14">
        <f>Table8[[#This Row],[Kwota z odsetkami]]-$C$4</f>
        <v>19366.082422990134</v>
      </c>
    </row>
    <row r="13" spans="2:9" x14ac:dyDescent="0.25">
      <c r="B13" s="1">
        <f t="shared" si="1"/>
        <v>7</v>
      </c>
      <c r="C13" s="5">
        <f t="shared" si="0"/>
        <v>0.05</v>
      </c>
      <c r="D13" s="2">
        <f t="shared" si="2"/>
        <v>91366.082422990134</v>
      </c>
      <c r="E13" s="2">
        <f>Table8[[#This Row],[Kapitał]]*Table8[[#This Row],[Oprocentowanie]]</f>
        <v>4568.3041211495065</v>
      </c>
      <c r="F13" s="2">
        <f>Table8[[#This Row],[Odsetki]]*19%</f>
        <v>867.97778301840629</v>
      </c>
      <c r="G13" s="2">
        <f>Table8[[#This Row],[Odsetki]]-Table8[[#This Row],[Podatek "Belki"]]</f>
        <v>3700.3263381311003</v>
      </c>
      <c r="H13" s="2">
        <f>Table8[[#This Row],[Kapitał]]+Table8[[#This Row],[Odsetki netto]]</f>
        <v>95066.408761121231</v>
      </c>
      <c r="I13" s="2">
        <f>Table8[[#This Row],[Kwota z odsetkami]]-$C$4</f>
        <v>23066.408761121231</v>
      </c>
    </row>
    <row r="14" spans="2:9" x14ac:dyDescent="0.25">
      <c r="B14" s="1">
        <f t="shared" si="1"/>
        <v>8</v>
      </c>
      <c r="C14" s="5">
        <f t="shared" si="0"/>
        <v>0.05</v>
      </c>
      <c r="D14" s="2">
        <f t="shared" si="2"/>
        <v>95066.408761121231</v>
      </c>
      <c r="E14" s="2">
        <f>Table8[[#This Row],[Kapitał]]*Table8[[#This Row],[Oprocentowanie]]</f>
        <v>4753.3204380560619</v>
      </c>
      <c r="F14" s="2">
        <f>Table8[[#This Row],[Odsetki]]*19%</f>
        <v>903.13088323065176</v>
      </c>
      <c r="G14" s="2">
        <f>Table8[[#This Row],[Odsetki]]-Table8[[#This Row],[Podatek "Belki"]]</f>
        <v>3850.1895548254101</v>
      </c>
      <c r="H14" s="2">
        <f>Table8[[#This Row],[Kapitał]]+Table8[[#This Row],[Odsetki netto]]</f>
        <v>98916.598315946641</v>
      </c>
      <c r="I14" s="2">
        <f>Table8[[#This Row],[Kwota z odsetkami]]-$C$4</f>
        <v>26916.598315946641</v>
      </c>
    </row>
    <row r="15" spans="2:9" x14ac:dyDescent="0.25">
      <c r="B15" s="1">
        <f t="shared" si="1"/>
        <v>9</v>
      </c>
      <c r="C15" s="5">
        <f t="shared" si="0"/>
        <v>0.05</v>
      </c>
      <c r="D15" s="2">
        <f t="shared" si="2"/>
        <v>98916.598315946641</v>
      </c>
      <c r="E15" s="2">
        <f>Table8[[#This Row],[Kapitał]]*Table8[[#This Row],[Oprocentowanie]]</f>
        <v>4945.8299157973324</v>
      </c>
      <c r="F15" s="2">
        <f>Table8[[#This Row],[Odsetki]]*19%</f>
        <v>939.70768400149313</v>
      </c>
      <c r="G15" s="2">
        <f>Table8[[#This Row],[Odsetki]]-Table8[[#This Row],[Podatek "Belki"]]</f>
        <v>4006.1222317958391</v>
      </c>
      <c r="H15" s="2">
        <f>Table8[[#This Row],[Kapitał]]+Table8[[#This Row],[Odsetki netto]]</f>
        <v>102922.72054774249</v>
      </c>
      <c r="I15" s="2">
        <f>Table8[[#This Row],[Kwota z odsetkami]]-$C$4</f>
        <v>30922.720547742487</v>
      </c>
    </row>
    <row r="16" spans="2:9" x14ac:dyDescent="0.25">
      <c r="B16" s="1">
        <f t="shared" si="1"/>
        <v>10</v>
      </c>
      <c r="C16" s="5">
        <f t="shared" si="0"/>
        <v>0.05</v>
      </c>
      <c r="D16" s="2">
        <f t="shared" si="2"/>
        <v>102922.72054774249</v>
      </c>
      <c r="E16" s="2">
        <f>Table8[[#This Row],[Kapitał]]*Table8[[#This Row],[Oprocentowanie]]</f>
        <v>5146.1360273871251</v>
      </c>
      <c r="F16" s="2">
        <f>Table8[[#This Row],[Odsetki]]*19%</f>
        <v>977.76584520355379</v>
      </c>
      <c r="G16" s="2">
        <f>Table8[[#This Row],[Odsetki]]-Table8[[#This Row],[Podatek "Belki"]]</f>
        <v>4168.3701821835712</v>
      </c>
      <c r="H16" s="2">
        <f>Table8[[#This Row],[Kapitał]]+Table8[[#This Row],[Odsetki netto]]</f>
        <v>107091.09072992606</v>
      </c>
      <c r="I16" s="2">
        <f>Table8[[#This Row],[Kwota z odsetkami]]-$C$4</f>
        <v>35091.090729926058</v>
      </c>
    </row>
    <row r="17" spans="2:11" x14ac:dyDescent="0.25">
      <c r="B17" s="1">
        <f t="shared" si="1"/>
        <v>11</v>
      </c>
      <c r="C17" s="5">
        <f t="shared" si="0"/>
        <v>0.05</v>
      </c>
      <c r="D17" s="2">
        <f t="shared" si="2"/>
        <v>107091.09072992606</v>
      </c>
      <c r="E17" s="2">
        <f>Table8[[#This Row],[Kapitał]]*Table8[[#This Row],[Oprocentowanie]]</f>
        <v>5354.5545364963036</v>
      </c>
      <c r="F17" s="2">
        <f>Table8[[#This Row],[Odsetki]]*19%</f>
        <v>1017.3653619342977</v>
      </c>
      <c r="G17" s="2">
        <f>Table8[[#This Row],[Odsetki]]-Table8[[#This Row],[Podatek "Belki"]]</f>
        <v>4337.189174562006</v>
      </c>
      <c r="H17" s="2">
        <f>Table8[[#This Row],[Kapitał]]+Table8[[#This Row],[Odsetki netto]]</f>
        <v>111428.27990448807</v>
      </c>
      <c r="I17" s="2">
        <f>Table8[[#This Row],[Kwota z odsetkami]]-$C$4</f>
        <v>39428.279904488067</v>
      </c>
    </row>
    <row r="18" spans="2:11" x14ac:dyDescent="0.25">
      <c r="B18" s="1">
        <f t="shared" si="1"/>
        <v>12</v>
      </c>
      <c r="C18" s="5">
        <f t="shared" si="0"/>
        <v>0.05</v>
      </c>
      <c r="D18" s="2">
        <f t="shared" si="2"/>
        <v>111428.27990448807</v>
      </c>
      <c r="E18" s="2">
        <f>Table8[[#This Row],[Kapitał]]*Table8[[#This Row],[Oprocentowanie]]</f>
        <v>5571.4139952244041</v>
      </c>
      <c r="F18" s="2">
        <f>Table8[[#This Row],[Odsetki]]*19%</f>
        <v>1058.5686590926368</v>
      </c>
      <c r="G18" s="2">
        <f>Table8[[#This Row],[Odsetki]]-Table8[[#This Row],[Podatek "Belki"]]</f>
        <v>4512.845336131767</v>
      </c>
      <c r="H18" s="2">
        <f>Table8[[#This Row],[Kapitał]]+Table8[[#This Row],[Odsetki netto]]</f>
        <v>115941.12524061983</v>
      </c>
      <c r="I18" s="2">
        <f>Table8[[#This Row],[Kwota z odsetkami]]-$C$4</f>
        <v>43941.125240619833</v>
      </c>
    </row>
    <row r="19" spans="2:11" x14ac:dyDescent="0.25">
      <c r="B19" s="1">
        <f t="shared" si="1"/>
        <v>13</v>
      </c>
      <c r="C19" s="5">
        <f t="shared" si="0"/>
        <v>0.05</v>
      </c>
      <c r="D19" s="2">
        <f t="shared" si="2"/>
        <v>115941.12524061983</v>
      </c>
      <c r="E19" s="2">
        <f>Table8[[#This Row],[Kapitał]]*Table8[[#This Row],[Oprocentowanie]]</f>
        <v>5797.056262030992</v>
      </c>
      <c r="F19" s="2">
        <f>Table8[[#This Row],[Odsetki]]*19%</f>
        <v>1101.4406897858885</v>
      </c>
      <c r="G19" s="2">
        <f>Table8[[#This Row],[Odsetki]]-Table8[[#This Row],[Podatek "Belki"]]</f>
        <v>4695.615572245104</v>
      </c>
      <c r="H19" s="2">
        <f>Table8[[#This Row],[Kapitał]]+Table8[[#This Row],[Odsetki netto]]</f>
        <v>120636.74081286494</v>
      </c>
      <c r="I19" s="2">
        <f>Table8[[#This Row],[Kwota z odsetkami]]-$C$4</f>
        <v>48636.74081286494</v>
      </c>
    </row>
    <row r="20" spans="2:11" x14ac:dyDescent="0.25">
      <c r="B20" s="1">
        <f t="shared" si="1"/>
        <v>14</v>
      </c>
      <c r="C20" s="5">
        <f t="shared" si="0"/>
        <v>0.05</v>
      </c>
      <c r="D20" s="2">
        <f t="shared" si="2"/>
        <v>120636.74081286494</v>
      </c>
      <c r="E20" s="2">
        <f>Table8[[#This Row],[Kapitał]]*Table8[[#This Row],[Oprocentowanie]]</f>
        <v>6031.8370406432477</v>
      </c>
      <c r="F20" s="2">
        <f>Table8[[#This Row],[Odsetki]]*19%</f>
        <v>1146.049037722217</v>
      </c>
      <c r="G20" s="2">
        <f>Table8[[#This Row],[Odsetki]]-Table8[[#This Row],[Podatek "Belki"]]</f>
        <v>4885.788002921031</v>
      </c>
      <c r="H20" s="2">
        <f>Table8[[#This Row],[Kapitał]]+Table8[[#This Row],[Odsetki netto]]</f>
        <v>125522.52881578598</v>
      </c>
      <c r="I20" s="2">
        <f>Table8[[#This Row],[Kwota z odsetkami]]-$C$4</f>
        <v>53522.528815785976</v>
      </c>
    </row>
    <row r="21" spans="2:11" x14ac:dyDescent="0.25">
      <c r="B21" s="1">
        <f t="shared" si="1"/>
        <v>15</v>
      </c>
      <c r="C21" s="5">
        <f t="shared" si="0"/>
        <v>0.05</v>
      </c>
      <c r="D21" s="2">
        <f t="shared" si="2"/>
        <v>125522.52881578598</v>
      </c>
      <c r="E21" s="2">
        <f>Table8[[#This Row],[Kapitał]]*Table8[[#This Row],[Oprocentowanie]]</f>
        <v>6276.1264407892995</v>
      </c>
      <c r="F21" s="2">
        <f>Table8[[#This Row],[Odsetki]]*19%</f>
        <v>1192.4640237499668</v>
      </c>
      <c r="G21" s="2">
        <f>Table8[[#This Row],[Odsetki]]-Table8[[#This Row],[Podatek "Belki"]]</f>
        <v>5083.6624170393325</v>
      </c>
      <c r="H21" s="2">
        <f>Table8[[#This Row],[Kapitał]]+Table8[[#This Row],[Odsetki netto]]</f>
        <v>130606.19123282531</v>
      </c>
      <c r="I21" s="2">
        <f>Table8[[#This Row],[Kwota z odsetkami]]-$C$4</f>
        <v>58606.191232825309</v>
      </c>
    </row>
    <row r="22" spans="2:11" x14ac:dyDescent="0.25">
      <c r="B22" s="1">
        <f t="shared" si="1"/>
        <v>16</v>
      </c>
      <c r="C22" s="5">
        <f t="shared" si="0"/>
        <v>0.05</v>
      </c>
      <c r="D22" s="2">
        <f t="shared" si="2"/>
        <v>130606.19123282531</v>
      </c>
      <c r="E22" s="2">
        <f>Table8[[#This Row],[Kapitał]]*Table8[[#This Row],[Oprocentowanie]]</f>
        <v>6530.3095616412656</v>
      </c>
      <c r="F22" s="2">
        <f>Table8[[#This Row],[Odsetki]]*19%</f>
        <v>1240.7588167118404</v>
      </c>
      <c r="G22" s="2">
        <f>Table8[[#This Row],[Odsetki]]-Table8[[#This Row],[Podatek "Belki"]]</f>
        <v>5289.5507449294255</v>
      </c>
      <c r="H22" s="2">
        <f>Table8[[#This Row],[Kapitał]]+Table8[[#This Row],[Odsetki netto]]</f>
        <v>135895.74197775475</v>
      </c>
      <c r="I22" s="14">
        <f>Table8[[#This Row],[Kwota z odsetkami]]-$C$4</f>
        <v>63895.741977754747</v>
      </c>
      <c r="K22" s="2"/>
    </row>
    <row r="23" spans="2:11" x14ac:dyDescent="0.25">
      <c r="B23" s="1">
        <f t="shared" si="1"/>
        <v>17</v>
      </c>
      <c r="C23" s="5">
        <f t="shared" si="0"/>
        <v>0.05</v>
      </c>
      <c r="D23" s="2">
        <f t="shared" si="2"/>
        <v>135895.74197775475</v>
      </c>
      <c r="E23" s="2">
        <f>Table8[[#This Row],[Kapitał]]*Table8[[#This Row],[Oprocentowanie]]</f>
        <v>6794.7870988877376</v>
      </c>
      <c r="F23" s="2">
        <f>Table8[[#This Row],[Odsetki]]*19%</f>
        <v>1291.0095487886701</v>
      </c>
      <c r="G23" s="2">
        <f>Table8[[#This Row],[Odsetki]]-Table8[[#This Row],[Podatek "Belki"]]</f>
        <v>5503.7775500990674</v>
      </c>
      <c r="H23" s="2">
        <f>Table8[[#This Row],[Kapitał]]+Table8[[#This Row],[Odsetki netto]]</f>
        <v>141399.51952785382</v>
      </c>
      <c r="I23" s="2">
        <f>Table8[[#This Row],[Kwota z odsetkami]]-$C$4</f>
        <v>69399.519527853816</v>
      </c>
    </row>
    <row r="24" spans="2:11" x14ac:dyDescent="0.25">
      <c r="B24" s="1">
        <f t="shared" si="1"/>
        <v>18</v>
      </c>
      <c r="C24" s="5">
        <f t="shared" si="0"/>
        <v>0.05</v>
      </c>
      <c r="D24" s="2">
        <f t="shared" si="2"/>
        <v>141399.51952785382</v>
      </c>
      <c r="E24" s="2">
        <f>Table8[[#This Row],[Kapitał]]*Table8[[#This Row],[Oprocentowanie]]</f>
        <v>7069.9759763926913</v>
      </c>
      <c r="F24" s="2">
        <f>Table8[[#This Row],[Odsetki]]*19%</f>
        <v>1343.2954355146114</v>
      </c>
      <c r="G24" s="2">
        <f>Table8[[#This Row],[Odsetki]]-Table8[[#This Row],[Podatek "Belki"]]</f>
        <v>5726.6805408780801</v>
      </c>
      <c r="H24" s="2">
        <f>Table8[[#This Row],[Kapitał]]+Table8[[#This Row],[Odsetki netto]]</f>
        <v>147126.20006873191</v>
      </c>
      <c r="I24" s="2">
        <f>Table8[[#This Row],[Kwota z odsetkami]]-$C$4</f>
        <v>75126.200068731909</v>
      </c>
    </row>
    <row r="25" spans="2:11" x14ac:dyDescent="0.25">
      <c r="B25" s="1">
        <f t="shared" si="1"/>
        <v>19</v>
      </c>
      <c r="C25" s="5">
        <f t="shared" si="0"/>
        <v>0.05</v>
      </c>
      <c r="D25" s="2">
        <f t="shared" si="2"/>
        <v>147126.20006873191</v>
      </c>
      <c r="E25" s="2">
        <f>Table8[[#This Row],[Kapitał]]*Table8[[#This Row],[Oprocentowanie]]</f>
        <v>7356.3100034365962</v>
      </c>
      <c r="F25" s="2">
        <f>Table8[[#This Row],[Odsetki]]*19%</f>
        <v>1397.6989006529534</v>
      </c>
      <c r="G25" s="2">
        <f>Table8[[#This Row],[Odsetki]]-Table8[[#This Row],[Podatek "Belki"]]</f>
        <v>5958.6111027836432</v>
      </c>
      <c r="H25" s="2">
        <f>Table8[[#This Row],[Kapitał]]+Table8[[#This Row],[Odsetki netto]]</f>
        <v>153084.81117151555</v>
      </c>
      <c r="I25" s="2">
        <f>Table8[[#This Row],[Kwota z odsetkami]]-$C$4</f>
        <v>81084.811171515554</v>
      </c>
    </row>
    <row r="26" spans="2:11" x14ac:dyDescent="0.25">
      <c r="B26" s="1">
        <f t="shared" si="1"/>
        <v>20</v>
      </c>
      <c r="C26" s="5">
        <f t="shared" si="0"/>
        <v>0.05</v>
      </c>
      <c r="D26" s="2">
        <f t="shared" si="2"/>
        <v>153084.81117151555</v>
      </c>
      <c r="E26" s="2">
        <f>Table8[[#This Row],[Kapitał]]*Table8[[#This Row],[Oprocentowanie]]</f>
        <v>7654.2405585757779</v>
      </c>
      <c r="F26" s="2">
        <f>Table8[[#This Row],[Odsetki]]*19%</f>
        <v>1454.3057061293978</v>
      </c>
      <c r="G26" s="2">
        <f>Table8[[#This Row],[Odsetki]]-Table8[[#This Row],[Podatek "Belki"]]</f>
        <v>6199.9348524463803</v>
      </c>
      <c r="H26" s="2">
        <f>Table8[[#This Row],[Kapitał]]+Table8[[#This Row],[Odsetki netto]]</f>
        <v>159284.74602396192</v>
      </c>
      <c r="I26" s="2">
        <f>Table8[[#This Row],[Kwota z odsetkami]]-$C$4</f>
        <v>87284.746023961925</v>
      </c>
    </row>
    <row r="27" spans="2:11" x14ac:dyDescent="0.25">
      <c r="B27" s="1">
        <f t="shared" si="1"/>
        <v>21</v>
      </c>
      <c r="C27" s="5">
        <f t="shared" si="0"/>
        <v>0.05</v>
      </c>
      <c r="D27" s="2">
        <f t="shared" si="2"/>
        <v>159284.74602396192</v>
      </c>
      <c r="E27" s="2">
        <f>Table8[[#This Row],[Kapitał]]*Table8[[#This Row],[Oprocentowanie]]</f>
        <v>7964.2373011980962</v>
      </c>
      <c r="F27" s="2">
        <f>Table8[[#This Row],[Odsetki]]*19%</f>
        <v>1513.2050872276384</v>
      </c>
      <c r="G27" s="2">
        <f>Table8[[#This Row],[Odsetki]]-Table8[[#This Row],[Podatek "Belki"]]</f>
        <v>6451.0322139704576</v>
      </c>
      <c r="H27" s="2">
        <f>Table8[[#This Row],[Kapitał]]+Table8[[#This Row],[Odsetki netto]]</f>
        <v>165735.77823793239</v>
      </c>
      <c r="I27" s="2">
        <f>Table8[[#This Row],[Kwota z odsetkami]]-$C$4</f>
        <v>93735.778237932391</v>
      </c>
    </row>
    <row r="28" spans="2:11" x14ac:dyDescent="0.25">
      <c r="B28" s="1">
        <f t="shared" si="1"/>
        <v>22</v>
      </c>
      <c r="C28" s="5">
        <f t="shared" si="0"/>
        <v>0.05</v>
      </c>
      <c r="D28" s="2">
        <f t="shared" si="2"/>
        <v>165735.77823793239</v>
      </c>
      <c r="E28" s="2">
        <f>Table8[[#This Row],[Kapitał]]*Table8[[#This Row],[Oprocentowanie]]</f>
        <v>8286.7889118966195</v>
      </c>
      <c r="F28" s="2">
        <f>Table8[[#This Row],[Odsetki]]*19%</f>
        <v>1574.4898932603578</v>
      </c>
      <c r="G28" s="2">
        <f>Table8[[#This Row],[Odsetki]]-Table8[[#This Row],[Podatek "Belki"]]</f>
        <v>6712.2990186362622</v>
      </c>
      <c r="H28" s="2">
        <f>Table8[[#This Row],[Kapitał]]+Table8[[#This Row],[Odsetki netto]]</f>
        <v>172448.07725656865</v>
      </c>
      <c r="I28" s="2">
        <f>Table8[[#This Row],[Kwota z odsetkami]]-$C$4</f>
        <v>100448.07725656865</v>
      </c>
    </row>
    <row r="29" spans="2:11" x14ac:dyDescent="0.25">
      <c r="B29" s="1">
        <f t="shared" si="1"/>
        <v>23</v>
      </c>
      <c r="C29" s="5">
        <f t="shared" si="0"/>
        <v>0.05</v>
      </c>
      <c r="D29" s="2">
        <f t="shared" si="2"/>
        <v>172448.07725656865</v>
      </c>
      <c r="E29" s="2">
        <f>Table8[[#This Row],[Kapitał]]*Table8[[#This Row],[Oprocentowanie]]</f>
        <v>8622.4038628284325</v>
      </c>
      <c r="F29" s="2">
        <f>Table8[[#This Row],[Odsetki]]*19%</f>
        <v>1638.2567339374023</v>
      </c>
      <c r="G29" s="2">
        <f>Table8[[#This Row],[Odsetki]]-Table8[[#This Row],[Podatek "Belki"]]</f>
        <v>6984.1471288910307</v>
      </c>
      <c r="H29" s="2">
        <f>Table8[[#This Row],[Kapitał]]+Table8[[#This Row],[Odsetki netto]]</f>
        <v>179432.22438545967</v>
      </c>
      <c r="I29" s="2">
        <f>Table8[[#This Row],[Kwota z odsetkami]]-$C$4</f>
        <v>107432.22438545967</v>
      </c>
    </row>
    <row r="30" spans="2:11" x14ac:dyDescent="0.25">
      <c r="B30" s="1">
        <f t="shared" si="1"/>
        <v>24</v>
      </c>
      <c r="C30" s="5">
        <f t="shared" si="0"/>
        <v>0.05</v>
      </c>
      <c r="D30" s="2">
        <f t="shared" si="2"/>
        <v>179432.22438545967</v>
      </c>
      <c r="E30" s="2">
        <f>Table8[[#This Row],[Kapitał]]*Table8[[#This Row],[Oprocentowanie]]</f>
        <v>8971.6112192729834</v>
      </c>
      <c r="F30" s="2">
        <f>Table8[[#This Row],[Odsetki]]*19%</f>
        <v>1704.6061316618668</v>
      </c>
      <c r="G30" s="2">
        <f>Table8[[#This Row],[Odsetki]]-Table8[[#This Row],[Podatek "Belki"]]</f>
        <v>7267.0050876111163</v>
      </c>
      <c r="H30" s="2">
        <f>Table8[[#This Row],[Kapitał]]+Table8[[#This Row],[Odsetki netto]]</f>
        <v>186699.22947307079</v>
      </c>
      <c r="I30" s="2">
        <f>Table8[[#This Row],[Kwota z odsetkami]]-$C$4</f>
        <v>114699.22947307079</v>
      </c>
    </row>
    <row r="31" spans="2:11" x14ac:dyDescent="0.25">
      <c r="B31" s="1">
        <f t="shared" si="1"/>
        <v>25</v>
      </c>
      <c r="C31" s="5">
        <f t="shared" si="0"/>
        <v>0.05</v>
      </c>
      <c r="D31" s="2">
        <f t="shared" si="2"/>
        <v>186699.22947307079</v>
      </c>
      <c r="E31" s="2">
        <f>Table8[[#This Row],[Kapitał]]*Table8[[#This Row],[Oprocentowanie]]</f>
        <v>9334.9614736535405</v>
      </c>
      <c r="F31" s="2">
        <f>Table8[[#This Row],[Odsetki]]*19%</f>
        <v>1773.6426799941728</v>
      </c>
      <c r="G31" s="2">
        <f>Table8[[#This Row],[Odsetki]]-Table8[[#This Row],[Podatek "Belki"]]</f>
        <v>7561.3187936593677</v>
      </c>
      <c r="H31" s="2">
        <f>Table8[[#This Row],[Kapitał]]+Table8[[#This Row],[Odsetki netto]]</f>
        <v>194260.54826673015</v>
      </c>
      <c r="I31" s="2">
        <f>Table8[[#This Row],[Kwota z odsetkami]]-$C$4</f>
        <v>122260.54826673015</v>
      </c>
    </row>
    <row r="32" spans="2:11" x14ac:dyDescent="0.25">
      <c r="B32" s="1">
        <f t="shared" si="1"/>
        <v>26</v>
      </c>
      <c r="C32" s="5">
        <f t="shared" si="0"/>
        <v>0.05</v>
      </c>
      <c r="D32" s="2">
        <f t="shared" si="2"/>
        <v>194260.54826673015</v>
      </c>
      <c r="E32" s="2">
        <f>Table8[[#This Row],[Kapitał]]*Table8[[#This Row],[Oprocentowanie]]</f>
        <v>9713.0274133365074</v>
      </c>
      <c r="F32" s="2">
        <f>Table8[[#This Row],[Odsetki]]*19%</f>
        <v>1845.4752085339364</v>
      </c>
      <c r="G32" s="2">
        <f>Table8[[#This Row],[Odsetki]]-Table8[[#This Row],[Podatek "Belki"]]</f>
        <v>7867.5522048025705</v>
      </c>
      <c r="H32" s="2">
        <f>Table8[[#This Row],[Kapitał]]+Table8[[#This Row],[Odsetki netto]]</f>
        <v>202128.10047153273</v>
      </c>
      <c r="I32" s="2">
        <f>Table8[[#This Row],[Kwota z odsetkami]]-$C$4</f>
        <v>130128.10047153273</v>
      </c>
    </row>
    <row r="33" spans="2:9" x14ac:dyDescent="0.25">
      <c r="B33" s="1">
        <f t="shared" si="1"/>
        <v>27</v>
      </c>
      <c r="C33" s="5">
        <f t="shared" si="0"/>
        <v>0.05</v>
      </c>
      <c r="D33" s="2">
        <f t="shared" si="2"/>
        <v>202128.10047153273</v>
      </c>
      <c r="E33" s="2">
        <f>Table8[[#This Row],[Kapitał]]*Table8[[#This Row],[Oprocentowanie]]</f>
        <v>10106.405023576637</v>
      </c>
      <c r="F33" s="2">
        <f>Table8[[#This Row],[Odsetki]]*19%</f>
        <v>1920.2169544795611</v>
      </c>
      <c r="G33" s="2">
        <f>Table8[[#This Row],[Odsetki]]-Table8[[#This Row],[Podatek "Belki"]]</f>
        <v>8186.1880690970756</v>
      </c>
      <c r="H33" s="2">
        <f>Table8[[#This Row],[Kapitał]]+Table8[[#This Row],[Odsetki netto]]</f>
        <v>210314.28854062982</v>
      </c>
      <c r="I33" s="2">
        <f>Table8[[#This Row],[Kwota z odsetkami]]-$C$4</f>
        <v>138314.28854062982</v>
      </c>
    </row>
    <row r="34" spans="2:9" x14ac:dyDescent="0.25">
      <c r="B34" s="1">
        <f t="shared" si="1"/>
        <v>28</v>
      </c>
      <c r="C34" s="5">
        <f t="shared" si="0"/>
        <v>0.05</v>
      </c>
      <c r="D34" s="2">
        <f t="shared" si="2"/>
        <v>210314.28854062982</v>
      </c>
      <c r="E34" s="2">
        <f>Table8[[#This Row],[Kapitał]]*Table8[[#This Row],[Oprocentowanie]]</f>
        <v>10515.714427031491</v>
      </c>
      <c r="F34" s="2">
        <f>Table8[[#This Row],[Odsetki]]*19%</f>
        <v>1997.9857411359833</v>
      </c>
      <c r="G34" s="2">
        <f>Table8[[#This Row],[Odsetki]]-Table8[[#This Row],[Podatek "Belki"]]</f>
        <v>8517.7286858955085</v>
      </c>
      <c r="H34" s="2">
        <f>Table8[[#This Row],[Kapitał]]+Table8[[#This Row],[Odsetki netto]]</f>
        <v>218832.01722652532</v>
      </c>
      <c r="I34" s="2">
        <f>Table8[[#This Row],[Kwota z odsetkami]]-$C$4</f>
        <v>146832.01722652532</v>
      </c>
    </row>
    <row r="35" spans="2:9" x14ac:dyDescent="0.25">
      <c r="B35" s="1">
        <f t="shared" si="1"/>
        <v>29</v>
      </c>
      <c r="C35" s="5">
        <f t="shared" si="0"/>
        <v>0.05</v>
      </c>
      <c r="D35" s="2">
        <f t="shared" si="2"/>
        <v>218832.01722652532</v>
      </c>
      <c r="E35" s="2">
        <f>Table8[[#This Row],[Kapitał]]*Table8[[#This Row],[Oprocentowanie]]</f>
        <v>10941.600861326267</v>
      </c>
      <c r="F35" s="2">
        <f>Table8[[#This Row],[Odsetki]]*19%</f>
        <v>2078.904163651991</v>
      </c>
      <c r="G35" s="2">
        <f>Table8[[#This Row],[Odsetki]]-Table8[[#This Row],[Podatek "Belki"]]</f>
        <v>8862.6966976742769</v>
      </c>
      <c r="H35" s="2">
        <f>Table8[[#This Row],[Kapitał]]+Table8[[#This Row],[Odsetki netto]]</f>
        <v>227694.7139241996</v>
      </c>
      <c r="I35" s="2">
        <f>Table8[[#This Row],[Kwota z odsetkami]]-$C$4</f>
        <v>155694.7139241996</v>
      </c>
    </row>
    <row r="36" spans="2:9" x14ac:dyDescent="0.25">
      <c r="B36" s="1">
        <f t="shared" si="1"/>
        <v>30</v>
      </c>
      <c r="C36" s="5">
        <f t="shared" si="0"/>
        <v>0.05</v>
      </c>
      <c r="D36" s="2">
        <f t="shared" si="2"/>
        <v>227694.7139241996</v>
      </c>
      <c r="E36" s="2">
        <f>Table8[[#This Row],[Kapitał]]*Table8[[#This Row],[Oprocentowanie]]</f>
        <v>11384.73569620998</v>
      </c>
      <c r="F36" s="2">
        <f>Table8[[#This Row],[Odsetki]]*19%</f>
        <v>2163.0997822798963</v>
      </c>
      <c r="G36" s="2">
        <f>Table8[[#This Row],[Odsetki]]-Table8[[#This Row],[Podatek "Belki"]]</f>
        <v>9221.6359139300839</v>
      </c>
      <c r="H36" s="2">
        <f>Table8[[#This Row],[Kapitał]]+Table8[[#This Row],[Odsetki netto]]</f>
        <v>236916.34983812968</v>
      </c>
      <c r="I36" s="2">
        <f>Table8[[#This Row],[Kwota z odsetkami]]-$C$4</f>
        <v>164916.34983812968</v>
      </c>
    </row>
    <row r="37" spans="2:9" x14ac:dyDescent="0.25">
      <c r="B37" s="1">
        <f t="shared" si="1"/>
        <v>31</v>
      </c>
      <c r="C37" s="5">
        <f t="shared" si="0"/>
        <v>0.05</v>
      </c>
      <c r="D37" s="2">
        <f t="shared" si="2"/>
        <v>236916.34983812968</v>
      </c>
      <c r="E37" s="2">
        <f>Table8[[#This Row],[Kapitał]]*Table8[[#This Row],[Oprocentowanie]]</f>
        <v>11845.817491906484</v>
      </c>
      <c r="F37" s="2">
        <f>Table8[[#This Row],[Odsetki]]*19%</f>
        <v>2250.7053234622322</v>
      </c>
      <c r="G37" s="2">
        <f>Table8[[#This Row],[Odsetki]]-Table8[[#This Row],[Podatek "Belki"]]</f>
        <v>9595.1121684442514</v>
      </c>
      <c r="H37" s="2">
        <f>Table8[[#This Row],[Kapitał]]+Table8[[#This Row],[Odsetki netto]]</f>
        <v>246511.46200657394</v>
      </c>
      <c r="I37" s="2">
        <f>Table8[[#This Row],[Kwota z odsetkami]]-$C$4</f>
        <v>174511.46200657394</v>
      </c>
    </row>
    <row r="38" spans="2:9" x14ac:dyDescent="0.25">
      <c r="B38" s="1">
        <f t="shared" si="1"/>
        <v>32</v>
      </c>
      <c r="C38" s="5">
        <f t="shared" si="0"/>
        <v>0.05</v>
      </c>
      <c r="D38" s="2">
        <f t="shared" si="2"/>
        <v>246511.46200657394</v>
      </c>
      <c r="E38" s="2">
        <f>Table8[[#This Row],[Kapitał]]*Table8[[#This Row],[Oprocentowanie]]</f>
        <v>12325.573100328698</v>
      </c>
      <c r="F38" s="2">
        <f>Table8[[#This Row],[Odsetki]]*19%</f>
        <v>2341.8588890624528</v>
      </c>
      <c r="G38" s="2">
        <f>Table8[[#This Row],[Odsetki]]-Table8[[#This Row],[Podatek "Belki"]]</f>
        <v>9983.7142112662459</v>
      </c>
      <c r="H38" s="2">
        <f>Table8[[#This Row],[Kapitał]]+Table8[[#This Row],[Odsetki netto]]</f>
        <v>256495.1762178402</v>
      </c>
      <c r="I38" s="2">
        <f>Table8[[#This Row],[Kwota z odsetkami]]-$C$4</f>
        <v>184495.1762178402</v>
      </c>
    </row>
    <row r="39" spans="2:9" x14ac:dyDescent="0.25">
      <c r="B39" s="1">
        <f t="shared" si="1"/>
        <v>33</v>
      </c>
      <c r="C39" s="5">
        <f t="shared" si="0"/>
        <v>0.05</v>
      </c>
      <c r="D39" s="2">
        <f t="shared" si="2"/>
        <v>256495.1762178402</v>
      </c>
      <c r="E39" s="2">
        <f>Table8[[#This Row],[Kapitał]]*Table8[[#This Row],[Oprocentowanie]]</f>
        <v>12824.75881089201</v>
      </c>
      <c r="F39" s="2">
        <f>Table8[[#This Row],[Odsetki]]*19%</f>
        <v>2436.7041740694817</v>
      </c>
      <c r="G39" s="2">
        <f>Table8[[#This Row],[Odsetki]]-Table8[[#This Row],[Podatek "Belki"]]</f>
        <v>10388.054636822528</v>
      </c>
      <c r="H39" s="2">
        <f>Table8[[#This Row],[Kapitał]]+Table8[[#This Row],[Odsetki netto]]</f>
        <v>266883.23085466272</v>
      </c>
      <c r="I39" s="2">
        <f>Table8[[#This Row],[Kwota z odsetkami]]-$C$4</f>
        <v>194883.23085466272</v>
      </c>
    </row>
    <row r="40" spans="2:9" x14ac:dyDescent="0.25">
      <c r="B40" s="1">
        <f t="shared" si="1"/>
        <v>34</v>
      </c>
      <c r="C40" s="5">
        <f t="shared" si="0"/>
        <v>0.05</v>
      </c>
      <c r="D40" s="2">
        <f t="shared" si="2"/>
        <v>266883.23085466272</v>
      </c>
      <c r="E40" s="2">
        <f>Table8[[#This Row],[Kapitał]]*Table8[[#This Row],[Oprocentowanie]]</f>
        <v>13344.161542733136</v>
      </c>
      <c r="F40" s="2">
        <f>Table8[[#This Row],[Odsetki]]*19%</f>
        <v>2535.390693119296</v>
      </c>
      <c r="G40" s="2">
        <f>Table8[[#This Row],[Odsetki]]-Table8[[#This Row],[Podatek "Belki"]]</f>
        <v>10808.77084961384</v>
      </c>
      <c r="H40" s="2">
        <f>Table8[[#This Row],[Kapitał]]+Table8[[#This Row],[Odsetki netto]]</f>
        <v>277692.00170427654</v>
      </c>
      <c r="I40" s="2">
        <f>Table8[[#This Row],[Kwota z odsetkami]]-$C$4</f>
        <v>205692.00170427654</v>
      </c>
    </row>
    <row r="41" spans="2:9" x14ac:dyDescent="0.25">
      <c r="B41" s="1">
        <f t="shared" si="1"/>
        <v>35</v>
      </c>
      <c r="C41" s="5">
        <f t="shared" si="0"/>
        <v>0.05</v>
      </c>
      <c r="D41" s="2">
        <f t="shared" si="2"/>
        <v>277692.00170427654</v>
      </c>
      <c r="E41" s="2">
        <f>Table8[[#This Row],[Kapitał]]*Table8[[#This Row],[Oprocentowanie]]</f>
        <v>13884.600085213828</v>
      </c>
      <c r="F41" s="2">
        <f>Table8[[#This Row],[Odsetki]]*19%</f>
        <v>2638.0740161906274</v>
      </c>
      <c r="G41" s="2">
        <f>Table8[[#This Row],[Odsetki]]-Table8[[#This Row],[Podatek "Belki"]]</f>
        <v>11246.526069023201</v>
      </c>
      <c r="H41" s="2">
        <f>Table8[[#This Row],[Kapitał]]+Table8[[#This Row],[Odsetki netto]]</f>
        <v>288938.52777329972</v>
      </c>
      <c r="I41" s="2">
        <f>Table8[[#This Row],[Kwota z odsetkami]]-$C$4</f>
        <v>216938.52777329972</v>
      </c>
    </row>
    <row r="42" spans="2:9" x14ac:dyDescent="0.25">
      <c r="B42" s="1">
        <f t="shared" si="1"/>
        <v>36</v>
      </c>
      <c r="C42" s="5">
        <f t="shared" si="0"/>
        <v>0.05</v>
      </c>
      <c r="D42" s="2">
        <f t="shared" si="2"/>
        <v>288938.52777329972</v>
      </c>
      <c r="E42" s="2">
        <f>Table8[[#This Row],[Kapitał]]*Table8[[#This Row],[Oprocentowanie]]</f>
        <v>14446.926388664986</v>
      </c>
      <c r="F42" s="2">
        <f>Table8[[#This Row],[Odsetki]]*19%</f>
        <v>2744.9160138463476</v>
      </c>
      <c r="G42" s="2">
        <f>Table8[[#This Row],[Odsetki]]-Table8[[#This Row],[Podatek "Belki"]]</f>
        <v>11702.010374818638</v>
      </c>
      <c r="H42" s="2">
        <f>Table8[[#This Row],[Kapitał]]+Table8[[#This Row],[Odsetki netto]]</f>
        <v>300640.53814811836</v>
      </c>
      <c r="I42" s="2">
        <f>Table8[[#This Row],[Kwota z odsetkami]]-$C$4</f>
        <v>228640.53814811836</v>
      </c>
    </row>
    <row r="43" spans="2:9" x14ac:dyDescent="0.25">
      <c r="B43" s="1">
        <f t="shared" si="1"/>
        <v>37</v>
      </c>
      <c r="C43" s="5">
        <f t="shared" si="0"/>
        <v>0.05</v>
      </c>
      <c r="D43" s="2">
        <f t="shared" si="2"/>
        <v>300640.53814811836</v>
      </c>
      <c r="E43" s="2">
        <f>Table8[[#This Row],[Kapitał]]*Table8[[#This Row],[Oprocentowanie]]</f>
        <v>15032.026907405918</v>
      </c>
      <c r="F43" s="2">
        <f>Table8[[#This Row],[Odsetki]]*19%</f>
        <v>2856.0851124071246</v>
      </c>
      <c r="G43" s="2">
        <f>Table8[[#This Row],[Odsetki]]-Table8[[#This Row],[Podatek "Belki"]]</f>
        <v>12175.941794998793</v>
      </c>
      <c r="H43" s="2">
        <f>Table8[[#This Row],[Kapitał]]+Table8[[#This Row],[Odsetki netto]]</f>
        <v>312816.47994311713</v>
      </c>
      <c r="I43" s="2">
        <f>Table8[[#This Row],[Kwota z odsetkami]]-$C$4</f>
        <v>240816.47994311713</v>
      </c>
    </row>
    <row r="44" spans="2:9" x14ac:dyDescent="0.25">
      <c r="B44" s="1">
        <f t="shared" si="1"/>
        <v>38</v>
      </c>
      <c r="C44" s="5">
        <f t="shared" si="0"/>
        <v>0.05</v>
      </c>
      <c r="D44" s="2">
        <f t="shared" si="2"/>
        <v>312816.47994311713</v>
      </c>
      <c r="E44" s="2">
        <f>Table8[[#This Row],[Kapitał]]*Table8[[#This Row],[Oprocentowanie]]</f>
        <v>15640.823997155858</v>
      </c>
      <c r="F44" s="2">
        <f>Table8[[#This Row],[Odsetki]]*19%</f>
        <v>2971.7565594596131</v>
      </c>
      <c r="G44" s="2">
        <f>Table8[[#This Row],[Odsetki]]-Table8[[#This Row],[Podatek "Belki"]]</f>
        <v>12669.067437696245</v>
      </c>
      <c r="H44" s="2">
        <f>Table8[[#This Row],[Kapitał]]+Table8[[#This Row],[Odsetki netto]]</f>
        <v>325485.5473808134</v>
      </c>
      <c r="I44" s="2">
        <f>Table8[[#This Row],[Kwota z odsetkami]]-$C$4</f>
        <v>253485.5473808134</v>
      </c>
    </row>
    <row r="45" spans="2:9" x14ac:dyDescent="0.25">
      <c r="B45" s="1">
        <f t="shared" si="1"/>
        <v>39</v>
      </c>
      <c r="C45" s="5">
        <f t="shared" si="0"/>
        <v>0.05</v>
      </c>
      <c r="D45" s="2">
        <f t="shared" si="2"/>
        <v>325485.5473808134</v>
      </c>
      <c r="E45" s="2">
        <f>Table8[[#This Row],[Kapitał]]*Table8[[#This Row],[Oprocentowanie]]</f>
        <v>16274.27736904067</v>
      </c>
      <c r="F45" s="2">
        <f>Table8[[#This Row],[Odsetki]]*19%</f>
        <v>3092.1127001177274</v>
      </c>
      <c r="G45" s="2">
        <f>Table8[[#This Row],[Odsetki]]-Table8[[#This Row],[Podatek "Belki"]]</f>
        <v>13182.164668922942</v>
      </c>
      <c r="H45" s="2">
        <f>Table8[[#This Row],[Kapitał]]+Table8[[#This Row],[Odsetki netto]]</f>
        <v>338667.71204973635</v>
      </c>
      <c r="I45" s="2">
        <f>Table8[[#This Row],[Kwota z odsetkami]]-$C$4</f>
        <v>266667.71204973635</v>
      </c>
    </row>
    <row r="46" spans="2:9" x14ac:dyDescent="0.25">
      <c r="B46" s="1">
        <f t="shared" si="1"/>
        <v>40</v>
      </c>
      <c r="C46" s="5">
        <f t="shared" si="0"/>
        <v>0.05</v>
      </c>
      <c r="D46" s="2">
        <f t="shared" si="2"/>
        <v>338667.71204973635</v>
      </c>
      <c r="E46" s="2">
        <f>Table8[[#This Row],[Kapitał]]*Table8[[#This Row],[Oprocentowanie]]</f>
        <v>16933.385602486818</v>
      </c>
      <c r="F46" s="2">
        <f>Table8[[#This Row],[Odsetki]]*19%</f>
        <v>3217.3432644724953</v>
      </c>
      <c r="G46" s="2">
        <f>Table8[[#This Row],[Odsetki]]-Table8[[#This Row],[Podatek "Belki"]]</f>
        <v>13716.042338014322</v>
      </c>
      <c r="H46" s="2">
        <f>Table8[[#This Row],[Kapitał]]+Table8[[#This Row],[Odsetki netto]]</f>
        <v>352383.7543877507</v>
      </c>
      <c r="I46" s="2">
        <f>Table8[[#This Row],[Kwota z odsetkami]]-$C$4</f>
        <v>280383.7543877507</v>
      </c>
    </row>
  </sheetData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showGridLines="0" workbookViewId="0">
      <selection activeCell="H1" sqref="H1"/>
    </sheetView>
  </sheetViews>
  <sheetFormatPr defaultRowHeight="15" x14ac:dyDescent="0.25"/>
  <cols>
    <col min="1" max="1" width="1.85546875" style="1" customWidth="1"/>
    <col min="2" max="2" width="39.85546875" style="1" customWidth="1"/>
    <col min="3" max="3" width="18" style="1" customWidth="1"/>
    <col min="4" max="4" width="16.85546875" style="1" customWidth="1"/>
    <col min="5" max="5" width="14.7109375" style="1" customWidth="1"/>
    <col min="6" max="6" width="17" style="1" customWidth="1"/>
    <col min="7" max="7" width="15.28515625" style="1" customWidth="1"/>
    <col min="8" max="8" width="19.7109375" style="1" customWidth="1"/>
    <col min="9" max="16384" width="9.140625" style="1"/>
  </cols>
  <sheetData>
    <row r="1" spans="2:3" ht="23.25" x14ac:dyDescent="0.25">
      <c r="B1" s="15" t="s">
        <v>29</v>
      </c>
    </row>
    <row r="3" spans="2:3" x14ac:dyDescent="0.25">
      <c r="B3" s="4" t="s">
        <v>30</v>
      </c>
      <c r="C3" s="1">
        <v>6</v>
      </c>
    </row>
    <row r="4" spans="2:3" x14ac:dyDescent="0.25">
      <c r="B4" s="4" t="s">
        <v>31</v>
      </c>
      <c r="C4" s="1">
        <f>C3*12</f>
        <v>72</v>
      </c>
    </row>
    <row r="5" spans="2:3" x14ac:dyDescent="0.25">
      <c r="B5" s="4" t="s">
        <v>32</v>
      </c>
      <c r="C5" s="2">
        <v>1000</v>
      </c>
    </row>
    <row r="6" spans="2:3" x14ac:dyDescent="0.25">
      <c r="B6" s="4"/>
    </row>
    <row r="7" spans="2:3" x14ac:dyDescent="0.25">
      <c r="B7" s="4" t="s">
        <v>33</v>
      </c>
      <c r="C7" s="5">
        <v>0.05</v>
      </c>
    </row>
    <row r="8" spans="2:3" x14ac:dyDescent="0.25">
      <c r="B8" s="4" t="s">
        <v>34</v>
      </c>
      <c r="C8" s="5">
        <f>C7*0.81</f>
        <v>4.0500000000000008E-2</v>
      </c>
    </row>
    <row r="9" spans="2:3" x14ac:dyDescent="0.25">
      <c r="B9" s="4"/>
    </row>
    <row r="10" spans="2:3" x14ac:dyDescent="0.25">
      <c r="B10" s="4" t="s">
        <v>35</v>
      </c>
      <c r="C10" s="2">
        <f>C5*C4</f>
        <v>72000</v>
      </c>
    </row>
    <row r="11" spans="2:3" x14ac:dyDescent="0.25">
      <c r="B11" s="4" t="s">
        <v>36</v>
      </c>
      <c r="C11" s="12">
        <f>-FV(C8/12,C4,C5,0,0)-C10</f>
        <v>9347.2730246087594</v>
      </c>
    </row>
    <row r="12" spans="2:3" x14ac:dyDescent="0.25">
      <c r="B12" s="4"/>
    </row>
    <row r="13" spans="2:3" x14ac:dyDescent="0.25">
      <c r="B13" s="4" t="s">
        <v>37</v>
      </c>
      <c r="C13" s="2">
        <f>C10+C11</f>
        <v>81347.273024608759</v>
      </c>
    </row>
    <row r="14" spans="2:3" x14ac:dyDescent="0.25">
      <c r="B14" s="4"/>
    </row>
    <row r="15" spans="2:3" x14ac:dyDescent="0.25">
      <c r="B15" s="4"/>
      <c r="C15" s="2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Harmonogram kredytu bez nadpłat</vt:lpstr>
      <vt:lpstr>Harmonogram z jedną nadpłatą</vt:lpstr>
      <vt:lpstr>Harmonogram z nadpłatą potem</vt:lpstr>
      <vt:lpstr>Harmonogram z nadpłacaniem 1000</vt:lpstr>
      <vt:lpstr>Lokata roczna</vt:lpstr>
      <vt:lpstr>X zł odkładane na ROR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2013-01-12T16:21:36Z</dcterms:created>
  <dcterms:modified xsi:type="dcterms:W3CDTF">2013-02-14T17:57:27Z</dcterms:modified>
</cp:coreProperties>
</file>