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bookViews>
    <workbookView xWindow="120" yWindow="120" windowWidth="24920" windowHeight="11860"/>
  </bookViews>
  <sheets>
    <sheet name="Parametry inwestycji" sheetId="1" r:id="rId1"/>
    <sheet name="Rozliczenie inwestycji" sheetId="2" r:id="rId2"/>
    <sheet name="Harmonogram kredytu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C35" i="1"/>
  <c r="AF19" i="2"/>
  <c r="V19" i="2"/>
  <c r="L19" i="2"/>
  <c r="C33" i="1"/>
  <c r="AK17" i="2"/>
  <c r="V17" i="2"/>
  <c r="G17" i="2"/>
  <c r="L17" i="2"/>
  <c r="AF18" i="2"/>
  <c r="Q18" i="2"/>
  <c r="AA17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C51" i="1"/>
  <c r="C50" i="1"/>
  <c r="C34" i="1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12" i="3"/>
  <c r="C6" i="2"/>
  <c r="M161" i="3"/>
  <c r="C13" i="3"/>
  <c r="C6" i="3"/>
  <c r="H11" i="3"/>
  <c r="C5" i="3"/>
  <c r="C3" i="3"/>
  <c r="C4" i="3"/>
  <c r="C54" i="1"/>
  <c r="AK11" i="2"/>
  <c r="C39" i="1"/>
  <c r="C7" i="3"/>
  <c r="C46" i="1"/>
  <c r="C5" i="2"/>
  <c r="H5" i="2"/>
  <c r="D160" i="3"/>
  <c r="D490" i="3"/>
  <c r="D483" i="3"/>
  <c r="D485" i="3"/>
  <c r="D487" i="3"/>
  <c r="D489" i="3"/>
  <c r="D467" i="3"/>
  <c r="D469" i="3"/>
  <c r="D471" i="3"/>
  <c r="D473" i="3"/>
  <c r="D475" i="3"/>
  <c r="D477" i="3"/>
  <c r="D479" i="3"/>
  <c r="D481" i="3"/>
  <c r="D451" i="3"/>
  <c r="D453" i="3"/>
  <c r="D455" i="3"/>
  <c r="D457" i="3"/>
  <c r="D459" i="3"/>
  <c r="D461" i="3"/>
  <c r="D463" i="3"/>
  <c r="D465" i="3"/>
  <c r="D439" i="3"/>
  <c r="D441" i="3"/>
  <c r="D443" i="3"/>
  <c r="D445" i="3"/>
  <c r="D447" i="3"/>
  <c r="D449" i="3"/>
  <c r="D491" i="3"/>
  <c r="D482" i="3"/>
  <c r="D484" i="3"/>
  <c r="D486" i="3"/>
  <c r="D488" i="3"/>
  <c r="D468" i="3"/>
  <c r="D470" i="3"/>
  <c r="D472" i="3"/>
  <c r="D474" i="3"/>
  <c r="D476" i="3"/>
  <c r="D478" i="3"/>
  <c r="D480" i="3"/>
  <c r="D452" i="3"/>
  <c r="D454" i="3"/>
  <c r="D456" i="3"/>
  <c r="D458" i="3"/>
  <c r="D460" i="3"/>
  <c r="D462" i="3"/>
  <c r="D464" i="3"/>
  <c r="D466" i="3"/>
  <c r="D440" i="3"/>
  <c r="D444" i="3"/>
  <c r="D448" i="3"/>
  <c r="D438" i="3"/>
  <c r="D442" i="3"/>
  <c r="D446" i="3"/>
  <c r="D450" i="3"/>
  <c r="E16" i="2"/>
  <c r="E15" i="2"/>
  <c r="G16" i="2"/>
  <c r="G15" i="2"/>
  <c r="I16" i="2"/>
  <c r="I15" i="2"/>
  <c r="K16" i="2"/>
  <c r="K15" i="2"/>
  <c r="M16" i="2"/>
  <c r="M15" i="2"/>
  <c r="O16" i="2"/>
  <c r="O15" i="2"/>
  <c r="Q16" i="2"/>
  <c r="Q15" i="2"/>
  <c r="S16" i="2"/>
  <c r="S15" i="2"/>
  <c r="U16" i="2"/>
  <c r="U15" i="2"/>
  <c r="W16" i="2"/>
  <c r="W15" i="2"/>
  <c r="Y16" i="2"/>
  <c r="Y15" i="2"/>
  <c r="AA16" i="2"/>
  <c r="AA15" i="2"/>
  <c r="AC16" i="2"/>
  <c r="AC15" i="2"/>
  <c r="AE16" i="2"/>
  <c r="AE15" i="2"/>
  <c r="AG16" i="2"/>
  <c r="AG15" i="2"/>
  <c r="AI16" i="2"/>
  <c r="AI15" i="2"/>
  <c r="AK16" i="2"/>
  <c r="AK15" i="2"/>
  <c r="C16" i="2"/>
  <c r="C15" i="2"/>
  <c r="D16" i="2"/>
  <c r="D15" i="2"/>
  <c r="F16" i="2"/>
  <c r="F15" i="2"/>
  <c r="H16" i="2"/>
  <c r="H15" i="2"/>
  <c r="J16" i="2"/>
  <c r="J15" i="2"/>
  <c r="L16" i="2"/>
  <c r="L15" i="2"/>
  <c r="N16" i="2"/>
  <c r="N15" i="2"/>
  <c r="P16" i="2"/>
  <c r="P15" i="2"/>
  <c r="R16" i="2"/>
  <c r="R15" i="2"/>
  <c r="T16" i="2"/>
  <c r="T15" i="2"/>
  <c r="V16" i="2"/>
  <c r="V15" i="2"/>
  <c r="X16" i="2"/>
  <c r="X15" i="2"/>
  <c r="Z16" i="2"/>
  <c r="Z15" i="2"/>
  <c r="AB16" i="2"/>
  <c r="AB15" i="2"/>
  <c r="AD16" i="2"/>
  <c r="AD15" i="2"/>
  <c r="AF16" i="2"/>
  <c r="AF15" i="2"/>
  <c r="AH16" i="2"/>
  <c r="AH15" i="2"/>
  <c r="AJ16" i="2"/>
  <c r="AJ15" i="2"/>
  <c r="AL16" i="2"/>
  <c r="AL15" i="2"/>
  <c r="C14" i="3"/>
  <c r="B13" i="3"/>
  <c r="D11" i="2"/>
  <c r="F11" i="2"/>
  <c r="H11" i="2"/>
  <c r="J11" i="2"/>
  <c r="L11" i="2"/>
  <c r="N11" i="2"/>
  <c r="P11" i="2"/>
  <c r="R11" i="2"/>
  <c r="T11" i="2"/>
  <c r="V11" i="2"/>
  <c r="X11" i="2"/>
  <c r="Z11" i="2"/>
  <c r="AB11" i="2"/>
  <c r="AD11" i="2"/>
  <c r="AF11" i="2"/>
  <c r="AH11" i="2"/>
  <c r="AJ11" i="2"/>
  <c r="AL11" i="2"/>
  <c r="C11" i="2"/>
  <c r="E11" i="2"/>
  <c r="G11" i="2"/>
  <c r="I11" i="2"/>
  <c r="K11" i="2"/>
  <c r="M11" i="2"/>
  <c r="O11" i="2"/>
  <c r="Q11" i="2"/>
  <c r="S11" i="2"/>
  <c r="U11" i="2"/>
  <c r="W11" i="2"/>
  <c r="Y11" i="2"/>
  <c r="AA11" i="2"/>
  <c r="AC11" i="2"/>
  <c r="AE11" i="2"/>
  <c r="AG11" i="2"/>
  <c r="AI11" i="2"/>
  <c r="H7" i="2"/>
  <c r="H26" i="2"/>
  <c r="D5" i="2"/>
  <c r="D7" i="2"/>
  <c r="D26" i="2"/>
  <c r="C7" i="2"/>
  <c r="C26" i="2"/>
  <c r="E5" i="2"/>
  <c r="E7" i="2"/>
  <c r="E26" i="2"/>
  <c r="G5" i="2"/>
  <c r="G7" i="2"/>
  <c r="G26" i="2"/>
  <c r="AK5" i="2"/>
  <c r="AK7" i="2"/>
  <c r="AK26" i="2"/>
  <c r="AI5" i="2"/>
  <c r="AI7" i="2"/>
  <c r="AI26" i="2"/>
  <c r="AG5" i="2"/>
  <c r="AG7" i="2"/>
  <c r="AG26" i="2"/>
  <c r="AE5" i="2"/>
  <c r="AE7" i="2"/>
  <c r="AE26" i="2"/>
  <c r="AC5" i="2"/>
  <c r="AC7" i="2"/>
  <c r="AC26" i="2"/>
  <c r="AA5" i="2"/>
  <c r="AA7" i="2"/>
  <c r="AA26" i="2"/>
  <c r="Y5" i="2"/>
  <c r="Y7" i="2"/>
  <c r="Y26" i="2"/>
  <c r="W5" i="2"/>
  <c r="W7" i="2"/>
  <c r="W26" i="2"/>
  <c r="U5" i="2"/>
  <c r="U7" i="2"/>
  <c r="U26" i="2"/>
  <c r="S5" i="2"/>
  <c r="S7" i="2"/>
  <c r="S26" i="2"/>
  <c r="Q5" i="2"/>
  <c r="Q7" i="2"/>
  <c r="Q26" i="2"/>
  <c r="O5" i="2"/>
  <c r="O7" i="2"/>
  <c r="O26" i="2"/>
  <c r="M5" i="2"/>
  <c r="M7" i="2"/>
  <c r="M26" i="2"/>
  <c r="K5" i="2"/>
  <c r="K7" i="2"/>
  <c r="K26" i="2"/>
  <c r="I5" i="2"/>
  <c r="I7" i="2"/>
  <c r="I26" i="2"/>
  <c r="F5" i="2"/>
  <c r="F7" i="2"/>
  <c r="F26" i="2"/>
  <c r="AL5" i="2"/>
  <c r="AL7" i="2"/>
  <c r="AL26" i="2"/>
  <c r="AJ5" i="2"/>
  <c r="AJ7" i="2"/>
  <c r="AJ26" i="2"/>
  <c r="AH5" i="2"/>
  <c r="AH7" i="2"/>
  <c r="AH26" i="2"/>
  <c r="AF5" i="2"/>
  <c r="AF7" i="2"/>
  <c r="AF26" i="2"/>
  <c r="AD5" i="2"/>
  <c r="AD7" i="2"/>
  <c r="AD26" i="2"/>
  <c r="AB5" i="2"/>
  <c r="AB7" i="2"/>
  <c r="AB26" i="2"/>
  <c r="Z5" i="2"/>
  <c r="Z7" i="2"/>
  <c r="Z26" i="2"/>
  <c r="X5" i="2"/>
  <c r="X7" i="2"/>
  <c r="X26" i="2"/>
  <c r="V5" i="2"/>
  <c r="V7" i="2"/>
  <c r="V26" i="2"/>
  <c r="T5" i="2"/>
  <c r="T7" i="2"/>
  <c r="T26" i="2"/>
  <c r="R5" i="2"/>
  <c r="R7" i="2"/>
  <c r="R26" i="2"/>
  <c r="P5" i="2"/>
  <c r="P7" i="2"/>
  <c r="P26" i="2"/>
  <c r="N5" i="2"/>
  <c r="N7" i="2"/>
  <c r="N26" i="2"/>
  <c r="L5" i="2"/>
  <c r="L7" i="2"/>
  <c r="L26" i="2"/>
  <c r="J5" i="2"/>
  <c r="J7" i="2"/>
  <c r="J26" i="2"/>
  <c r="D14" i="3"/>
  <c r="D22" i="3"/>
  <c r="D30" i="3"/>
  <c r="D34" i="3"/>
  <c r="D42" i="3"/>
  <c r="D50" i="3"/>
  <c r="D58" i="3"/>
  <c r="D66" i="3"/>
  <c r="D74" i="3"/>
  <c r="D82" i="3"/>
  <c r="D90" i="3"/>
  <c r="D98" i="3"/>
  <c r="D106" i="3"/>
  <c r="D114" i="3"/>
  <c r="D122" i="3"/>
  <c r="D126" i="3"/>
  <c r="D134" i="3"/>
  <c r="D138" i="3"/>
  <c r="D142" i="3"/>
  <c r="D146" i="3"/>
  <c r="D150" i="3"/>
  <c r="D154" i="3"/>
  <c r="D162" i="3"/>
  <c r="D13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D68" i="3"/>
  <c r="D72" i="3"/>
  <c r="D76" i="3"/>
  <c r="D80" i="3"/>
  <c r="D84" i="3"/>
  <c r="D88" i="3"/>
  <c r="D92" i="3"/>
  <c r="D96" i="3"/>
  <c r="D100" i="3"/>
  <c r="D104" i="3"/>
  <c r="D108" i="3"/>
  <c r="D112" i="3"/>
  <c r="D116" i="3"/>
  <c r="D120" i="3"/>
  <c r="D124" i="3"/>
  <c r="D128" i="3"/>
  <c r="D132" i="3"/>
  <c r="D136" i="3"/>
  <c r="D140" i="3"/>
  <c r="D144" i="3"/>
  <c r="D148" i="3"/>
  <c r="D152" i="3"/>
  <c r="D156" i="3"/>
  <c r="D437" i="3"/>
  <c r="D435" i="3"/>
  <c r="D433" i="3"/>
  <c r="D431" i="3"/>
  <c r="D429" i="3"/>
  <c r="D427" i="3"/>
  <c r="D425" i="3"/>
  <c r="D423" i="3"/>
  <c r="D421" i="3"/>
  <c r="D419" i="3"/>
  <c r="D417" i="3"/>
  <c r="D415" i="3"/>
  <c r="D413" i="3"/>
  <c r="D411" i="3"/>
  <c r="D409" i="3"/>
  <c r="D407" i="3"/>
  <c r="D405" i="3"/>
  <c r="D403" i="3"/>
  <c r="D401" i="3"/>
  <c r="D399" i="3"/>
  <c r="D436" i="3"/>
  <c r="D434" i="3"/>
  <c r="D432" i="3"/>
  <c r="D430" i="3"/>
  <c r="D428" i="3"/>
  <c r="D426" i="3"/>
  <c r="D424" i="3"/>
  <c r="D422" i="3"/>
  <c r="D420" i="3"/>
  <c r="D418" i="3"/>
  <c r="D416" i="3"/>
  <c r="D414" i="3"/>
  <c r="D412" i="3"/>
  <c r="D410" i="3"/>
  <c r="D408" i="3"/>
  <c r="D406" i="3"/>
  <c r="D404" i="3"/>
  <c r="D402" i="3"/>
  <c r="D400" i="3"/>
  <c r="D398" i="3"/>
  <c r="D396" i="3"/>
  <c r="D394" i="3"/>
  <c r="D392" i="3"/>
  <c r="D390" i="3"/>
  <c r="D388" i="3"/>
  <c r="D386" i="3"/>
  <c r="D384" i="3"/>
  <c r="D382" i="3"/>
  <c r="D380" i="3"/>
  <c r="D378" i="3"/>
  <c r="D376" i="3"/>
  <c r="D374" i="3"/>
  <c r="D372" i="3"/>
  <c r="D370" i="3"/>
  <c r="D368" i="3"/>
  <c r="D366" i="3"/>
  <c r="D364" i="3"/>
  <c r="D362" i="3"/>
  <c r="D360" i="3"/>
  <c r="D358" i="3"/>
  <c r="D356" i="3"/>
  <c r="D354" i="3"/>
  <c r="D352" i="3"/>
  <c r="D350" i="3"/>
  <c r="D348" i="3"/>
  <c r="D346" i="3"/>
  <c r="D344" i="3"/>
  <c r="D342" i="3"/>
  <c r="D340" i="3"/>
  <c r="D338" i="3"/>
  <c r="D336" i="3"/>
  <c r="D334" i="3"/>
  <c r="D332" i="3"/>
  <c r="D330" i="3"/>
  <c r="D328" i="3"/>
  <c r="D326" i="3"/>
  <c r="D324" i="3"/>
  <c r="D322" i="3"/>
  <c r="D320" i="3"/>
  <c r="D318" i="3"/>
  <c r="D316" i="3"/>
  <c r="D314" i="3"/>
  <c r="D312" i="3"/>
  <c r="D310" i="3"/>
  <c r="D308" i="3"/>
  <c r="D306" i="3"/>
  <c r="D304" i="3"/>
  <c r="D302" i="3"/>
  <c r="D300" i="3"/>
  <c r="D298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397" i="3"/>
  <c r="D393" i="3"/>
  <c r="D389" i="3"/>
  <c r="D385" i="3"/>
  <c r="D381" i="3"/>
  <c r="D377" i="3"/>
  <c r="D373" i="3"/>
  <c r="D369" i="3"/>
  <c r="D365" i="3"/>
  <c r="D361" i="3"/>
  <c r="D357" i="3"/>
  <c r="D353" i="3"/>
  <c r="D349" i="3"/>
  <c r="D345" i="3"/>
  <c r="D341" i="3"/>
  <c r="D337" i="3"/>
  <c r="D333" i="3"/>
  <c r="D329" i="3"/>
  <c r="D325" i="3"/>
  <c r="D321" i="3"/>
  <c r="D317" i="3"/>
  <c r="D313" i="3"/>
  <c r="D309" i="3"/>
  <c r="D305" i="3"/>
  <c r="D301" i="3"/>
  <c r="D297" i="3"/>
  <c r="D293" i="3"/>
  <c r="D289" i="3"/>
  <c r="D285" i="3"/>
  <c r="D281" i="3"/>
  <c r="D277" i="3"/>
  <c r="D273" i="3"/>
  <c r="D269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240" i="3"/>
  <c r="D238" i="3"/>
  <c r="D236" i="3"/>
  <c r="D234" i="3"/>
  <c r="D232" i="3"/>
  <c r="D230" i="3"/>
  <c r="D228" i="3"/>
  <c r="D226" i="3"/>
  <c r="D224" i="3"/>
  <c r="D222" i="3"/>
  <c r="D220" i="3"/>
  <c r="D218" i="3"/>
  <c r="D216" i="3"/>
  <c r="D214" i="3"/>
  <c r="D212" i="3"/>
  <c r="D210" i="3"/>
  <c r="D208" i="3"/>
  <c r="D206" i="3"/>
  <c r="D204" i="3"/>
  <c r="D202" i="3"/>
  <c r="D200" i="3"/>
  <c r="D198" i="3"/>
  <c r="D196" i="3"/>
  <c r="D194" i="3"/>
  <c r="D192" i="3"/>
  <c r="D190" i="3"/>
  <c r="D188" i="3"/>
  <c r="D186" i="3"/>
  <c r="D184" i="3"/>
  <c r="D182" i="3"/>
  <c r="D180" i="3"/>
  <c r="D178" i="3"/>
  <c r="D176" i="3"/>
  <c r="D174" i="3"/>
  <c r="D172" i="3"/>
  <c r="D170" i="3"/>
  <c r="D168" i="3"/>
  <c r="D166" i="3"/>
  <c r="D164" i="3"/>
  <c r="D395" i="3"/>
  <c r="D391" i="3"/>
  <c r="D387" i="3"/>
  <c r="D383" i="3"/>
  <c r="D379" i="3"/>
  <c r="D375" i="3"/>
  <c r="D371" i="3"/>
  <c r="D367" i="3"/>
  <c r="D363" i="3"/>
  <c r="D359" i="3"/>
  <c r="D355" i="3"/>
  <c r="D351" i="3"/>
  <c r="D347" i="3"/>
  <c r="D343" i="3"/>
  <c r="D339" i="3"/>
  <c r="D335" i="3"/>
  <c r="D331" i="3"/>
  <c r="D327" i="3"/>
  <c r="D323" i="3"/>
  <c r="D319" i="3"/>
  <c r="D315" i="3"/>
  <c r="D311" i="3"/>
  <c r="D307" i="3"/>
  <c r="D303" i="3"/>
  <c r="D299" i="3"/>
  <c r="D295" i="3"/>
  <c r="D291" i="3"/>
  <c r="D287" i="3"/>
  <c r="D283" i="3"/>
  <c r="D279" i="3"/>
  <c r="D275" i="3"/>
  <c r="D271" i="3"/>
  <c r="D267" i="3"/>
  <c r="D265" i="3"/>
  <c r="D263" i="3"/>
  <c r="D261" i="3"/>
  <c r="D259" i="3"/>
  <c r="D257" i="3"/>
  <c r="D255" i="3"/>
  <c r="D253" i="3"/>
  <c r="D251" i="3"/>
  <c r="D249" i="3"/>
  <c r="D247" i="3"/>
  <c r="D245" i="3"/>
  <c r="D243" i="3"/>
  <c r="D241" i="3"/>
  <c r="D239" i="3"/>
  <c r="D237" i="3"/>
  <c r="D235" i="3"/>
  <c r="D233" i="3"/>
  <c r="D231" i="3"/>
  <c r="D229" i="3"/>
  <c r="D227" i="3"/>
  <c r="D225" i="3"/>
  <c r="D223" i="3"/>
  <c r="D221" i="3"/>
  <c r="D219" i="3"/>
  <c r="D217" i="3"/>
  <c r="D215" i="3"/>
  <c r="D213" i="3"/>
  <c r="D211" i="3"/>
  <c r="D209" i="3"/>
  <c r="D207" i="3"/>
  <c r="D205" i="3"/>
  <c r="D203" i="3"/>
  <c r="D201" i="3"/>
  <c r="D199" i="3"/>
  <c r="D197" i="3"/>
  <c r="D195" i="3"/>
  <c r="D193" i="3"/>
  <c r="D191" i="3"/>
  <c r="D189" i="3"/>
  <c r="D187" i="3"/>
  <c r="D185" i="3"/>
  <c r="D183" i="3"/>
  <c r="D181" i="3"/>
  <c r="D179" i="3"/>
  <c r="D177" i="3"/>
  <c r="D175" i="3"/>
  <c r="D173" i="3"/>
  <c r="D171" i="3"/>
  <c r="D169" i="3"/>
  <c r="D167" i="3"/>
  <c r="D165" i="3"/>
  <c r="D163" i="3"/>
  <c r="D161" i="3"/>
  <c r="D159" i="3"/>
  <c r="D157" i="3"/>
  <c r="D155" i="3"/>
  <c r="D153" i="3"/>
  <c r="D151" i="3"/>
  <c r="D149" i="3"/>
  <c r="D147" i="3"/>
  <c r="D145" i="3"/>
  <c r="D143" i="3"/>
  <c r="D141" i="3"/>
  <c r="D139" i="3"/>
  <c r="D137" i="3"/>
  <c r="D135" i="3"/>
  <c r="D133" i="3"/>
  <c r="D131" i="3"/>
  <c r="D129" i="3"/>
  <c r="D127" i="3"/>
  <c r="D125" i="3"/>
  <c r="D123" i="3"/>
  <c r="D121" i="3"/>
  <c r="D119" i="3"/>
  <c r="D117" i="3"/>
  <c r="D115" i="3"/>
  <c r="D113" i="3"/>
  <c r="D111" i="3"/>
  <c r="D109" i="3"/>
  <c r="D107" i="3"/>
  <c r="D105" i="3"/>
  <c r="D103" i="3"/>
  <c r="D101" i="3"/>
  <c r="D99" i="3"/>
  <c r="D97" i="3"/>
  <c r="D95" i="3"/>
  <c r="D93" i="3"/>
  <c r="D91" i="3"/>
  <c r="D89" i="3"/>
  <c r="D87" i="3"/>
  <c r="D85" i="3"/>
  <c r="D83" i="3"/>
  <c r="D81" i="3"/>
  <c r="D79" i="3"/>
  <c r="D77" i="3"/>
  <c r="D75" i="3"/>
  <c r="D73" i="3"/>
  <c r="D71" i="3"/>
  <c r="D69" i="3"/>
  <c r="D67" i="3"/>
  <c r="D65" i="3"/>
  <c r="D63" i="3"/>
  <c r="D61" i="3"/>
  <c r="D59" i="3"/>
  <c r="D57" i="3"/>
  <c r="D55" i="3"/>
  <c r="D53" i="3"/>
  <c r="D51" i="3"/>
  <c r="D49" i="3"/>
  <c r="D47" i="3"/>
  <c r="D45" i="3"/>
  <c r="D43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D12" i="3"/>
  <c r="F12" i="3"/>
  <c r="D18" i="3"/>
  <c r="D26" i="3"/>
  <c r="D38" i="3"/>
  <c r="D46" i="3"/>
  <c r="D54" i="3"/>
  <c r="D62" i="3"/>
  <c r="D70" i="3"/>
  <c r="D78" i="3"/>
  <c r="D86" i="3"/>
  <c r="D94" i="3"/>
  <c r="D102" i="3"/>
  <c r="D110" i="3"/>
  <c r="D118" i="3"/>
  <c r="D130" i="3"/>
  <c r="D158" i="3"/>
  <c r="C13" i="1"/>
  <c r="C23" i="1"/>
  <c r="C24" i="1"/>
  <c r="C36" i="1"/>
  <c r="C38" i="1"/>
  <c r="AK32" i="2"/>
  <c r="AI32" i="2"/>
  <c r="AG32" i="2"/>
  <c r="AE32" i="2"/>
  <c r="AC32" i="2"/>
  <c r="AA32" i="2"/>
  <c r="Y32" i="2"/>
  <c r="W32" i="2"/>
  <c r="U32" i="2"/>
  <c r="S32" i="2"/>
  <c r="Q32" i="2"/>
  <c r="O32" i="2"/>
  <c r="M32" i="2"/>
  <c r="K32" i="2"/>
  <c r="I32" i="2"/>
  <c r="G32" i="2"/>
  <c r="E32" i="2"/>
  <c r="C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J32" i="2"/>
  <c r="H32" i="2"/>
  <c r="F32" i="2"/>
  <c r="D32" i="2"/>
  <c r="AL24" i="2"/>
  <c r="AL25" i="2"/>
  <c r="C15" i="3"/>
  <c r="B14" i="3"/>
  <c r="H12" i="3"/>
  <c r="F13" i="3"/>
  <c r="H13" i="3"/>
  <c r="E12" i="3"/>
  <c r="E13" i="3"/>
  <c r="C16" i="3"/>
  <c r="B15" i="3"/>
  <c r="G12" i="3"/>
  <c r="G13" i="3"/>
  <c r="F14" i="3"/>
  <c r="H14" i="3"/>
  <c r="E14" i="3"/>
  <c r="C17" i="3"/>
  <c r="B16" i="3"/>
  <c r="G14" i="3"/>
  <c r="F15" i="3"/>
  <c r="H15" i="3"/>
  <c r="E16" i="3"/>
  <c r="E15" i="3"/>
  <c r="C18" i="3"/>
  <c r="B17" i="3"/>
  <c r="F16" i="3"/>
  <c r="G16" i="3"/>
  <c r="G15" i="3"/>
  <c r="H16" i="3"/>
  <c r="F17" i="3"/>
  <c r="H17" i="3"/>
  <c r="E18" i="3"/>
  <c r="C19" i="3"/>
  <c r="B18" i="3"/>
  <c r="E17" i="3"/>
  <c r="F18" i="3"/>
  <c r="C20" i="3"/>
  <c r="B19" i="3"/>
  <c r="G17" i="3"/>
  <c r="G18" i="3"/>
  <c r="H18" i="3"/>
  <c r="C21" i="3"/>
  <c r="B20" i="3"/>
  <c r="E19" i="3"/>
  <c r="F19" i="3"/>
  <c r="H19" i="3"/>
  <c r="C22" i="3"/>
  <c r="B21" i="3"/>
  <c r="F20" i="3"/>
  <c r="H20" i="3"/>
  <c r="E20" i="3"/>
  <c r="G19" i="3"/>
  <c r="C23" i="3"/>
  <c r="B22" i="3"/>
  <c r="G20" i="3"/>
  <c r="F21" i="3"/>
  <c r="H21" i="3"/>
  <c r="E21" i="3"/>
  <c r="C24" i="3"/>
  <c r="B23" i="3"/>
  <c r="G21" i="3"/>
  <c r="F22" i="3"/>
  <c r="H22" i="3"/>
  <c r="E22" i="3"/>
  <c r="C25" i="3"/>
  <c r="B24" i="3"/>
  <c r="G22" i="3"/>
  <c r="F23" i="3"/>
  <c r="E23" i="3"/>
  <c r="C13" i="2"/>
  <c r="C26" i="3"/>
  <c r="B25" i="3"/>
  <c r="C24" i="2"/>
  <c r="C25" i="2"/>
  <c r="H23" i="3"/>
  <c r="D10" i="2"/>
  <c r="C14" i="2"/>
  <c r="C21" i="2"/>
  <c r="G23" i="3"/>
  <c r="E24" i="3"/>
  <c r="C27" i="3"/>
  <c r="B26" i="3"/>
  <c r="C28" i="2"/>
  <c r="C34" i="2"/>
  <c r="F24" i="3"/>
  <c r="C29" i="2"/>
  <c r="C35" i="2"/>
  <c r="C30" i="2"/>
  <c r="C36" i="2"/>
  <c r="G24" i="3"/>
  <c r="C28" i="3"/>
  <c r="B27" i="3"/>
  <c r="H24" i="3"/>
  <c r="C29" i="3"/>
  <c r="B28" i="3"/>
  <c r="F25" i="3"/>
  <c r="E25" i="3"/>
  <c r="C30" i="3"/>
  <c r="B29" i="3"/>
  <c r="H25" i="3"/>
  <c r="G25" i="3"/>
  <c r="C31" i="3"/>
  <c r="B30" i="3"/>
  <c r="E26" i="3"/>
  <c r="F26" i="3"/>
  <c r="G26" i="3"/>
  <c r="C32" i="3"/>
  <c r="B31" i="3"/>
  <c r="H26" i="3"/>
  <c r="C33" i="3"/>
  <c r="B32" i="3"/>
  <c r="E27" i="3"/>
  <c r="F27" i="3"/>
  <c r="G27" i="3"/>
  <c r="C34" i="3"/>
  <c r="B33" i="3"/>
  <c r="H27" i="3"/>
  <c r="C35" i="3"/>
  <c r="B34" i="3"/>
  <c r="F28" i="3"/>
  <c r="E28" i="3"/>
  <c r="G28" i="3"/>
  <c r="C36" i="3"/>
  <c r="B35" i="3"/>
  <c r="H28" i="3"/>
  <c r="C37" i="3"/>
  <c r="B36" i="3"/>
  <c r="E29" i="3"/>
  <c r="F29" i="3"/>
  <c r="H29" i="3"/>
  <c r="G29" i="3"/>
  <c r="C38" i="3"/>
  <c r="B37" i="3"/>
  <c r="E30" i="3"/>
  <c r="F30" i="3"/>
  <c r="H30" i="3"/>
  <c r="G30" i="3"/>
  <c r="C39" i="3"/>
  <c r="B38" i="3"/>
  <c r="E31" i="3"/>
  <c r="F31" i="3"/>
  <c r="H31" i="3"/>
  <c r="G31" i="3"/>
  <c r="C40" i="3"/>
  <c r="B39" i="3"/>
  <c r="E32" i="3"/>
  <c r="F32" i="3"/>
  <c r="H32" i="3"/>
  <c r="G32" i="3"/>
  <c r="C41" i="3"/>
  <c r="B40" i="3"/>
  <c r="F33" i="3"/>
  <c r="H33" i="3"/>
  <c r="E33" i="3"/>
  <c r="G33" i="3"/>
  <c r="C42" i="3"/>
  <c r="B41" i="3"/>
  <c r="F34" i="3"/>
  <c r="H34" i="3"/>
  <c r="E34" i="3"/>
  <c r="G34" i="3"/>
  <c r="C43" i="3"/>
  <c r="B42" i="3"/>
  <c r="E35" i="3"/>
  <c r="D13" i="2"/>
  <c r="F35" i="3"/>
  <c r="G35" i="3"/>
  <c r="C44" i="3"/>
  <c r="B43" i="3"/>
  <c r="D24" i="2"/>
  <c r="D25" i="2"/>
  <c r="H35" i="3"/>
  <c r="D14" i="2"/>
  <c r="D21" i="2"/>
  <c r="C45" i="3"/>
  <c r="B44" i="3"/>
  <c r="E10" i="2"/>
  <c r="E36" i="3"/>
  <c r="F36" i="3"/>
  <c r="D28" i="2"/>
  <c r="D29" i="2"/>
  <c r="D35" i="2"/>
  <c r="D34" i="2"/>
  <c r="D30" i="2"/>
  <c r="D36" i="2"/>
  <c r="G36" i="3"/>
  <c r="C46" i="3"/>
  <c r="B45" i="3"/>
  <c r="H36" i="3"/>
  <c r="C47" i="3"/>
  <c r="B46" i="3"/>
  <c r="E37" i="3"/>
  <c r="F37" i="3"/>
  <c r="C48" i="3"/>
  <c r="B47" i="3"/>
  <c r="H37" i="3"/>
  <c r="G37" i="3"/>
  <c r="C49" i="3"/>
  <c r="B48" i="3"/>
  <c r="E38" i="3"/>
  <c r="F38" i="3"/>
  <c r="C50" i="3"/>
  <c r="B49" i="3"/>
  <c r="H38" i="3"/>
  <c r="G38" i="3"/>
  <c r="C51" i="3"/>
  <c r="B50" i="3"/>
  <c r="E39" i="3"/>
  <c r="F39" i="3"/>
  <c r="G39" i="3"/>
  <c r="C52" i="3"/>
  <c r="B51" i="3"/>
  <c r="H39" i="3"/>
  <c r="C53" i="3"/>
  <c r="B52" i="3"/>
  <c r="E40" i="3"/>
  <c r="F40" i="3"/>
  <c r="G40" i="3"/>
  <c r="C54" i="3"/>
  <c r="B53" i="3"/>
  <c r="H40" i="3"/>
  <c r="C55" i="3"/>
  <c r="B54" i="3"/>
  <c r="E41" i="3"/>
  <c r="F41" i="3"/>
  <c r="H41" i="3"/>
  <c r="G41" i="3"/>
  <c r="C56" i="3"/>
  <c r="B55" i="3"/>
  <c r="E42" i="3"/>
  <c r="F42" i="3"/>
  <c r="H42" i="3"/>
  <c r="G42" i="3"/>
  <c r="C57" i="3"/>
  <c r="B56" i="3"/>
  <c r="F43" i="3"/>
  <c r="H43" i="3"/>
  <c r="E43" i="3"/>
  <c r="G43" i="3"/>
  <c r="C58" i="3"/>
  <c r="B57" i="3"/>
  <c r="F44" i="3"/>
  <c r="H44" i="3"/>
  <c r="E44" i="3"/>
  <c r="G44" i="3"/>
  <c r="C59" i="3"/>
  <c r="B58" i="3"/>
  <c r="F45" i="3"/>
  <c r="H45" i="3"/>
  <c r="E45" i="3"/>
  <c r="G45" i="3"/>
  <c r="C60" i="3"/>
  <c r="B59" i="3"/>
  <c r="E46" i="3"/>
  <c r="F46" i="3"/>
  <c r="H46" i="3"/>
  <c r="G46" i="3"/>
  <c r="C61" i="3"/>
  <c r="B60" i="3"/>
  <c r="E47" i="3"/>
  <c r="E13" i="2"/>
  <c r="F47" i="3"/>
  <c r="G47" i="3"/>
  <c r="C62" i="3"/>
  <c r="B61" i="3"/>
  <c r="E24" i="2"/>
  <c r="E25" i="2"/>
  <c r="H47" i="3"/>
  <c r="F9" i="2"/>
  <c r="E14" i="2"/>
  <c r="E21" i="2"/>
  <c r="C63" i="3"/>
  <c r="B62" i="3"/>
  <c r="F10" i="2"/>
  <c r="F48" i="3"/>
  <c r="E48" i="3"/>
  <c r="E28" i="2"/>
  <c r="E29" i="2"/>
  <c r="E34" i="2"/>
  <c r="E35" i="2"/>
  <c r="E30" i="2"/>
  <c r="E36" i="2"/>
  <c r="C64" i="3"/>
  <c r="B63" i="3"/>
  <c r="G48" i="3"/>
  <c r="H48" i="3"/>
  <c r="C65" i="3"/>
  <c r="B64" i="3"/>
  <c r="E49" i="3"/>
  <c r="F49" i="3"/>
  <c r="H49" i="3"/>
  <c r="C66" i="3"/>
  <c r="B65" i="3"/>
  <c r="E50" i="3"/>
  <c r="F50" i="3"/>
  <c r="H50" i="3"/>
  <c r="G49" i="3"/>
  <c r="G50" i="3"/>
  <c r="C67" i="3"/>
  <c r="B66" i="3"/>
  <c r="E51" i="3"/>
  <c r="F51" i="3"/>
  <c r="C68" i="3"/>
  <c r="B67" i="3"/>
  <c r="H51" i="3"/>
  <c r="G51" i="3"/>
  <c r="C69" i="3"/>
  <c r="B68" i="3"/>
  <c r="E52" i="3"/>
  <c r="F52" i="3"/>
  <c r="H52" i="3"/>
  <c r="G52" i="3"/>
  <c r="C70" i="3"/>
  <c r="B69" i="3"/>
  <c r="E53" i="3"/>
  <c r="F53" i="3"/>
  <c r="H53" i="3"/>
  <c r="G53" i="3"/>
  <c r="C71" i="3"/>
  <c r="B70" i="3"/>
  <c r="E54" i="3"/>
  <c r="F54" i="3"/>
  <c r="H54" i="3"/>
  <c r="G54" i="3"/>
  <c r="C72" i="3"/>
  <c r="B71" i="3"/>
  <c r="E55" i="3"/>
  <c r="F55" i="3"/>
  <c r="H55" i="3"/>
  <c r="G55" i="3"/>
  <c r="C73" i="3"/>
  <c r="B72" i="3"/>
  <c r="E56" i="3"/>
  <c r="F56" i="3"/>
  <c r="H56" i="3"/>
  <c r="G56" i="3"/>
  <c r="C74" i="3"/>
  <c r="B73" i="3"/>
  <c r="E57" i="3"/>
  <c r="F57" i="3"/>
  <c r="H57" i="3"/>
  <c r="C75" i="3"/>
  <c r="B74" i="3"/>
  <c r="E58" i="3"/>
  <c r="F58" i="3"/>
  <c r="H58" i="3"/>
  <c r="G57" i="3"/>
  <c r="C76" i="3"/>
  <c r="B75" i="3"/>
  <c r="E59" i="3"/>
  <c r="F13" i="2"/>
  <c r="F59" i="3"/>
  <c r="G58" i="3"/>
  <c r="C77" i="3"/>
  <c r="B76" i="3"/>
  <c r="H59" i="3"/>
  <c r="F14" i="2"/>
  <c r="F21" i="2"/>
  <c r="G59" i="3"/>
  <c r="F24" i="2"/>
  <c r="F25" i="2"/>
  <c r="C78" i="3"/>
  <c r="B77" i="3"/>
  <c r="F28" i="2"/>
  <c r="E60" i="3"/>
  <c r="G10" i="2"/>
  <c r="F60" i="3"/>
  <c r="F29" i="2"/>
  <c r="F35" i="2"/>
  <c r="F34" i="2"/>
  <c r="F30" i="2"/>
  <c r="F36" i="2"/>
  <c r="G60" i="3"/>
  <c r="C79" i="3"/>
  <c r="B78" i="3"/>
  <c r="H60" i="3"/>
  <c r="C80" i="3"/>
  <c r="B79" i="3"/>
  <c r="E61" i="3"/>
  <c r="F61" i="3"/>
  <c r="G61" i="3"/>
  <c r="C81" i="3"/>
  <c r="B80" i="3"/>
  <c r="H61" i="3"/>
  <c r="C82" i="3"/>
  <c r="B81" i="3"/>
  <c r="E62" i="3"/>
  <c r="F62" i="3"/>
  <c r="G62" i="3"/>
  <c r="C83" i="3"/>
  <c r="B82" i="3"/>
  <c r="H62" i="3"/>
  <c r="C84" i="3"/>
  <c r="B83" i="3"/>
  <c r="E63" i="3"/>
  <c r="F63" i="3"/>
  <c r="G63" i="3"/>
  <c r="C85" i="3"/>
  <c r="B84" i="3"/>
  <c r="H63" i="3"/>
  <c r="C86" i="3"/>
  <c r="B85" i="3"/>
  <c r="E64" i="3"/>
  <c r="F64" i="3"/>
  <c r="G64" i="3"/>
  <c r="C87" i="3"/>
  <c r="B86" i="3"/>
  <c r="H64" i="3"/>
  <c r="C88" i="3"/>
  <c r="B87" i="3"/>
  <c r="E65" i="3"/>
  <c r="F65" i="3"/>
  <c r="H65" i="3"/>
  <c r="G65" i="3"/>
  <c r="C89" i="3"/>
  <c r="B88" i="3"/>
  <c r="E66" i="3"/>
  <c r="F66" i="3"/>
  <c r="H66" i="3"/>
  <c r="G66" i="3"/>
  <c r="C90" i="3"/>
  <c r="B89" i="3"/>
  <c r="E67" i="3"/>
  <c r="F67" i="3"/>
  <c r="H67" i="3"/>
  <c r="G67" i="3"/>
  <c r="C91" i="3"/>
  <c r="B90" i="3"/>
  <c r="E68" i="3"/>
  <c r="F68" i="3"/>
  <c r="H68" i="3"/>
  <c r="G68" i="3"/>
  <c r="C92" i="3"/>
  <c r="B91" i="3"/>
  <c r="E69" i="3"/>
  <c r="F69" i="3"/>
  <c r="H69" i="3"/>
  <c r="G69" i="3"/>
  <c r="C93" i="3"/>
  <c r="B92" i="3"/>
  <c r="E70" i="3"/>
  <c r="F70" i="3"/>
  <c r="H70" i="3"/>
  <c r="C94" i="3"/>
  <c r="B93" i="3"/>
  <c r="E71" i="3"/>
  <c r="G13" i="2"/>
  <c r="F71" i="3"/>
  <c r="G70" i="3"/>
  <c r="G71" i="3"/>
  <c r="C95" i="3"/>
  <c r="B94" i="3"/>
  <c r="H71" i="3"/>
  <c r="G14" i="2"/>
  <c r="G24" i="2"/>
  <c r="G25" i="2"/>
  <c r="G21" i="2"/>
  <c r="C96" i="3"/>
  <c r="B95" i="3"/>
  <c r="G28" i="2"/>
  <c r="E72" i="3"/>
  <c r="H10" i="2"/>
  <c r="F72" i="3"/>
  <c r="G29" i="2"/>
  <c r="G34" i="2"/>
  <c r="G35" i="2"/>
  <c r="G30" i="2"/>
  <c r="G36" i="2"/>
  <c r="G72" i="3"/>
  <c r="C97" i="3"/>
  <c r="B96" i="3"/>
  <c r="H72" i="3"/>
  <c r="C98" i="3"/>
  <c r="B97" i="3"/>
  <c r="E73" i="3"/>
  <c r="F73" i="3"/>
  <c r="G73" i="3"/>
  <c r="C99" i="3"/>
  <c r="B98" i="3"/>
  <c r="H73" i="3"/>
  <c r="C100" i="3"/>
  <c r="B99" i="3"/>
  <c r="E74" i="3"/>
  <c r="F74" i="3"/>
  <c r="G74" i="3"/>
  <c r="C101" i="3"/>
  <c r="B100" i="3"/>
  <c r="H74" i="3"/>
  <c r="C102" i="3"/>
  <c r="B101" i="3"/>
  <c r="E75" i="3"/>
  <c r="F75" i="3"/>
  <c r="G75" i="3"/>
  <c r="C103" i="3"/>
  <c r="B102" i="3"/>
  <c r="H75" i="3"/>
  <c r="C104" i="3"/>
  <c r="B103" i="3"/>
  <c r="E76" i="3"/>
  <c r="F76" i="3"/>
  <c r="G76" i="3"/>
  <c r="C105" i="3"/>
  <c r="B104" i="3"/>
  <c r="H76" i="3"/>
  <c r="C106" i="3"/>
  <c r="B105" i="3"/>
  <c r="E77" i="3"/>
  <c r="F77" i="3"/>
  <c r="H77" i="3"/>
  <c r="G77" i="3"/>
  <c r="C107" i="3"/>
  <c r="B106" i="3"/>
  <c r="E78" i="3"/>
  <c r="F78" i="3"/>
  <c r="H78" i="3"/>
  <c r="G78" i="3"/>
  <c r="C108" i="3"/>
  <c r="B107" i="3"/>
  <c r="E79" i="3"/>
  <c r="F79" i="3"/>
  <c r="H79" i="3"/>
  <c r="G79" i="3"/>
  <c r="C109" i="3"/>
  <c r="B108" i="3"/>
  <c r="E80" i="3"/>
  <c r="F80" i="3"/>
  <c r="H80" i="3"/>
  <c r="G80" i="3"/>
  <c r="C110" i="3"/>
  <c r="B109" i="3"/>
  <c r="E81" i="3"/>
  <c r="F81" i="3"/>
  <c r="H81" i="3"/>
  <c r="G81" i="3"/>
  <c r="C111" i="3"/>
  <c r="B110" i="3"/>
  <c r="E82" i="3"/>
  <c r="F82" i="3"/>
  <c r="H82" i="3"/>
  <c r="G82" i="3"/>
  <c r="C112" i="3"/>
  <c r="B111" i="3"/>
  <c r="E83" i="3"/>
  <c r="H13" i="2"/>
  <c r="F83" i="3"/>
  <c r="G83" i="3"/>
  <c r="C113" i="3"/>
  <c r="B112" i="3"/>
  <c r="H83" i="3"/>
  <c r="I9" i="2"/>
  <c r="H14" i="2"/>
  <c r="H24" i="2"/>
  <c r="H25" i="2"/>
  <c r="H21" i="2"/>
  <c r="C114" i="3"/>
  <c r="B113" i="3"/>
  <c r="H28" i="2"/>
  <c r="E84" i="3"/>
  <c r="I10" i="2"/>
  <c r="F84" i="3"/>
  <c r="H29" i="2"/>
  <c r="H35" i="2"/>
  <c r="H34" i="2"/>
  <c r="H30" i="2"/>
  <c r="H36" i="2"/>
  <c r="C115" i="3"/>
  <c r="B114" i="3"/>
  <c r="H84" i="3"/>
  <c r="G84" i="3"/>
  <c r="C116" i="3"/>
  <c r="B115" i="3"/>
  <c r="E85" i="3"/>
  <c r="F85" i="3"/>
  <c r="G85" i="3"/>
  <c r="C117" i="3"/>
  <c r="B116" i="3"/>
  <c r="H85" i="3"/>
  <c r="C118" i="3"/>
  <c r="B117" i="3"/>
  <c r="E86" i="3"/>
  <c r="F86" i="3"/>
  <c r="G86" i="3"/>
  <c r="C119" i="3"/>
  <c r="B118" i="3"/>
  <c r="H86" i="3"/>
  <c r="C120" i="3"/>
  <c r="B119" i="3"/>
  <c r="E87" i="3"/>
  <c r="F87" i="3"/>
  <c r="G87" i="3"/>
  <c r="C121" i="3"/>
  <c r="B120" i="3"/>
  <c r="H87" i="3"/>
  <c r="C122" i="3"/>
  <c r="B121" i="3"/>
  <c r="E88" i="3"/>
  <c r="F88" i="3"/>
  <c r="G88" i="3"/>
  <c r="C123" i="3"/>
  <c r="B122" i="3"/>
  <c r="H88" i="3"/>
  <c r="C124" i="3"/>
  <c r="B123" i="3"/>
  <c r="E89" i="3"/>
  <c r="F89" i="3"/>
  <c r="H89" i="3"/>
  <c r="G89" i="3"/>
  <c r="C125" i="3"/>
  <c r="B124" i="3"/>
  <c r="E90" i="3"/>
  <c r="F90" i="3"/>
  <c r="H90" i="3"/>
  <c r="G90" i="3"/>
  <c r="C126" i="3"/>
  <c r="B125" i="3"/>
  <c r="E91" i="3"/>
  <c r="F91" i="3"/>
  <c r="H91" i="3"/>
  <c r="G91" i="3"/>
  <c r="C127" i="3"/>
  <c r="B126" i="3"/>
  <c r="E92" i="3"/>
  <c r="F92" i="3"/>
  <c r="H92" i="3"/>
  <c r="G92" i="3"/>
  <c r="C128" i="3"/>
  <c r="B127" i="3"/>
  <c r="E93" i="3"/>
  <c r="F93" i="3"/>
  <c r="H93" i="3"/>
  <c r="G93" i="3"/>
  <c r="C129" i="3"/>
  <c r="B128" i="3"/>
  <c r="E94" i="3"/>
  <c r="F94" i="3"/>
  <c r="H94" i="3"/>
  <c r="G94" i="3"/>
  <c r="C130" i="3"/>
  <c r="B129" i="3"/>
  <c r="E95" i="3"/>
  <c r="I13" i="2"/>
  <c r="F95" i="3"/>
  <c r="G95" i="3"/>
  <c r="C131" i="3"/>
  <c r="B130" i="3"/>
  <c r="I24" i="2"/>
  <c r="I25" i="2"/>
  <c r="H95" i="3"/>
  <c r="I14" i="2"/>
  <c r="I21" i="2"/>
  <c r="C132" i="3"/>
  <c r="B131" i="3"/>
  <c r="E96" i="3"/>
  <c r="J10" i="2"/>
  <c r="F96" i="3"/>
  <c r="I28" i="2"/>
  <c r="I29" i="2"/>
  <c r="I34" i="2"/>
  <c r="I35" i="2"/>
  <c r="I30" i="2"/>
  <c r="I36" i="2"/>
  <c r="C133" i="3"/>
  <c r="B132" i="3"/>
  <c r="H96" i="3"/>
  <c r="G96" i="3"/>
  <c r="C134" i="3"/>
  <c r="B133" i="3"/>
  <c r="E97" i="3"/>
  <c r="F97" i="3"/>
  <c r="G97" i="3"/>
  <c r="C135" i="3"/>
  <c r="B134" i="3"/>
  <c r="H97" i="3"/>
  <c r="C136" i="3"/>
  <c r="B135" i="3"/>
  <c r="E98" i="3"/>
  <c r="F98" i="3"/>
  <c r="G98" i="3"/>
  <c r="C137" i="3"/>
  <c r="B136" i="3"/>
  <c r="H98" i="3"/>
  <c r="C138" i="3"/>
  <c r="B137" i="3"/>
  <c r="E99" i="3"/>
  <c r="F99" i="3"/>
  <c r="G99" i="3"/>
  <c r="C139" i="3"/>
  <c r="B138" i="3"/>
  <c r="H99" i="3"/>
  <c r="C140" i="3"/>
  <c r="B139" i="3"/>
  <c r="E100" i="3"/>
  <c r="F100" i="3"/>
  <c r="G100" i="3"/>
  <c r="C141" i="3"/>
  <c r="B140" i="3"/>
  <c r="H100" i="3"/>
  <c r="C142" i="3"/>
  <c r="B141" i="3"/>
  <c r="E101" i="3"/>
  <c r="F101" i="3"/>
  <c r="H101" i="3"/>
  <c r="G101" i="3"/>
  <c r="C143" i="3"/>
  <c r="B142" i="3"/>
  <c r="E102" i="3"/>
  <c r="F102" i="3"/>
  <c r="H102" i="3"/>
  <c r="G102" i="3"/>
  <c r="C144" i="3"/>
  <c r="B143" i="3"/>
  <c r="E103" i="3"/>
  <c r="F103" i="3"/>
  <c r="H103" i="3"/>
  <c r="G103" i="3"/>
  <c r="C145" i="3"/>
  <c r="B144" i="3"/>
  <c r="F104" i="3"/>
  <c r="H104" i="3"/>
  <c r="E104" i="3"/>
  <c r="G104" i="3"/>
  <c r="C146" i="3"/>
  <c r="B145" i="3"/>
  <c r="E105" i="3"/>
  <c r="F105" i="3"/>
  <c r="H105" i="3"/>
  <c r="G105" i="3"/>
  <c r="C147" i="3"/>
  <c r="B146" i="3"/>
  <c r="F106" i="3"/>
  <c r="H106" i="3"/>
  <c r="E106" i="3"/>
  <c r="G106" i="3"/>
  <c r="C148" i="3"/>
  <c r="B147" i="3"/>
  <c r="F107" i="3"/>
  <c r="E107" i="3"/>
  <c r="J13" i="2"/>
  <c r="G107" i="3"/>
  <c r="C149" i="3"/>
  <c r="B148" i="3"/>
  <c r="H107" i="3"/>
  <c r="J14" i="2"/>
  <c r="J24" i="2"/>
  <c r="J25" i="2"/>
  <c r="J21" i="2"/>
  <c r="J28" i="2"/>
  <c r="C150" i="3"/>
  <c r="B149" i="3"/>
  <c r="K10" i="2"/>
  <c r="E108" i="3"/>
  <c r="F108" i="3"/>
  <c r="J29" i="2"/>
  <c r="J35" i="2"/>
  <c r="J34" i="2"/>
  <c r="J30" i="2"/>
  <c r="J36" i="2"/>
  <c r="G108" i="3"/>
  <c r="C151" i="3"/>
  <c r="B150" i="3"/>
  <c r="H108" i="3"/>
  <c r="C152" i="3"/>
  <c r="B151" i="3"/>
  <c r="E109" i="3"/>
  <c r="F109" i="3"/>
  <c r="G109" i="3"/>
  <c r="C153" i="3"/>
  <c r="B152" i="3"/>
  <c r="H109" i="3"/>
  <c r="C154" i="3"/>
  <c r="B153" i="3"/>
  <c r="E110" i="3"/>
  <c r="F110" i="3"/>
  <c r="G110" i="3"/>
  <c r="C155" i="3"/>
  <c r="B154" i="3"/>
  <c r="H110" i="3"/>
  <c r="C156" i="3"/>
  <c r="B155" i="3"/>
  <c r="F111" i="3"/>
  <c r="E111" i="3"/>
  <c r="G111" i="3"/>
  <c r="C157" i="3"/>
  <c r="B156" i="3"/>
  <c r="H111" i="3"/>
  <c r="C158" i="3"/>
  <c r="B157" i="3"/>
  <c r="F112" i="3"/>
  <c r="E112" i="3"/>
  <c r="G112" i="3"/>
  <c r="C159" i="3"/>
  <c r="B158" i="3"/>
  <c r="H112" i="3"/>
  <c r="C160" i="3"/>
  <c r="B159" i="3"/>
  <c r="E113" i="3"/>
  <c r="F113" i="3"/>
  <c r="H113" i="3"/>
  <c r="G113" i="3"/>
  <c r="C161" i="3"/>
  <c r="B160" i="3"/>
  <c r="E114" i="3"/>
  <c r="F114" i="3"/>
  <c r="H114" i="3"/>
  <c r="G114" i="3"/>
  <c r="C162" i="3"/>
  <c r="B161" i="3"/>
  <c r="E115" i="3"/>
  <c r="F115" i="3"/>
  <c r="H115" i="3"/>
  <c r="G115" i="3"/>
  <c r="C163" i="3"/>
  <c r="B162" i="3"/>
  <c r="E116" i="3"/>
  <c r="F116" i="3"/>
  <c r="H116" i="3"/>
  <c r="G116" i="3"/>
  <c r="C164" i="3"/>
  <c r="B163" i="3"/>
  <c r="E117" i="3"/>
  <c r="F117" i="3"/>
  <c r="H117" i="3"/>
  <c r="G117" i="3"/>
  <c r="C165" i="3"/>
  <c r="B164" i="3"/>
  <c r="E118" i="3"/>
  <c r="F118" i="3"/>
  <c r="H118" i="3"/>
  <c r="G118" i="3"/>
  <c r="C166" i="3"/>
  <c r="B165" i="3"/>
  <c r="F119" i="3"/>
  <c r="E119" i="3"/>
  <c r="K13" i="2"/>
  <c r="G119" i="3"/>
  <c r="C167" i="3"/>
  <c r="B166" i="3"/>
  <c r="H119" i="3"/>
  <c r="L9" i="2"/>
  <c r="K14" i="2"/>
  <c r="K24" i="2"/>
  <c r="K25" i="2"/>
  <c r="K21" i="2"/>
  <c r="K28" i="2"/>
  <c r="C168" i="3"/>
  <c r="B167" i="3"/>
  <c r="L10" i="2"/>
  <c r="E120" i="3"/>
  <c r="F120" i="3"/>
  <c r="K29" i="2"/>
  <c r="K34" i="2"/>
  <c r="K35" i="2"/>
  <c r="K30" i="2"/>
  <c r="K36" i="2"/>
  <c r="C169" i="3"/>
  <c r="B168" i="3"/>
  <c r="H120" i="3"/>
  <c r="G120" i="3"/>
  <c r="C170" i="3"/>
  <c r="B169" i="3"/>
  <c r="F121" i="3"/>
  <c r="E121" i="3"/>
  <c r="G121" i="3"/>
  <c r="C171" i="3"/>
  <c r="B170" i="3"/>
  <c r="H121" i="3"/>
  <c r="C172" i="3"/>
  <c r="B171" i="3"/>
  <c r="E122" i="3"/>
  <c r="F122" i="3"/>
  <c r="G122" i="3"/>
  <c r="C173" i="3"/>
  <c r="B172" i="3"/>
  <c r="H122" i="3"/>
  <c r="C174" i="3"/>
  <c r="B173" i="3"/>
  <c r="E123" i="3"/>
  <c r="F123" i="3"/>
  <c r="G123" i="3"/>
  <c r="C175" i="3"/>
  <c r="B174" i="3"/>
  <c r="H123" i="3"/>
  <c r="C176" i="3"/>
  <c r="B175" i="3"/>
  <c r="E124" i="3"/>
  <c r="F124" i="3"/>
  <c r="G124" i="3"/>
  <c r="C177" i="3"/>
  <c r="B176" i="3"/>
  <c r="H124" i="3"/>
  <c r="C178" i="3"/>
  <c r="B177" i="3"/>
  <c r="F125" i="3"/>
  <c r="H125" i="3"/>
  <c r="E125" i="3"/>
  <c r="G125" i="3"/>
  <c r="C179" i="3"/>
  <c r="B178" i="3"/>
  <c r="E126" i="3"/>
  <c r="F126" i="3"/>
  <c r="H126" i="3"/>
  <c r="G126" i="3"/>
  <c r="C180" i="3"/>
  <c r="B179" i="3"/>
  <c r="E127" i="3"/>
  <c r="F127" i="3"/>
  <c r="H127" i="3"/>
  <c r="G127" i="3"/>
  <c r="C181" i="3"/>
  <c r="B180" i="3"/>
  <c r="E128" i="3"/>
  <c r="F128" i="3"/>
  <c r="H128" i="3"/>
  <c r="G128" i="3"/>
  <c r="C182" i="3"/>
  <c r="B181" i="3"/>
  <c r="E129" i="3"/>
  <c r="F129" i="3"/>
  <c r="H129" i="3"/>
  <c r="C183" i="3"/>
  <c r="B182" i="3"/>
  <c r="F130" i="3"/>
  <c r="H130" i="3"/>
  <c r="E130" i="3"/>
  <c r="G129" i="3"/>
  <c r="G130" i="3"/>
  <c r="C184" i="3"/>
  <c r="B183" i="3"/>
  <c r="E131" i="3"/>
  <c r="L13" i="2"/>
  <c r="F131" i="3"/>
  <c r="G131" i="3"/>
  <c r="C185" i="3"/>
  <c r="B184" i="3"/>
  <c r="L24" i="2"/>
  <c r="L25" i="2"/>
  <c r="H131" i="3"/>
  <c r="L14" i="2"/>
  <c r="L21" i="2"/>
  <c r="C186" i="3"/>
  <c r="B185" i="3"/>
  <c r="E132" i="3"/>
  <c r="M10" i="2"/>
  <c r="F132" i="3"/>
  <c r="L28" i="2"/>
  <c r="L29" i="2"/>
  <c r="L35" i="2"/>
  <c r="L34" i="2"/>
  <c r="L30" i="2"/>
  <c r="L36" i="2"/>
  <c r="C187" i="3"/>
  <c r="B186" i="3"/>
  <c r="H132" i="3"/>
  <c r="G132" i="3"/>
  <c r="C188" i="3"/>
  <c r="B187" i="3"/>
  <c r="E133" i="3"/>
  <c r="F133" i="3"/>
  <c r="G133" i="3"/>
  <c r="C189" i="3"/>
  <c r="B188" i="3"/>
  <c r="H133" i="3"/>
  <c r="C190" i="3"/>
  <c r="B189" i="3"/>
  <c r="E134" i="3"/>
  <c r="F134" i="3"/>
  <c r="G134" i="3"/>
  <c r="C191" i="3"/>
  <c r="B190" i="3"/>
  <c r="H134" i="3"/>
  <c r="C192" i="3"/>
  <c r="B191" i="3"/>
  <c r="E135" i="3"/>
  <c r="F135" i="3"/>
  <c r="G135" i="3"/>
  <c r="C193" i="3"/>
  <c r="B192" i="3"/>
  <c r="H135" i="3"/>
  <c r="C194" i="3"/>
  <c r="B193" i="3"/>
  <c r="E136" i="3"/>
  <c r="F136" i="3"/>
  <c r="G136" i="3"/>
  <c r="C195" i="3"/>
  <c r="B194" i="3"/>
  <c r="H136" i="3"/>
  <c r="C196" i="3"/>
  <c r="B195" i="3"/>
  <c r="E137" i="3"/>
  <c r="F137" i="3"/>
  <c r="H137" i="3"/>
  <c r="G137" i="3"/>
  <c r="C197" i="3"/>
  <c r="B196" i="3"/>
  <c r="E138" i="3"/>
  <c r="F138" i="3"/>
  <c r="H138" i="3"/>
  <c r="G138" i="3"/>
  <c r="C198" i="3"/>
  <c r="B197" i="3"/>
  <c r="E139" i="3"/>
  <c r="F139" i="3"/>
  <c r="H139" i="3"/>
  <c r="G139" i="3"/>
  <c r="C199" i="3"/>
  <c r="B198" i="3"/>
  <c r="E140" i="3"/>
  <c r="F140" i="3"/>
  <c r="H140" i="3"/>
  <c r="G140" i="3"/>
  <c r="C200" i="3"/>
  <c r="B199" i="3"/>
  <c r="E141" i="3"/>
  <c r="F141" i="3"/>
  <c r="H141" i="3"/>
  <c r="G141" i="3"/>
  <c r="C201" i="3"/>
  <c r="B200" i="3"/>
  <c r="E142" i="3"/>
  <c r="F142" i="3"/>
  <c r="H142" i="3"/>
  <c r="G142" i="3"/>
  <c r="C202" i="3"/>
  <c r="B201" i="3"/>
  <c r="E143" i="3"/>
  <c r="M13" i="2"/>
  <c r="F143" i="3"/>
  <c r="G143" i="3"/>
  <c r="C203" i="3"/>
  <c r="B202" i="3"/>
  <c r="M24" i="2"/>
  <c r="M25" i="2"/>
  <c r="H143" i="3"/>
  <c r="M14" i="2"/>
  <c r="M21" i="2"/>
  <c r="C204" i="3"/>
  <c r="B203" i="3"/>
  <c r="N10" i="2"/>
  <c r="F144" i="3"/>
  <c r="E144" i="3"/>
  <c r="M28" i="2"/>
  <c r="M29" i="2"/>
  <c r="M34" i="2"/>
  <c r="M35" i="2"/>
  <c r="M30" i="2"/>
  <c r="M36" i="2"/>
  <c r="C205" i="3"/>
  <c r="B204" i="3"/>
  <c r="G144" i="3"/>
  <c r="H144" i="3"/>
  <c r="C206" i="3"/>
  <c r="B205" i="3"/>
  <c r="E145" i="3"/>
  <c r="F145" i="3"/>
  <c r="G145" i="3"/>
  <c r="C207" i="3"/>
  <c r="B206" i="3"/>
  <c r="H145" i="3"/>
  <c r="C208" i="3"/>
  <c r="B207" i="3"/>
  <c r="E146" i="3"/>
  <c r="F146" i="3"/>
  <c r="G146" i="3"/>
  <c r="C209" i="3"/>
  <c r="B208" i="3"/>
  <c r="H146" i="3"/>
  <c r="C210" i="3"/>
  <c r="B209" i="3"/>
  <c r="E147" i="3"/>
  <c r="F147" i="3"/>
  <c r="G147" i="3"/>
  <c r="C211" i="3"/>
  <c r="B210" i="3"/>
  <c r="H147" i="3"/>
  <c r="C212" i="3"/>
  <c r="B211" i="3"/>
  <c r="E148" i="3"/>
  <c r="F148" i="3"/>
  <c r="G148" i="3"/>
  <c r="C213" i="3"/>
  <c r="B212" i="3"/>
  <c r="H148" i="3"/>
  <c r="C214" i="3"/>
  <c r="B213" i="3"/>
  <c r="E149" i="3"/>
  <c r="F149" i="3"/>
  <c r="H149" i="3"/>
  <c r="G149" i="3"/>
  <c r="C215" i="3"/>
  <c r="B214" i="3"/>
  <c r="E150" i="3"/>
  <c r="F150" i="3"/>
  <c r="H150" i="3"/>
  <c r="C216" i="3"/>
  <c r="B215" i="3"/>
  <c r="F151" i="3"/>
  <c r="H151" i="3"/>
  <c r="E151" i="3"/>
  <c r="G150" i="3"/>
  <c r="C217" i="3"/>
  <c r="B216" i="3"/>
  <c r="E152" i="3"/>
  <c r="F152" i="3"/>
  <c r="H152" i="3"/>
  <c r="G151" i="3"/>
  <c r="C218" i="3"/>
  <c r="B217" i="3"/>
  <c r="F153" i="3"/>
  <c r="H153" i="3"/>
  <c r="E153" i="3"/>
  <c r="G152" i="3"/>
  <c r="C219" i="3"/>
  <c r="B218" i="3"/>
  <c r="E154" i="3"/>
  <c r="F154" i="3"/>
  <c r="H154" i="3"/>
  <c r="G153" i="3"/>
  <c r="C220" i="3"/>
  <c r="B219" i="3"/>
  <c r="E155" i="3"/>
  <c r="N13" i="2"/>
  <c r="F155" i="3"/>
  <c r="G154" i="3"/>
  <c r="G155" i="3"/>
  <c r="C221" i="3"/>
  <c r="B220" i="3"/>
  <c r="N24" i="2"/>
  <c r="N25" i="2"/>
  <c r="H155" i="3"/>
  <c r="O9" i="2"/>
  <c r="N14" i="2"/>
  <c r="N21" i="2"/>
  <c r="C222" i="3"/>
  <c r="B221" i="3"/>
  <c r="E156" i="3"/>
  <c r="O10" i="2"/>
  <c r="F156" i="3"/>
  <c r="H156" i="3"/>
  <c r="N28" i="2"/>
  <c r="N29" i="2"/>
  <c r="N35" i="2"/>
  <c r="N34" i="2"/>
  <c r="N30" i="2"/>
  <c r="N36" i="2"/>
  <c r="C223" i="3"/>
  <c r="B222" i="3"/>
  <c r="E157" i="3"/>
  <c r="F157" i="3"/>
  <c r="H157" i="3"/>
  <c r="G156" i="3"/>
  <c r="G157" i="3"/>
  <c r="C224" i="3"/>
  <c r="B223" i="3"/>
  <c r="E158" i="3"/>
  <c r="F158" i="3"/>
  <c r="H158" i="3"/>
  <c r="C225" i="3"/>
  <c r="B224" i="3"/>
  <c r="F159" i="3"/>
  <c r="H159" i="3"/>
  <c r="E159" i="3"/>
  <c r="G158" i="3"/>
  <c r="C226" i="3"/>
  <c r="B225" i="3"/>
  <c r="G159" i="3"/>
  <c r="E160" i="3"/>
  <c r="F160" i="3"/>
  <c r="H160" i="3"/>
  <c r="G160" i="3"/>
  <c r="C227" i="3"/>
  <c r="B226" i="3"/>
  <c r="F161" i="3"/>
  <c r="H161" i="3"/>
  <c r="E161" i="3"/>
  <c r="G161" i="3"/>
  <c r="C228" i="3"/>
  <c r="B227" i="3"/>
  <c r="E162" i="3"/>
  <c r="F162" i="3"/>
  <c r="H162" i="3"/>
  <c r="G162" i="3"/>
  <c r="C229" i="3"/>
  <c r="B228" i="3"/>
  <c r="E163" i="3"/>
  <c r="F163" i="3"/>
  <c r="H163" i="3"/>
  <c r="G163" i="3"/>
  <c r="C230" i="3"/>
  <c r="B229" i="3"/>
  <c r="F164" i="3"/>
  <c r="H164" i="3"/>
  <c r="E164" i="3"/>
  <c r="C231" i="3"/>
  <c r="B230" i="3"/>
  <c r="G164" i="3"/>
  <c r="E165" i="3"/>
  <c r="F165" i="3"/>
  <c r="H165" i="3"/>
  <c r="C232" i="3"/>
  <c r="B231" i="3"/>
  <c r="E166" i="3"/>
  <c r="F166" i="3"/>
  <c r="G165" i="3"/>
  <c r="G166" i="3"/>
  <c r="H166" i="3"/>
  <c r="F167" i="3"/>
  <c r="C233" i="3"/>
  <c r="B232" i="3"/>
  <c r="E167" i="3"/>
  <c r="G167" i="3"/>
  <c r="C234" i="3"/>
  <c r="B233" i="3"/>
  <c r="H167" i="3"/>
  <c r="O14" i="2"/>
  <c r="O13" i="2"/>
  <c r="O24" i="2"/>
  <c r="O25" i="2"/>
  <c r="C235" i="3"/>
  <c r="B234" i="3"/>
  <c r="P10" i="2"/>
  <c r="E168" i="3"/>
  <c r="F168" i="3"/>
  <c r="O21" i="2"/>
  <c r="G168" i="3"/>
  <c r="O28" i="2"/>
  <c r="C236" i="3"/>
  <c r="B235" i="3"/>
  <c r="H168" i="3"/>
  <c r="O29" i="2"/>
  <c r="O34" i="2"/>
  <c r="O35" i="2"/>
  <c r="O30" i="2"/>
  <c r="O36" i="2"/>
  <c r="C237" i="3"/>
  <c r="B236" i="3"/>
  <c r="E169" i="3"/>
  <c r="F169" i="3"/>
  <c r="G169" i="3"/>
  <c r="C238" i="3"/>
  <c r="B237" i="3"/>
  <c r="H169" i="3"/>
  <c r="C239" i="3"/>
  <c r="B238" i="3"/>
  <c r="F170" i="3"/>
  <c r="E170" i="3"/>
  <c r="C240" i="3"/>
  <c r="B239" i="3"/>
  <c r="G170" i="3"/>
  <c r="H170" i="3"/>
  <c r="C241" i="3"/>
  <c r="B240" i="3"/>
  <c r="E171" i="3"/>
  <c r="F171" i="3"/>
  <c r="G171" i="3"/>
  <c r="C242" i="3"/>
  <c r="B241" i="3"/>
  <c r="H171" i="3"/>
  <c r="C243" i="3"/>
  <c r="B242" i="3"/>
  <c r="F172" i="3"/>
  <c r="E172" i="3"/>
  <c r="G172" i="3"/>
  <c r="C244" i="3"/>
  <c r="B243" i="3"/>
  <c r="H172" i="3"/>
  <c r="C245" i="3"/>
  <c r="B244" i="3"/>
  <c r="F173" i="3"/>
  <c r="H173" i="3"/>
  <c r="E173" i="3"/>
  <c r="C246" i="3"/>
  <c r="B245" i="3"/>
  <c r="G173" i="3"/>
  <c r="E174" i="3"/>
  <c r="F174" i="3"/>
  <c r="H174" i="3"/>
  <c r="C247" i="3"/>
  <c r="B246" i="3"/>
  <c r="G174" i="3"/>
  <c r="E175" i="3"/>
  <c r="F175" i="3"/>
  <c r="H175" i="3"/>
  <c r="C248" i="3"/>
  <c r="B247" i="3"/>
  <c r="E176" i="3"/>
  <c r="F176" i="3"/>
  <c r="H176" i="3"/>
  <c r="G175" i="3"/>
  <c r="G176" i="3"/>
  <c r="C249" i="3"/>
  <c r="B248" i="3"/>
  <c r="F177" i="3"/>
  <c r="H177" i="3"/>
  <c r="E177" i="3"/>
  <c r="G177" i="3"/>
  <c r="C250" i="3"/>
  <c r="B249" i="3"/>
  <c r="E178" i="3"/>
  <c r="F178" i="3"/>
  <c r="H178" i="3"/>
  <c r="G178" i="3"/>
  <c r="C251" i="3"/>
  <c r="B250" i="3"/>
  <c r="F179" i="3"/>
  <c r="E179" i="3"/>
  <c r="P13" i="2"/>
  <c r="G179" i="3"/>
  <c r="C252" i="3"/>
  <c r="B251" i="3"/>
  <c r="P24" i="2"/>
  <c r="P25" i="2"/>
  <c r="H179" i="3"/>
  <c r="P14" i="2"/>
  <c r="P21" i="2"/>
  <c r="C253" i="3"/>
  <c r="B252" i="3"/>
  <c r="Q10" i="2"/>
  <c r="F180" i="3"/>
  <c r="E180" i="3"/>
  <c r="P28" i="2"/>
  <c r="P29" i="2"/>
  <c r="P35" i="2"/>
  <c r="P34" i="2"/>
  <c r="P30" i="2"/>
  <c r="P36" i="2"/>
  <c r="C254" i="3"/>
  <c r="B253" i="3"/>
  <c r="G180" i="3"/>
  <c r="H180" i="3"/>
  <c r="C255" i="3"/>
  <c r="B254" i="3"/>
  <c r="E181" i="3"/>
  <c r="F181" i="3"/>
  <c r="C256" i="3"/>
  <c r="B255" i="3"/>
  <c r="H181" i="3"/>
  <c r="G181" i="3"/>
  <c r="C257" i="3"/>
  <c r="B256" i="3"/>
  <c r="E182" i="3"/>
  <c r="F182" i="3"/>
  <c r="G182" i="3"/>
  <c r="C258" i="3"/>
  <c r="B257" i="3"/>
  <c r="H182" i="3"/>
  <c r="C259" i="3"/>
  <c r="B258" i="3"/>
  <c r="E183" i="3"/>
  <c r="F183" i="3"/>
  <c r="G183" i="3"/>
  <c r="C260" i="3"/>
  <c r="B259" i="3"/>
  <c r="H183" i="3"/>
  <c r="C261" i="3"/>
  <c r="B260" i="3"/>
  <c r="F184" i="3"/>
  <c r="E184" i="3"/>
  <c r="G184" i="3"/>
  <c r="C262" i="3"/>
  <c r="B261" i="3"/>
  <c r="H184" i="3"/>
  <c r="C263" i="3"/>
  <c r="B262" i="3"/>
  <c r="F185" i="3"/>
  <c r="H185" i="3"/>
  <c r="E185" i="3"/>
  <c r="G185" i="3"/>
  <c r="C264" i="3"/>
  <c r="B263" i="3"/>
  <c r="E186" i="3"/>
  <c r="F186" i="3"/>
  <c r="H186" i="3"/>
  <c r="G186" i="3"/>
  <c r="C265" i="3"/>
  <c r="B264" i="3"/>
  <c r="F187" i="3"/>
  <c r="H187" i="3"/>
  <c r="E187" i="3"/>
  <c r="G187" i="3"/>
  <c r="C266" i="3"/>
  <c r="B265" i="3"/>
  <c r="E188" i="3"/>
  <c r="F188" i="3"/>
  <c r="H188" i="3"/>
  <c r="G188" i="3"/>
  <c r="C267" i="3"/>
  <c r="B266" i="3"/>
  <c r="F189" i="3"/>
  <c r="H189" i="3"/>
  <c r="E189" i="3"/>
  <c r="G189" i="3"/>
  <c r="C268" i="3"/>
  <c r="B267" i="3"/>
  <c r="F190" i="3"/>
  <c r="H190" i="3"/>
  <c r="E190" i="3"/>
  <c r="C269" i="3"/>
  <c r="B268" i="3"/>
  <c r="G190" i="3"/>
  <c r="F191" i="3"/>
  <c r="E191" i="3"/>
  <c r="C270" i="3"/>
  <c r="B269" i="3"/>
  <c r="H191" i="3"/>
  <c r="Q14" i="2"/>
  <c r="G191" i="3"/>
  <c r="Q13" i="2"/>
  <c r="C271" i="3"/>
  <c r="B270" i="3"/>
  <c r="Q24" i="2"/>
  <c r="Q25" i="2"/>
  <c r="Q21" i="2"/>
  <c r="R10" i="2"/>
  <c r="E192" i="3"/>
  <c r="F192" i="3"/>
  <c r="Q28" i="2"/>
  <c r="C272" i="3"/>
  <c r="B271" i="3"/>
  <c r="H192" i="3"/>
  <c r="G192" i="3"/>
  <c r="Q29" i="2"/>
  <c r="Q34" i="2"/>
  <c r="Q35" i="2"/>
  <c r="Q30" i="2"/>
  <c r="Q36" i="2"/>
  <c r="C273" i="3"/>
  <c r="B272" i="3"/>
  <c r="E193" i="3"/>
  <c r="F193" i="3"/>
  <c r="G193" i="3"/>
  <c r="C274" i="3"/>
  <c r="B273" i="3"/>
  <c r="H193" i="3"/>
  <c r="C275" i="3"/>
  <c r="B274" i="3"/>
  <c r="E194" i="3"/>
  <c r="F194" i="3"/>
  <c r="G194" i="3"/>
  <c r="C276" i="3"/>
  <c r="B275" i="3"/>
  <c r="H194" i="3"/>
  <c r="C277" i="3"/>
  <c r="B276" i="3"/>
  <c r="E195" i="3"/>
  <c r="F195" i="3"/>
  <c r="G195" i="3"/>
  <c r="C278" i="3"/>
  <c r="B277" i="3"/>
  <c r="H195" i="3"/>
  <c r="C279" i="3"/>
  <c r="B278" i="3"/>
  <c r="E196" i="3"/>
  <c r="F196" i="3"/>
  <c r="C280" i="3"/>
  <c r="B279" i="3"/>
  <c r="H196" i="3"/>
  <c r="G196" i="3"/>
  <c r="C281" i="3"/>
  <c r="B280" i="3"/>
  <c r="E197" i="3"/>
  <c r="F197" i="3"/>
  <c r="H197" i="3"/>
  <c r="G197" i="3"/>
  <c r="C282" i="3"/>
  <c r="B281" i="3"/>
  <c r="F198" i="3"/>
  <c r="H198" i="3"/>
  <c r="E198" i="3"/>
  <c r="C283" i="3"/>
  <c r="B282" i="3"/>
  <c r="G198" i="3"/>
  <c r="E199" i="3"/>
  <c r="F199" i="3"/>
  <c r="H199" i="3"/>
  <c r="C284" i="3"/>
  <c r="B283" i="3"/>
  <c r="G199" i="3"/>
  <c r="F200" i="3"/>
  <c r="H200" i="3"/>
  <c r="E200" i="3"/>
  <c r="G200" i="3"/>
  <c r="C285" i="3"/>
  <c r="B284" i="3"/>
  <c r="E201" i="3"/>
  <c r="F201" i="3"/>
  <c r="H201" i="3"/>
  <c r="G201" i="3"/>
  <c r="C286" i="3"/>
  <c r="B285" i="3"/>
  <c r="E202" i="3"/>
  <c r="F202" i="3"/>
  <c r="H202" i="3"/>
  <c r="G202" i="3"/>
  <c r="C287" i="3"/>
  <c r="B286" i="3"/>
  <c r="E203" i="3"/>
  <c r="R13" i="2"/>
  <c r="F203" i="3"/>
  <c r="G203" i="3"/>
  <c r="C288" i="3"/>
  <c r="B287" i="3"/>
  <c r="H203" i="3"/>
  <c r="R14" i="2"/>
  <c r="R24" i="2"/>
  <c r="R25" i="2"/>
  <c r="R21" i="2"/>
  <c r="R28" i="2"/>
  <c r="C289" i="3"/>
  <c r="B288" i="3"/>
  <c r="S10" i="2"/>
  <c r="E204" i="3"/>
  <c r="F204" i="3"/>
  <c r="R29" i="2"/>
  <c r="R35" i="2"/>
  <c r="R34" i="2"/>
  <c r="G204" i="3"/>
  <c r="R30" i="2"/>
  <c r="R36" i="2"/>
  <c r="C290" i="3"/>
  <c r="B289" i="3"/>
  <c r="H204" i="3"/>
  <c r="C291" i="3"/>
  <c r="B290" i="3"/>
  <c r="E205" i="3"/>
  <c r="F205" i="3"/>
  <c r="C292" i="3"/>
  <c r="B291" i="3"/>
  <c r="H205" i="3"/>
  <c r="G205" i="3"/>
  <c r="C293" i="3"/>
  <c r="B292" i="3"/>
  <c r="F206" i="3"/>
  <c r="E206" i="3"/>
  <c r="C294" i="3"/>
  <c r="B293" i="3"/>
  <c r="G206" i="3"/>
  <c r="H206" i="3"/>
  <c r="C295" i="3"/>
  <c r="B294" i="3"/>
  <c r="E207" i="3"/>
  <c r="F207" i="3"/>
  <c r="C296" i="3"/>
  <c r="B295" i="3"/>
  <c r="H207" i="3"/>
  <c r="G207" i="3"/>
  <c r="C297" i="3"/>
  <c r="B296" i="3"/>
  <c r="E208" i="3"/>
  <c r="F208" i="3"/>
  <c r="G208" i="3"/>
  <c r="C298" i="3"/>
  <c r="B297" i="3"/>
  <c r="H208" i="3"/>
  <c r="C299" i="3"/>
  <c r="B298" i="3"/>
  <c r="F209" i="3"/>
  <c r="H209" i="3"/>
  <c r="E209" i="3"/>
  <c r="C300" i="3"/>
  <c r="B299" i="3"/>
  <c r="G209" i="3"/>
  <c r="E210" i="3"/>
  <c r="F210" i="3"/>
  <c r="H210" i="3"/>
  <c r="C301" i="3"/>
  <c r="B300" i="3"/>
  <c r="G210" i="3"/>
  <c r="E211" i="3"/>
  <c r="F211" i="3"/>
  <c r="H211" i="3"/>
  <c r="C302" i="3"/>
  <c r="B301" i="3"/>
  <c r="E212" i="3"/>
  <c r="F212" i="3"/>
  <c r="H212" i="3"/>
  <c r="G211" i="3"/>
  <c r="G212" i="3"/>
  <c r="C303" i="3"/>
  <c r="B302" i="3"/>
  <c r="F213" i="3"/>
  <c r="H213" i="3"/>
  <c r="E213" i="3"/>
  <c r="C304" i="3"/>
  <c r="B303" i="3"/>
  <c r="G213" i="3"/>
  <c r="F214" i="3"/>
  <c r="H214" i="3"/>
  <c r="E214" i="3"/>
  <c r="G214" i="3"/>
  <c r="C305" i="3"/>
  <c r="B304" i="3"/>
  <c r="E215" i="3"/>
  <c r="S13" i="2"/>
  <c r="F215" i="3"/>
  <c r="G215" i="3"/>
  <c r="C306" i="3"/>
  <c r="B305" i="3"/>
  <c r="H215" i="3"/>
  <c r="S14" i="2"/>
  <c r="S24" i="2"/>
  <c r="S25" i="2"/>
  <c r="S21" i="2"/>
  <c r="S28" i="2"/>
  <c r="C307" i="3"/>
  <c r="B306" i="3"/>
  <c r="T10" i="2"/>
  <c r="E216" i="3"/>
  <c r="F216" i="3"/>
  <c r="S29" i="2"/>
  <c r="S34" i="2"/>
  <c r="S35" i="2"/>
  <c r="S30" i="2"/>
  <c r="S36" i="2"/>
  <c r="C308" i="3"/>
  <c r="B307" i="3"/>
  <c r="G216" i="3"/>
  <c r="H216" i="3"/>
  <c r="C309" i="3"/>
  <c r="B308" i="3"/>
  <c r="F217" i="3"/>
  <c r="E217" i="3"/>
  <c r="C310" i="3"/>
  <c r="B309" i="3"/>
  <c r="G217" i="3"/>
  <c r="H217" i="3"/>
  <c r="C311" i="3"/>
  <c r="B310" i="3"/>
  <c r="E218" i="3"/>
  <c r="F218" i="3"/>
  <c r="G218" i="3"/>
  <c r="C312" i="3"/>
  <c r="B311" i="3"/>
  <c r="H218" i="3"/>
  <c r="C313" i="3"/>
  <c r="B312" i="3"/>
  <c r="F219" i="3"/>
  <c r="H219" i="3"/>
  <c r="E219" i="3"/>
  <c r="G219" i="3"/>
  <c r="C314" i="3"/>
  <c r="B313" i="3"/>
  <c r="E220" i="3"/>
  <c r="F220" i="3"/>
  <c r="H220" i="3"/>
  <c r="G220" i="3"/>
  <c r="C315" i="3"/>
  <c r="B314" i="3"/>
  <c r="F221" i="3"/>
  <c r="H221" i="3"/>
  <c r="E221" i="3"/>
  <c r="G221" i="3"/>
  <c r="C316" i="3"/>
  <c r="B315" i="3"/>
  <c r="E222" i="3"/>
  <c r="F222" i="3"/>
  <c r="H222" i="3"/>
  <c r="G222" i="3"/>
  <c r="C317" i="3"/>
  <c r="B316" i="3"/>
  <c r="F223" i="3"/>
  <c r="H223" i="3"/>
  <c r="E223" i="3"/>
  <c r="G223" i="3"/>
  <c r="C318" i="3"/>
  <c r="B317" i="3"/>
  <c r="E224" i="3"/>
  <c r="F224" i="3"/>
  <c r="H224" i="3"/>
  <c r="G224" i="3"/>
  <c r="C319" i="3"/>
  <c r="B318" i="3"/>
  <c r="E225" i="3"/>
  <c r="F225" i="3"/>
  <c r="H225" i="3"/>
  <c r="G225" i="3"/>
  <c r="C320" i="3"/>
  <c r="B319" i="3"/>
  <c r="E226" i="3"/>
  <c r="F226" i="3"/>
  <c r="H226" i="3"/>
  <c r="G226" i="3"/>
  <c r="C321" i="3"/>
  <c r="B320" i="3"/>
  <c r="E227" i="3"/>
  <c r="T13" i="2"/>
  <c r="F227" i="3"/>
  <c r="T14" i="2"/>
  <c r="H227" i="3"/>
  <c r="F228" i="3"/>
  <c r="G227" i="3"/>
  <c r="C322" i="3"/>
  <c r="B321" i="3"/>
  <c r="U10" i="2"/>
  <c r="T24" i="2"/>
  <c r="T25" i="2"/>
  <c r="T21" i="2"/>
  <c r="E228" i="3"/>
  <c r="C323" i="3"/>
  <c r="B322" i="3"/>
  <c r="T28" i="2"/>
  <c r="G228" i="3"/>
  <c r="H228" i="3"/>
  <c r="T29" i="2"/>
  <c r="T35" i="2"/>
  <c r="T34" i="2"/>
  <c r="T30" i="2"/>
  <c r="T36" i="2"/>
  <c r="C324" i="3"/>
  <c r="B323" i="3"/>
  <c r="F229" i="3"/>
  <c r="E229" i="3"/>
  <c r="G229" i="3"/>
  <c r="C325" i="3"/>
  <c r="B324" i="3"/>
  <c r="H229" i="3"/>
  <c r="C326" i="3"/>
  <c r="B325" i="3"/>
  <c r="F230" i="3"/>
  <c r="E230" i="3"/>
  <c r="G230" i="3"/>
  <c r="C327" i="3"/>
  <c r="B326" i="3"/>
  <c r="H230" i="3"/>
  <c r="C328" i="3"/>
  <c r="B327" i="3"/>
  <c r="E231" i="3"/>
  <c r="F231" i="3"/>
  <c r="G231" i="3"/>
  <c r="C329" i="3"/>
  <c r="B328" i="3"/>
  <c r="H231" i="3"/>
  <c r="C330" i="3"/>
  <c r="B329" i="3"/>
  <c r="E232" i="3"/>
  <c r="F232" i="3"/>
  <c r="G232" i="3"/>
  <c r="C331" i="3"/>
  <c r="B330" i="3"/>
  <c r="H232" i="3"/>
  <c r="C332" i="3"/>
  <c r="B331" i="3"/>
  <c r="F233" i="3"/>
  <c r="H233" i="3"/>
  <c r="E233" i="3"/>
  <c r="G233" i="3"/>
  <c r="C333" i="3"/>
  <c r="B332" i="3"/>
  <c r="F234" i="3"/>
  <c r="H234" i="3"/>
  <c r="E234" i="3"/>
  <c r="G234" i="3"/>
  <c r="C334" i="3"/>
  <c r="B333" i="3"/>
  <c r="F235" i="3"/>
  <c r="H235" i="3"/>
  <c r="E235" i="3"/>
  <c r="G235" i="3"/>
  <c r="C335" i="3"/>
  <c r="B334" i="3"/>
  <c r="E236" i="3"/>
  <c r="F236" i="3"/>
  <c r="H236" i="3"/>
  <c r="G236" i="3"/>
  <c r="C336" i="3"/>
  <c r="B335" i="3"/>
  <c r="F237" i="3"/>
  <c r="H237" i="3"/>
  <c r="E237" i="3"/>
  <c r="G237" i="3"/>
  <c r="C337" i="3"/>
  <c r="B336" i="3"/>
  <c r="E238" i="3"/>
  <c r="F238" i="3"/>
  <c r="H238" i="3"/>
  <c r="G238" i="3"/>
  <c r="C338" i="3"/>
  <c r="B337" i="3"/>
  <c r="E239" i="3"/>
  <c r="U13" i="2"/>
  <c r="F239" i="3"/>
  <c r="G239" i="3"/>
  <c r="C339" i="3"/>
  <c r="B338" i="3"/>
  <c r="H239" i="3"/>
  <c r="U14" i="2"/>
  <c r="U24" i="2"/>
  <c r="U25" i="2"/>
  <c r="U21" i="2"/>
  <c r="U28" i="2"/>
  <c r="C340" i="3"/>
  <c r="B339" i="3"/>
  <c r="V10" i="2"/>
  <c r="F240" i="3"/>
  <c r="E240" i="3"/>
  <c r="U29" i="2"/>
  <c r="U34" i="2"/>
  <c r="U35" i="2"/>
  <c r="U30" i="2"/>
  <c r="U36" i="2"/>
  <c r="C341" i="3"/>
  <c r="B340" i="3"/>
  <c r="G240" i="3"/>
  <c r="H240" i="3"/>
  <c r="C342" i="3"/>
  <c r="B341" i="3"/>
  <c r="F241" i="3"/>
  <c r="E241" i="3"/>
  <c r="G241" i="3"/>
  <c r="C343" i="3"/>
  <c r="B342" i="3"/>
  <c r="H241" i="3"/>
  <c r="C344" i="3"/>
  <c r="B343" i="3"/>
  <c r="F242" i="3"/>
  <c r="E242" i="3"/>
  <c r="G242" i="3"/>
  <c r="C345" i="3"/>
  <c r="B344" i="3"/>
  <c r="H242" i="3"/>
  <c r="C346" i="3"/>
  <c r="B345" i="3"/>
  <c r="E243" i="3"/>
  <c r="F243" i="3"/>
  <c r="G243" i="3"/>
  <c r="C347" i="3"/>
  <c r="B346" i="3"/>
  <c r="H243" i="3"/>
  <c r="C348" i="3"/>
  <c r="B347" i="3"/>
  <c r="E244" i="3"/>
  <c r="F244" i="3"/>
  <c r="G244" i="3"/>
  <c r="C349" i="3"/>
  <c r="B348" i="3"/>
  <c r="H244" i="3"/>
  <c r="C350" i="3"/>
  <c r="B349" i="3"/>
  <c r="E245" i="3"/>
  <c r="F245" i="3"/>
  <c r="H245" i="3"/>
  <c r="G245" i="3"/>
  <c r="C351" i="3"/>
  <c r="B350" i="3"/>
  <c r="F246" i="3"/>
  <c r="H246" i="3"/>
  <c r="E246" i="3"/>
  <c r="G246" i="3"/>
  <c r="C352" i="3"/>
  <c r="B351" i="3"/>
  <c r="E247" i="3"/>
  <c r="F247" i="3"/>
  <c r="H247" i="3"/>
  <c r="G247" i="3"/>
  <c r="C353" i="3"/>
  <c r="B352" i="3"/>
  <c r="E248" i="3"/>
  <c r="F248" i="3"/>
  <c r="H248" i="3"/>
  <c r="G248" i="3"/>
  <c r="C354" i="3"/>
  <c r="B353" i="3"/>
  <c r="F249" i="3"/>
  <c r="H249" i="3"/>
  <c r="E249" i="3"/>
  <c r="G249" i="3"/>
  <c r="C355" i="3"/>
  <c r="B354" i="3"/>
  <c r="F250" i="3"/>
  <c r="H250" i="3"/>
  <c r="E250" i="3"/>
  <c r="G250" i="3"/>
  <c r="C356" i="3"/>
  <c r="B355" i="3"/>
  <c r="E251" i="3"/>
  <c r="V13" i="2"/>
  <c r="F251" i="3"/>
  <c r="G251" i="3"/>
  <c r="C357" i="3"/>
  <c r="B356" i="3"/>
  <c r="H251" i="3"/>
  <c r="V14" i="2"/>
  <c r="V21" i="2"/>
  <c r="V24" i="2"/>
  <c r="V25" i="2"/>
  <c r="V28" i="2"/>
  <c r="C358" i="3"/>
  <c r="B357" i="3"/>
  <c r="W10" i="2"/>
  <c r="F252" i="3"/>
  <c r="E252" i="3"/>
  <c r="V29" i="2"/>
  <c r="V35" i="2"/>
  <c r="V34" i="2"/>
  <c r="V30" i="2"/>
  <c r="V36" i="2"/>
  <c r="G252" i="3"/>
  <c r="C359" i="3"/>
  <c r="B358" i="3"/>
  <c r="H252" i="3"/>
  <c r="C360" i="3"/>
  <c r="B359" i="3"/>
  <c r="E253" i="3"/>
  <c r="F253" i="3"/>
  <c r="G253" i="3"/>
  <c r="C361" i="3"/>
  <c r="B360" i="3"/>
  <c r="H253" i="3"/>
  <c r="C362" i="3"/>
  <c r="B361" i="3"/>
  <c r="E254" i="3"/>
  <c r="F254" i="3"/>
  <c r="G254" i="3"/>
  <c r="C363" i="3"/>
  <c r="B362" i="3"/>
  <c r="H254" i="3"/>
  <c r="C364" i="3"/>
  <c r="B363" i="3"/>
  <c r="F255" i="3"/>
  <c r="E255" i="3"/>
  <c r="G255" i="3"/>
  <c r="C365" i="3"/>
  <c r="B364" i="3"/>
  <c r="H255" i="3"/>
  <c r="C366" i="3"/>
  <c r="B365" i="3"/>
  <c r="F256" i="3"/>
  <c r="E256" i="3"/>
  <c r="G256" i="3"/>
  <c r="C367" i="3"/>
  <c r="B366" i="3"/>
  <c r="H256" i="3"/>
  <c r="C368" i="3"/>
  <c r="B367" i="3"/>
  <c r="E257" i="3"/>
  <c r="F257" i="3"/>
  <c r="H257" i="3"/>
  <c r="G257" i="3"/>
  <c r="C369" i="3"/>
  <c r="B368" i="3"/>
  <c r="F258" i="3"/>
  <c r="H258" i="3"/>
  <c r="E258" i="3"/>
  <c r="G258" i="3"/>
  <c r="C370" i="3"/>
  <c r="B369" i="3"/>
  <c r="F259" i="3"/>
  <c r="H259" i="3"/>
  <c r="E259" i="3"/>
  <c r="G259" i="3"/>
  <c r="C371" i="3"/>
  <c r="B370" i="3"/>
  <c r="F260" i="3"/>
  <c r="H260" i="3"/>
  <c r="E260" i="3"/>
  <c r="G260" i="3"/>
  <c r="C372" i="3"/>
  <c r="B371" i="3"/>
  <c r="F261" i="3"/>
  <c r="H261" i="3"/>
  <c r="E261" i="3"/>
  <c r="G261" i="3"/>
  <c r="C373" i="3"/>
  <c r="B372" i="3"/>
  <c r="F262" i="3"/>
  <c r="H262" i="3"/>
  <c r="E262" i="3"/>
  <c r="G262" i="3"/>
  <c r="C374" i="3"/>
  <c r="B373" i="3"/>
  <c r="F263" i="3"/>
  <c r="E263" i="3"/>
  <c r="W13" i="2"/>
  <c r="G263" i="3"/>
  <c r="C375" i="3"/>
  <c r="B374" i="3"/>
  <c r="W24" i="2"/>
  <c r="W25" i="2"/>
  <c r="H263" i="3"/>
  <c r="W14" i="2"/>
  <c r="W21" i="2"/>
  <c r="C376" i="3"/>
  <c r="B375" i="3"/>
  <c r="X10" i="2"/>
  <c r="E264" i="3"/>
  <c r="F264" i="3"/>
  <c r="W28" i="2"/>
  <c r="W29" i="2"/>
  <c r="W34" i="2"/>
  <c r="W35" i="2"/>
  <c r="W30" i="2"/>
  <c r="W36" i="2"/>
  <c r="C377" i="3"/>
  <c r="B376" i="3"/>
  <c r="H264" i="3"/>
  <c r="G264" i="3"/>
  <c r="C378" i="3"/>
  <c r="B377" i="3"/>
  <c r="E265" i="3"/>
  <c r="F265" i="3"/>
  <c r="G265" i="3"/>
  <c r="C379" i="3"/>
  <c r="B378" i="3"/>
  <c r="H265" i="3"/>
  <c r="C380" i="3"/>
  <c r="B379" i="3"/>
  <c r="F266" i="3"/>
  <c r="E266" i="3"/>
  <c r="G266" i="3"/>
  <c r="C381" i="3"/>
  <c r="B380" i="3"/>
  <c r="H266" i="3"/>
  <c r="C382" i="3"/>
  <c r="B381" i="3"/>
  <c r="F267" i="3"/>
  <c r="E267" i="3"/>
  <c r="G267" i="3"/>
  <c r="C383" i="3"/>
  <c r="B382" i="3"/>
  <c r="H267" i="3"/>
  <c r="C384" i="3"/>
  <c r="B383" i="3"/>
  <c r="F268" i="3"/>
  <c r="E268" i="3"/>
  <c r="G268" i="3"/>
  <c r="C385" i="3"/>
  <c r="B384" i="3"/>
  <c r="H268" i="3"/>
  <c r="C386" i="3"/>
  <c r="B385" i="3"/>
  <c r="E269" i="3"/>
  <c r="F269" i="3"/>
  <c r="H269" i="3"/>
  <c r="G269" i="3"/>
  <c r="C387" i="3"/>
  <c r="B386" i="3"/>
  <c r="E270" i="3"/>
  <c r="F270" i="3"/>
  <c r="H270" i="3"/>
  <c r="G270" i="3"/>
  <c r="C388" i="3"/>
  <c r="B387" i="3"/>
  <c r="E271" i="3"/>
  <c r="F271" i="3"/>
  <c r="H271" i="3"/>
  <c r="G271" i="3"/>
  <c r="C389" i="3"/>
  <c r="B388" i="3"/>
  <c r="E272" i="3"/>
  <c r="F272" i="3"/>
  <c r="H272" i="3"/>
  <c r="G272" i="3"/>
  <c r="C390" i="3"/>
  <c r="B389" i="3"/>
  <c r="E273" i="3"/>
  <c r="F273" i="3"/>
  <c r="H273" i="3"/>
  <c r="G273" i="3"/>
  <c r="C391" i="3"/>
  <c r="B390" i="3"/>
  <c r="F274" i="3"/>
  <c r="H274" i="3"/>
  <c r="E274" i="3"/>
  <c r="G274" i="3"/>
  <c r="C392" i="3"/>
  <c r="B391" i="3"/>
  <c r="E275" i="3"/>
  <c r="X13" i="2"/>
  <c r="F275" i="3"/>
  <c r="G275" i="3"/>
  <c r="C393" i="3"/>
  <c r="B392" i="3"/>
  <c r="X24" i="2"/>
  <c r="X25" i="2"/>
  <c r="H275" i="3"/>
  <c r="X14" i="2"/>
  <c r="X21" i="2"/>
  <c r="C394" i="3"/>
  <c r="B393" i="3"/>
  <c r="Y10" i="2"/>
  <c r="F276" i="3"/>
  <c r="E276" i="3"/>
  <c r="X28" i="2"/>
  <c r="X29" i="2"/>
  <c r="X35" i="2"/>
  <c r="X34" i="2"/>
  <c r="X30" i="2"/>
  <c r="X36" i="2"/>
  <c r="C395" i="3"/>
  <c r="B394" i="3"/>
  <c r="G276" i="3"/>
  <c r="H276" i="3"/>
  <c r="C396" i="3"/>
  <c r="B395" i="3"/>
  <c r="F277" i="3"/>
  <c r="E277" i="3"/>
  <c r="G277" i="3"/>
  <c r="C397" i="3"/>
  <c r="B396" i="3"/>
  <c r="H277" i="3"/>
  <c r="C398" i="3"/>
  <c r="B397" i="3"/>
  <c r="E278" i="3"/>
  <c r="F278" i="3"/>
  <c r="G278" i="3"/>
  <c r="C399" i="3"/>
  <c r="B398" i="3"/>
  <c r="H278" i="3"/>
  <c r="C400" i="3"/>
  <c r="B399" i="3"/>
  <c r="E279" i="3"/>
  <c r="F279" i="3"/>
  <c r="G279" i="3"/>
  <c r="C401" i="3"/>
  <c r="B400" i="3"/>
  <c r="H279" i="3"/>
  <c r="C402" i="3"/>
  <c r="B401" i="3"/>
  <c r="F280" i="3"/>
  <c r="E280" i="3"/>
  <c r="G280" i="3"/>
  <c r="C403" i="3"/>
  <c r="B402" i="3"/>
  <c r="H280" i="3"/>
  <c r="C404" i="3"/>
  <c r="B403" i="3"/>
  <c r="E281" i="3"/>
  <c r="F281" i="3"/>
  <c r="H281" i="3"/>
  <c r="G281" i="3"/>
  <c r="C405" i="3"/>
  <c r="B404" i="3"/>
  <c r="F282" i="3"/>
  <c r="H282" i="3"/>
  <c r="E282" i="3"/>
  <c r="G282" i="3"/>
  <c r="C406" i="3"/>
  <c r="B405" i="3"/>
  <c r="E283" i="3"/>
  <c r="F283" i="3"/>
  <c r="H283" i="3"/>
  <c r="G283" i="3"/>
  <c r="C407" i="3"/>
  <c r="B406" i="3"/>
  <c r="F284" i="3"/>
  <c r="H284" i="3"/>
  <c r="E284" i="3"/>
  <c r="G284" i="3"/>
  <c r="C408" i="3"/>
  <c r="B407" i="3"/>
  <c r="E285" i="3"/>
  <c r="F285" i="3"/>
  <c r="H285" i="3"/>
  <c r="G285" i="3"/>
  <c r="C409" i="3"/>
  <c r="B408" i="3"/>
  <c r="E286" i="3"/>
  <c r="F286" i="3"/>
  <c r="H286" i="3"/>
  <c r="G286" i="3"/>
  <c r="C410" i="3"/>
  <c r="B409" i="3"/>
  <c r="F287" i="3"/>
  <c r="E287" i="3"/>
  <c r="Y13" i="2"/>
  <c r="G287" i="3"/>
  <c r="C411" i="3"/>
  <c r="B410" i="3"/>
  <c r="H287" i="3"/>
  <c r="Y14" i="2"/>
  <c r="Y21" i="2"/>
  <c r="Y24" i="2"/>
  <c r="Y25" i="2"/>
  <c r="C412" i="3"/>
  <c r="B411" i="3"/>
  <c r="Y28" i="2"/>
  <c r="Z10" i="2"/>
  <c r="F288" i="3"/>
  <c r="E288" i="3"/>
  <c r="Y29" i="2"/>
  <c r="Y34" i="2"/>
  <c r="Y35" i="2"/>
  <c r="Y30" i="2"/>
  <c r="Y36" i="2"/>
  <c r="G288" i="3"/>
  <c r="C413" i="3"/>
  <c r="B412" i="3"/>
  <c r="H288" i="3"/>
  <c r="C414" i="3"/>
  <c r="B413" i="3"/>
  <c r="F289" i="3"/>
  <c r="E289" i="3"/>
  <c r="G289" i="3"/>
  <c r="C415" i="3"/>
  <c r="B414" i="3"/>
  <c r="H289" i="3"/>
  <c r="C416" i="3"/>
  <c r="B415" i="3"/>
  <c r="F290" i="3"/>
  <c r="E290" i="3"/>
  <c r="G290" i="3"/>
  <c r="C417" i="3"/>
  <c r="B416" i="3"/>
  <c r="H290" i="3"/>
  <c r="C418" i="3"/>
  <c r="B417" i="3"/>
  <c r="F291" i="3"/>
  <c r="E291" i="3"/>
  <c r="G291" i="3"/>
  <c r="C419" i="3"/>
  <c r="B418" i="3"/>
  <c r="H291" i="3"/>
  <c r="C420" i="3"/>
  <c r="B419" i="3"/>
  <c r="E292" i="3"/>
  <c r="F292" i="3"/>
  <c r="G292" i="3"/>
  <c r="C421" i="3"/>
  <c r="B420" i="3"/>
  <c r="H292" i="3"/>
  <c r="C422" i="3"/>
  <c r="B421" i="3"/>
  <c r="E293" i="3"/>
  <c r="F293" i="3"/>
  <c r="H293" i="3"/>
  <c r="G293" i="3"/>
  <c r="C423" i="3"/>
  <c r="B422" i="3"/>
  <c r="F294" i="3"/>
  <c r="H294" i="3"/>
  <c r="E294" i="3"/>
  <c r="G294" i="3"/>
  <c r="C424" i="3"/>
  <c r="B423" i="3"/>
  <c r="F295" i="3"/>
  <c r="H295" i="3"/>
  <c r="E295" i="3"/>
  <c r="G295" i="3"/>
  <c r="C425" i="3"/>
  <c r="B424" i="3"/>
  <c r="E296" i="3"/>
  <c r="F296" i="3"/>
  <c r="H296" i="3"/>
  <c r="G296" i="3"/>
  <c r="C426" i="3"/>
  <c r="B425" i="3"/>
  <c r="E297" i="3"/>
  <c r="F297" i="3"/>
  <c r="H297" i="3"/>
  <c r="G297" i="3"/>
  <c r="C427" i="3"/>
  <c r="B426" i="3"/>
  <c r="F298" i="3"/>
  <c r="H298" i="3"/>
  <c r="E298" i="3"/>
  <c r="G298" i="3"/>
  <c r="C428" i="3"/>
  <c r="B427" i="3"/>
  <c r="E299" i="3"/>
  <c r="Z13" i="2"/>
  <c r="F299" i="3"/>
  <c r="G299" i="3"/>
  <c r="C429" i="3"/>
  <c r="B428" i="3"/>
  <c r="Z24" i="2"/>
  <c r="Z25" i="2"/>
  <c r="H299" i="3"/>
  <c r="Z14" i="2"/>
  <c r="Z21" i="2"/>
  <c r="C430" i="3"/>
  <c r="B429" i="3"/>
  <c r="AA10" i="2"/>
  <c r="F300" i="3"/>
  <c r="E300" i="3"/>
  <c r="Z28" i="2"/>
  <c r="Z29" i="2"/>
  <c r="Z35" i="2"/>
  <c r="Z34" i="2"/>
  <c r="Z30" i="2"/>
  <c r="Z36" i="2"/>
  <c r="C431" i="3"/>
  <c r="B430" i="3"/>
  <c r="G300" i="3"/>
  <c r="H300" i="3"/>
  <c r="C432" i="3"/>
  <c r="B431" i="3"/>
  <c r="F301" i="3"/>
  <c r="E301" i="3"/>
  <c r="G301" i="3"/>
  <c r="C433" i="3"/>
  <c r="B432" i="3"/>
  <c r="H301" i="3"/>
  <c r="C434" i="3"/>
  <c r="B433" i="3"/>
  <c r="E302" i="3"/>
  <c r="F302" i="3"/>
  <c r="G302" i="3"/>
  <c r="C435" i="3"/>
  <c r="B434" i="3"/>
  <c r="H302" i="3"/>
  <c r="C436" i="3"/>
  <c r="B435" i="3"/>
  <c r="E303" i="3"/>
  <c r="F303" i="3"/>
  <c r="G303" i="3"/>
  <c r="C437" i="3"/>
  <c r="B436" i="3"/>
  <c r="H303" i="3"/>
  <c r="B437" i="3"/>
  <c r="C438" i="3"/>
  <c r="F304" i="3"/>
  <c r="E304" i="3"/>
  <c r="B438" i="3"/>
  <c r="C439" i="3"/>
  <c r="G304" i="3"/>
  <c r="H304" i="3"/>
  <c r="B439" i="3"/>
  <c r="C440" i="3"/>
  <c r="E305" i="3"/>
  <c r="F305" i="3"/>
  <c r="H305" i="3"/>
  <c r="C441" i="3"/>
  <c r="B440" i="3"/>
  <c r="G305" i="3"/>
  <c r="E306" i="3"/>
  <c r="F306" i="3"/>
  <c r="H306" i="3"/>
  <c r="C442" i="3"/>
  <c r="B441" i="3"/>
  <c r="G306" i="3"/>
  <c r="F307" i="3"/>
  <c r="H307" i="3"/>
  <c r="E307" i="3"/>
  <c r="B442" i="3"/>
  <c r="C443" i="3"/>
  <c r="G307" i="3"/>
  <c r="F308" i="3"/>
  <c r="H308" i="3"/>
  <c r="E308" i="3"/>
  <c r="B443" i="3"/>
  <c r="C444" i="3"/>
  <c r="G308" i="3"/>
  <c r="F309" i="3"/>
  <c r="H309" i="3"/>
  <c r="E309" i="3"/>
  <c r="B444" i="3"/>
  <c r="C445" i="3"/>
  <c r="G309" i="3"/>
  <c r="F310" i="3"/>
  <c r="H310" i="3"/>
  <c r="E310" i="3"/>
  <c r="B445" i="3"/>
  <c r="C446" i="3"/>
  <c r="G310" i="3"/>
  <c r="F311" i="3"/>
  <c r="E311" i="3"/>
  <c r="AA13" i="2"/>
  <c r="B446" i="3"/>
  <c r="C447" i="3"/>
  <c r="G311" i="3"/>
  <c r="AA24" i="2"/>
  <c r="AA25" i="2"/>
  <c r="H311" i="3"/>
  <c r="AA14" i="2"/>
  <c r="AA21" i="2"/>
  <c r="B447" i="3"/>
  <c r="C448" i="3"/>
  <c r="AB10" i="2"/>
  <c r="E312" i="3"/>
  <c r="F312" i="3"/>
  <c r="AA28" i="2"/>
  <c r="AA29" i="2"/>
  <c r="AA34" i="2"/>
  <c r="AA35" i="2"/>
  <c r="B448" i="3"/>
  <c r="C449" i="3"/>
  <c r="G312" i="3"/>
  <c r="AA30" i="2"/>
  <c r="AA36" i="2"/>
  <c r="H312" i="3"/>
  <c r="B449" i="3"/>
  <c r="C450" i="3"/>
  <c r="F313" i="3"/>
  <c r="E313" i="3"/>
  <c r="B450" i="3"/>
  <c r="C451" i="3"/>
  <c r="G313" i="3"/>
  <c r="H313" i="3"/>
  <c r="B451" i="3"/>
  <c r="C452" i="3"/>
  <c r="E314" i="3"/>
  <c r="F314" i="3"/>
  <c r="B452" i="3"/>
  <c r="C453" i="3"/>
  <c r="G314" i="3"/>
  <c r="H314" i="3"/>
  <c r="C454" i="3"/>
  <c r="B453" i="3"/>
  <c r="E315" i="3"/>
  <c r="F315" i="3"/>
  <c r="C455" i="3"/>
  <c r="B454" i="3"/>
  <c r="G315" i="3"/>
  <c r="H315" i="3"/>
  <c r="B455" i="3"/>
  <c r="C456" i="3"/>
  <c r="F316" i="3"/>
  <c r="E316" i="3"/>
  <c r="C457" i="3"/>
  <c r="B456" i="3"/>
  <c r="G316" i="3"/>
  <c r="H316" i="3"/>
  <c r="B457" i="3"/>
  <c r="C458" i="3"/>
  <c r="E317" i="3"/>
  <c r="F317" i="3"/>
  <c r="H317" i="3"/>
  <c r="C459" i="3"/>
  <c r="B458" i="3"/>
  <c r="G317" i="3"/>
  <c r="F318" i="3"/>
  <c r="H318" i="3"/>
  <c r="E318" i="3"/>
  <c r="B459" i="3"/>
  <c r="C460" i="3"/>
  <c r="F319" i="3"/>
  <c r="H319" i="3"/>
  <c r="E319" i="3"/>
  <c r="G318" i="3"/>
  <c r="C461" i="3"/>
  <c r="B460" i="3"/>
  <c r="G319" i="3"/>
  <c r="F320" i="3"/>
  <c r="H320" i="3"/>
  <c r="E320" i="3"/>
  <c r="B461" i="3"/>
  <c r="C462" i="3"/>
  <c r="G320" i="3"/>
  <c r="F321" i="3"/>
  <c r="H321" i="3"/>
  <c r="E321" i="3"/>
  <c r="C463" i="3"/>
  <c r="B462" i="3"/>
  <c r="G321" i="3"/>
  <c r="F322" i="3"/>
  <c r="H322" i="3"/>
  <c r="E322" i="3"/>
  <c r="B463" i="3"/>
  <c r="C464" i="3"/>
  <c r="G322" i="3"/>
  <c r="F323" i="3"/>
  <c r="E323" i="3"/>
  <c r="AB13" i="2"/>
  <c r="C465" i="3"/>
  <c r="B464" i="3"/>
  <c r="G323" i="3"/>
  <c r="AB24" i="2"/>
  <c r="AB25" i="2"/>
  <c r="H323" i="3"/>
  <c r="AB14" i="2"/>
  <c r="AB21" i="2"/>
  <c r="B465" i="3"/>
  <c r="C466" i="3"/>
  <c r="AC10" i="2"/>
  <c r="F324" i="3"/>
  <c r="E324" i="3"/>
  <c r="AB28" i="2"/>
  <c r="AB29" i="2"/>
  <c r="AB35" i="2"/>
  <c r="AB34" i="2"/>
  <c r="B466" i="3"/>
  <c r="C467" i="3"/>
  <c r="AB30" i="2"/>
  <c r="AB36" i="2"/>
  <c r="G324" i="3"/>
  <c r="H324" i="3"/>
  <c r="B467" i="3"/>
  <c r="C468" i="3"/>
  <c r="E325" i="3"/>
  <c r="F325" i="3"/>
  <c r="C469" i="3"/>
  <c r="B468" i="3"/>
  <c r="G325" i="3"/>
  <c r="H325" i="3"/>
  <c r="C470" i="3"/>
  <c r="B469" i="3"/>
  <c r="F326" i="3"/>
  <c r="E326" i="3"/>
  <c r="B470" i="3"/>
  <c r="C471" i="3"/>
  <c r="G326" i="3"/>
  <c r="H326" i="3"/>
  <c r="B471" i="3"/>
  <c r="C472" i="3"/>
  <c r="F327" i="3"/>
  <c r="E327" i="3"/>
  <c r="B472" i="3"/>
  <c r="C473" i="3"/>
  <c r="G327" i="3"/>
  <c r="H327" i="3"/>
  <c r="B473" i="3"/>
  <c r="C474" i="3"/>
  <c r="E328" i="3"/>
  <c r="F328" i="3"/>
  <c r="B474" i="3"/>
  <c r="C475" i="3"/>
  <c r="G328" i="3"/>
  <c r="H328" i="3"/>
  <c r="B475" i="3"/>
  <c r="C476" i="3"/>
  <c r="F329" i="3"/>
  <c r="H329" i="3"/>
  <c r="E329" i="3"/>
  <c r="B476" i="3"/>
  <c r="C477" i="3"/>
  <c r="G329" i="3"/>
  <c r="E330" i="3"/>
  <c r="F330" i="3"/>
  <c r="H330" i="3"/>
  <c r="B477" i="3"/>
  <c r="C478" i="3"/>
  <c r="F331" i="3"/>
  <c r="H331" i="3"/>
  <c r="E331" i="3"/>
  <c r="G330" i="3"/>
  <c r="B478" i="3"/>
  <c r="C479" i="3"/>
  <c r="G331" i="3"/>
  <c r="F332" i="3"/>
  <c r="H332" i="3"/>
  <c r="E332" i="3"/>
  <c r="B479" i="3"/>
  <c r="C480" i="3"/>
  <c r="G332" i="3"/>
  <c r="F333" i="3"/>
  <c r="H333" i="3"/>
  <c r="E333" i="3"/>
  <c r="B480" i="3"/>
  <c r="C481" i="3"/>
  <c r="G333" i="3"/>
  <c r="E334" i="3"/>
  <c r="F334" i="3"/>
  <c r="H334" i="3"/>
  <c r="B481" i="3"/>
  <c r="C482" i="3"/>
  <c r="G334" i="3"/>
  <c r="E335" i="3"/>
  <c r="AC13" i="2"/>
  <c r="F335" i="3"/>
  <c r="B482" i="3"/>
  <c r="C483" i="3"/>
  <c r="G335" i="3"/>
  <c r="H335" i="3"/>
  <c r="AC14" i="2"/>
  <c r="AC21" i="2"/>
  <c r="AC24" i="2"/>
  <c r="AC25" i="2"/>
  <c r="B483" i="3"/>
  <c r="C484" i="3"/>
  <c r="AC28" i="2"/>
  <c r="AD10" i="2"/>
  <c r="E336" i="3"/>
  <c r="F336" i="3"/>
  <c r="AC29" i="2"/>
  <c r="AC34" i="2"/>
  <c r="AC35" i="2"/>
  <c r="C485" i="3"/>
  <c r="B484" i="3"/>
  <c r="G336" i="3"/>
  <c r="AC30" i="2"/>
  <c r="AC36" i="2"/>
  <c r="H336" i="3"/>
  <c r="C486" i="3"/>
  <c r="B485" i="3"/>
  <c r="F337" i="3"/>
  <c r="H337" i="3"/>
  <c r="E337" i="3"/>
  <c r="B486" i="3"/>
  <c r="C487" i="3"/>
  <c r="G337" i="3"/>
  <c r="E338" i="3"/>
  <c r="F338" i="3"/>
  <c r="H338" i="3"/>
  <c r="C488" i="3"/>
  <c r="B487" i="3"/>
  <c r="G338" i="3"/>
  <c r="F339" i="3"/>
  <c r="E339" i="3"/>
  <c r="B488" i="3"/>
  <c r="C489" i="3"/>
  <c r="G339" i="3"/>
  <c r="H339" i="3"/>
  <c r="B489" i="3"/>
  <c r="C490" i="3"/>
  <c r="F340" i="3"/>
  <c r="E340" i="3"/>
  <c r="B490" i="3"/>
  <c r="C491" i="3"/>
  <c r="B491" i="3"/>
  <c r="G340" i="3"/>
  <c r="H340" i="3"/>
  <c r="E341" i="3"/>
  <c r="F341" i="3"/>
  <c r="H341" i="3"/>
  <c r="G341" i="3"/>
  <c r="F342" i="3"/>
  <c r="H342" i="3"/>
  <c r="E342" i="3"/>
  <c r="G342" i="3"/>
  <c r="E343" i="3"/>
  <c r="F343" i="3"/>
  <c r="H343" i="3"/>
  <c r="F344" i="3"/>
  <c r="H344" i="3"/>
  <c r="E344" i="3"/>
  <c r="G343" i="3"/>
  <c r="G344" i="3"/>
  <c r="E345" i="3"/>
  <c r="F345" i="3"/>
  <c r="H345" i="3"/>
  <c r="G345" i="3"/>
  <c r="E346" i="3"/>
  <c r="F346" i="3"/>
  <c r="H346" i="3"/>
  <c r="G346" i="3"/>
  <c r="E347" i="3"/>
  <c r="AD13" i="2"/>
  <c r="F347" i="3"/>
  <c r="G347" i="3"/>
  <c r="H347" i="3"/>
  <c r="AD14" i="2"/>
  <c r="AD21" i="2"/>
  <c r="AD24" i="2"/>
  <c r="AD25" i="2"/>
  <c r="AD28" i="2"/>
  <c r="AE10" i="2"/>
  <c r="E348" i="3"/>
  <c r="F348" i="3"/>
  <c r="AD29" i="2"/>
  <c r="AD35" i="2"/>
  <c r="AD34" i="2"/>
  <c r="AD30" i="2"/>
  <c r="AD36" i="2"/>
  <c r="G348" i="3"/>
  <c r="H348" i="3"/>
  <c r="F349" i="3"/>
  <c r="E349" i="3"/>
  <c r="G349" i="3"/>
  <c r="H349" i="3"/>
  <c r="F350" i="3"/>
  <c r="E350" i="3"/>
  <c r="G350" i="3"/>
  <c r="H350" i="3"/>
  <c r="F351" i="3"/>
  <c r="E351" i="3"/>
  <c r="G351" i="3"/>
  <c r="H351" i="3"/>
  <c r="F352" i="3"/>
  <c r="H352" i="3"/>
  <c r="E352" i="3"/>
  <c r="G352" i="3"/>
  <c r="E353" i="3"/>
  <c r="F353" i="3"/>
  <c r="H353" i="3"/>
  <c r="G353" i="3"/>
  <c r="F354" i="3"/>
  <c r="H354" i="3"/>
  <c r="E354" i="3"/>
  <c r="G354" i="3"/>
  <c r="E355" i="3"/>
  <c r="F355" i="3"/>
  <c r="H355" i="3"/>
  <c r="G355" i="3"/>
  <c r="F356" i="3"/>
  <c r="H356" i="3"/>
  <c r="E356" i="3"/>
  <c r="G356" i="3"/>
  <c r="F357" i="3"/>
  <c r="H357" i="3"/>
  <c r="E357" i="3"/>
  <c r="G357" i="3"/>
  <c r="F358" i="3"/>
  <c r="H358" i="3"/>
  <c r="E358" i="3"/>
  <c r="G358" i="3"/>
  <c r="F359" i="3"/>
  <c r="AE14" i="2"/>
  <c r="E359" i="3"/>
  <c r="AE13" i="2"/>
  <c r="AE24" i="2"/>
  <c r="AE25" i="2"/>
  <c r="AE21" i="2"/>
  <c r="G359" i="3"/>
  <c r="H359" i="3"/>
  <c r="AE28" i="2"/>
  <c r="AF10" i="2"/>
  <c r="F360" i="3"/>
  <c r="E360" i="3"/>
  <c r="AE29" i="2"/>
  <c r="AE34" i="2"/>
  <c r="AE35" i="2"/>
  <c r="AE30" i="2"/>
  <c r="AE36" i="2"/>
  <c r="G360" i="3"/>
  <c r="H360" i="3"/>
  <c r="F361" i="3"/>
  <c r="H361" i="3"/>
  <c r="E361" i="3"/>
  <c r="F362" i="3"/>
  <c r="H362" i="3"/>
  <c r="E362" i="3"/>
  <c r="G361" i="3"/>
  <c r="E363" i="3"/>
  <c r="F363" i="3"/>
  <c r="G362" i="3"/>
  <c r="H363" i="3"/>
  <c r="G363" i="3"/>
  <c r="F364" i="3"/>
  <c r="H364" i="3"/>
  <c r="E364" i="3"/>
  <c r="G364" i="3"/>
  <c r="F365" i="3"/>
  <c r="H365" i="3"/>
  <c r="E365" i="3"/>
  <c r="G365" i="3"/>
  <c r="E366" i="3"/>
  <c r="F366" i="3"/>
  <c r="H366" i="3"/>
  <c r="G366" i="3"/>
  <c r="F367" i="3"/>
  <c r="H367" i="3"/>
  <c r="E367" i="3"/>
  <c r="G367" i="3"/>
  <c r="F368" i="3"/>
  <c r="H368" i="3"/>
  <c r="E368" i="3"/>
  <c r="G368" i="3"/>
  <c r="E369" i="3"/>
  <c r="F369" i="3"/>
  <c r="H369" i="3"/>
  <c r="G369" i="3"/>
  <c r="F370" i="3"/>
  <c r="H370" i="3"/>
  <c r="E370" i="3"/>
  <c r="G370" i="3"/>
  <c r="E371" i="3"/>
  <c r="AF13" i="2"/>
  <c r="F371" i="3"/>
  <c r="G371" i="3"/>
  <c r="AF24" i="2"/>
  <c r="AF25" i="2"/>
  <c r="H371" i="3"/>
  <c r="AF14" i="2"/>
  <c r="AF21" i="2"/>
  <c r="AG10" i="2"/>
  <c r="E372" i="3"/>
  <c r="F372" i="3"/>
  <c r="AF28" i="2"/>
  <c r="AF29" i="2"/>
  <c r="AF35" i="2"/>
  <c r="AF34" i="2"/>
  <c r="AF30" i="2"/>
  <c r="AF36" i="2"/>
  <c r="G372" i="3"/>
  <c r="H372" i="3"/>
  <c r="E373" i="3"/>
  <c r="F373" i="3"/>
  <c r="G373" i="3"/>
  <c r="H373" i="3"/>
  <c r="E374" i="3"/>
  <c r="F374" i="3"/>
  <c r="G374" i="3"/>
  <c r="H374" i="3"/>
  <c r="E375" i="3"/>
  <c r="F375" i="3"/>
  <c r="G375" i="3"/>
  <c r="H375" i="3"/>
  <c r="E376" i="3"/>
  <c r="F376" i="3"/>
  <c r="H376" i="3"/>
  <c r="G376" i="3"/>
  <c r="F377" i="3"/>
  <c r="H377" i="3"/>
  <c r="E377" i="3"/>
  <c r="G377" i="3"/>
  <c r="E378" i="3"/>
  <c r="F378" i="3"/>
  <c r="H378" i="3"/>
  <c r="G378" i="3"/>
  <c r="F379" i="3"/>
  <c r="H379" i="3"/>
  <c r="E379" i="3"/>
  <c r="G379" i="3"/>
  <c r="F380" i="3"/>
  <c r="H380" i="3"/>
  <c r="E380" i="3"/>
  <c r="G380" i="3"/>
  <c r="E381" i="3"/>
  <c r="F381" i="3"/>
  <c r="H381" i="3"/>
  <c r="G381" i="3"/>
  <c r="F382" i="3"/>
  <c r="H382" i="3"/>
  <c r="E382" i="3"/>
  <c r="G382" i="3"/>
  <c r="F383" i="3"/>
  <c r="E383" i="3"/>
  <c r="AG13" i="2"/>
  <c r="G383" i="3"/>
  <c r="H383" i="3"/>
  <c r="AG14" i="2"/>
  <c r="AG21" i="2"/>
  <c r="AG24" i="2"/>
  <c r="AG25" i="2"/>
  <c r="AG28" i="2"/>
  <c r="AH10" i="2"/>
  <c r="F384" i="3"/>
  <c r="E384" i="3"/>
  <c r="AG29" i="2"/>
  <c r="AG34" i="2"/>
  <c r="AG35" i="2"/>
  <c r="AG30" i="2"/>
  <c r="AG36" i="2"/>
  <c r="G384" i="3"/>
  <c r="H384" i="3"/>
  <c r="E385" i="3"/>
  <c r="F385" i="3"/>
  <c r="H385" i="3"/>
  <c r="G385" i="3"/>
  <c r="E386" i="3"/>
  <c r="F386" i="3"/>
  <c r="H386" i="3"/>
  <c r="G386" i="3"/>
  <c r="E387" i="3"/>
  <c r="F387" i="3"/>
  <c r="G387" i="3"/>
  <c r="H387" i="3"/>
  <c r="F388" i="3"/>
  <c r="E388" i="3"/>
  <c r="G388" i="3"/>
  <c r="H388" i="3"/>
  <c r="F389" i="3"/>
  <c r="H389" i="3"/>
  <c r="E389" i="3"/>
  <c r="G389" i="3"/>
  <c r="E390" i="3"/>
  <c r="F390" i="3"/>
  <c r="H390" i="3"/>
  <c r="G390" i="3"/>
  <c r="E391" i="3"/>
  <c r="F391" i="3"/>
  <c r="H391" i="3"/>
  <c r="G391" i="3"/>
  <c r="E392" i="3"/>
  <c r="F392" i="3"/>
  <c r="H392" i="3"/>
  <c r="G392" i="3"/>
  <c r="F393" i="3"/>
  <c r="H393" i="3"/>
  <c r="E393" i="3"/>
  <c r="G393" i="3"/>
  <c r="E394" i="3"/>
  <c r="F394" i="3"/>
  <c r="G394" i="3"/>
  <c r="H394" i="3"/>
  <c r="F395" i="3"/>
  <c r="AH14" i="2"/>
  <c r="E395" i="3"/>
  <c r="AH13" i="2"/>
  <c r="AH24" i="2"/>
  <c r="AH25" i="2"/>
  <c r="AH21" i="2"/>
  <c r="G395" i="3"/>
  <c r="H395" i="3"/>
  <c r="AH28" i="2"/>
  <c r="AI10" i="2"/>
  <c r="E396" i="3"/>
  <c r="F396" i="3"/>
  <c r="AH29" i="2"/>
  <c r="AH35" i="2"/>
  <c r="AH34" i="2"/>
  <c r="AH30" i="2"/>
  <c r="AH36" i="2"/>
  <c r="G396" i="3"/>
  <c r="H396" i="3"/>
  <c r="E397" i="3"/>
  <c r="F397" i="3"/>
  <c r="G397" i="3"/>
  <c r="H397" i="3"/>
  <c r="E398" i="3"/>
  <c r="F398" i="3"/>
  <c r="H398" i="3"/>
  <c r="G398" i="3"/>
  <c r="E399" i="3"/>
  <c r="F399" i="3"/>
  <c r="H399" i="3"/>
  <c r="E400" i="3"/>
  <c r="F400" i="3"/>
  <c r="G399" i="3"/>
  <c r="G400" i="3"/>
  <c r="H400" i="3"/>
  <c r="F401" i="3"/>
  <c r="H401" i="3"/>
  <c r="E401" i="3"/>
  <c r="G401" i="3"/>
  <c r="E402" i="3"/>
  <c r="F402" i="3"/>
  <c r="H402" i="3"/>
  <c r="G402" i="3"/>
  <c r="F403" i="3"/>
  <c r="H403" i="3"/>
  <c r="E403" i="3"/>
  <c r="G403" i="3"/>
  <c r="E404" i="3"/>
  <c r="F404" i="3"/>
  <c r="H404" i="3"/>
  <c r="F405" i="3"/>
  <c r="H405" i="3"/>
  <c r="E405" i="3"/>
  <c r="G404" i="3"/>
  <c r="G405" i="3"/>
  <c r="F406" i="3"/>
  <c r="H406" i="3"/>
  <c r="E406" i="3"/>
  <c r="G406" i="3"/>
  <c r="F407" i="3"/>
  <c r="E407" i="3"/>
  <c r="AI13" i="2"/>
  <c r="G407" i="3"/>
  <c r="H407" i="3"/>
  <c r="AI14" i="2"/>
  <c r="AI21" i="2"/>
  <c r="AI24" i="2"/>
  <c r="AI25" i="2"/>
  <c r="AI28" i="2"/>
  <c r="AJ10" i="2"/>
  <c r="E408" i="3"/>
  <c r="F408" i="3"/>
  <c r="AI29" i="2"/>
  <c r="AI34" i="2"/>
  <c r="AI35" i="2"/>
  <c r="AI30" i="2"/>
  <c r="AI36" i="2"/>
  <c r="G408" i="3"/>
  <c r="H408" i="3"/>
  <c r="E409" i="3"/>
  <c r="F409" i="3"/>
  <c r="G409" i="3"/>
  <c r="H409" i="3"/>
  <c r="F410" i="3"/>
  <c r="E410" i="3"/>
  <c r="G410" i="3"/>
  <c r="H410" i="3"/>
  <c r="E411" i="3"/>
  <c r="F411" i="3"/>
  <c r="G411" i="3"/>
  <c r="H411" i="3"/>
  <c r="E412" i="3"/>
  <c r="F412" i="3"/>
  <c r="H412" i="3"/>
  <c r="G412" i="3"/>
  <c r="F413" i="3"/>
  <c r="H413" i="3"/>
  <c r="E413" i="3"/>
  <c r="G413" i="3"/>
  <c r="E414" i="3"/>
  <c r="F414" i="3"/>
  <c r="H414" i="3"/>
  <c r="G414" i="3"/>
  <c r="E415" i="3"/>
  <c r="F415" i="3"/>
  <c r="H415" i="3"/>
  <c r="G415" i="3"/>
  <c r="E416" i="3"/>
  <c r="F416" i="3"/>
  <c r="H416" i="3"/>
  <c r="G416" i="3"/>
  <c r="E417" i="3"/>
  <c r="F417" i="3"/>
  <c r="H417" i="3"/>
  <c r="G417" i="3"/>
  <c r="F418" i="3"/>
  <c r="H418" i="3"/>
  <c r="E418" i="3"/>
  <c r="G418" i="3"/>
  <c r="E419" i="3"/>
  <c r="F419" i="3"/>
  <c r="H419" i="3"/>
  <c r="AJ14" i="2"/>
  <c r="G419" i="3"/>
  <c r="AJ13" i="2"/>
  <c r="AJ24" i="2"/>
  <c r="AJ25" i="2"/>
  <c r="AJ21" i="2"/>
  <c r="AK10" i="2"/>
  <c r="F420" i="3"/>
  <c r="E420" i="3"/>
  <c r="AJ28" i="2"/>
  <c r="G420" i="3"/>
  <c r="H420" i="3"/>
  <c r="AJ29" i="2"/>
  <c r="AJ35" i="2"/>
  <c r="AJ34" i="2"/>
  <c r="AJ30" i="2"/>
  <c r="AJ36" i="2"/>
  <c r="E421" i="3"/>
  <c r="F421" i="3"/>
  <c r="G421" i="3"/>
  <c r="H421" i="3"/>
  <c r="F422" i="3"/>
  <c r="E422" i="3"/>
  <c r="G422" i="3"/>
  <c r="H422" i="3"/>
  <c r="E423" i="3"/>
  <c r="F423" i="3"/>
  <c r="H423" i="3"/>
  <c r="G423" i="3"/>
  <c r="E424" i="3"/>
  <c r="F424" i="3"/>
  <c r="H424" i="3"/>
  <c r="E425" i="3"/>
  <c r="F425" i="3"/>
  <c r="H425" i="3"/>
  <c r="G424" i="3"/>
  <c r="G425" i="3"/>
  <c r="E426" i="3"/>
  <c r="F426" i="3"/>
  <c r="H426" i="3"/>
  <c r="G426" i="3"/>
  <c r="E427" i="3"/>
  <c r="F427" i="3"/>
  <c r="H427" i="3"/>
  <c r="G427" i="3"/>
  <c r="F428" i="3"/>
  <c r="H428" i="3"/>
  <c r="E428" i="3"/>
  <c r="G428" i="3"/>
  <c r="F429" i="3"/>
  <c r="H429" i="3"/>
  <c r="E429" i="3"/>
  <c r="G429" i="3"/>
  <c r="E430" i="3"/>
  <c r="F430" i="3"/>
  <c r="H430" i="3"/>
  <c r="G430" i="3"/>
  <c r="F431" i="3"/>
  <c r="AK14" i="2"/>
  <c r="E431" i="3"/>
  <c r="H431" i="3"/>
  <c r="G431" i="3"/>
  <c r="AK13" i="2"/>
  <c r="AK24" i="2"/>
  <c r="AK25" i="2"/>
  <c r="AK21" i="2"/>
  <c r="AL10" i="2"/>
  <c r="AL21" i="2"/>
  <c r="AL28" i="2"/>
  <c r="G432" i="3"/>
  <c r="F432" i="3"/>
  <c r="H432" i="3"/>
  <c r="E432" i="3"/>
  <c r="AL29" i="2"/>
  <c r="AL35" i="2"/>
  <c r="AL34" i="2"/>
  <c r="AK28" i="2"/>
  <c r="F433" i="3"/>
  <c r="H433" i="3"/>
  <c r="E433" i="3"/>
  <c r="G433" i="3"/>
  <c r="AK29" i="2"/>
  <c r="AK34" i="2"/>
  <c r="AK35" i="2"/>
  <c r="AK30" i="2"/>
  <c r="AK36" i="2"/>
  <c r="G434" i="3"/>
  <c r="F434" i="3"/>
  <c r="H434" i="3"/>
  <c r="E434" i="3"/>
  <c r="AL30" i="2"/>
  <c r="AL36" i="2"/>
  <c r="G435" i="3"/>
  <c r="E435" i="3"/>
  <c r="F435" i="3"/>
  <c r="H435" i="3"/>
  <c r="E436" i="3"/>
  <c r="G436" i="3"/>
  <c r="F436" i="3"/>
  <c r="H436" i="3"/>
  <c r="G437" i="3"/>
  <c r="F437" i="3"/>
  <c r="H437" i="3"/>
  <c r="E437" i="3"/>
  <c r="F438" i="3"/>
  <c r="H438" i="3"/>
  <c r="G438" i="3"/>
  <c r="E438" i="3"/>
  <c r="F439" i="3"/>
  <c r="G439" i="3"/>
  <c r="H439" i="3"/>
  <c r="E439" i="3"/>
  <c r="E440" i="3"/>
  <c r="F440" i="3"/>
  <c r="H440" i="3"/>
  <c r="G440" i="3"/>
  <c r="E441" i="3"/>
  <c r="F441" i="3"/>
  <c r="H441" i="3"/>
  <c r="G441" i="3"/>
  <c r="E442" i="3"/>
  <c r="F442" i="3"/>
  <c r="H442" i="3"/>
  <c r="G442" i="3"/>
  <c r="F443" i="3"/>
  <c r="H443" i="3"/>
  <c r="G443" i="3"/>
  <c r="E443" i="3"/>
  <c r="G444" i="3"/>
  <c r="E444" i="3"/>
  <c r="F444" i="3"/>
  <c r="H444" i="3"/>
  <c r="F445" i="3"/>
  <c r="H445" i="3"/>
  <c r="G445" i="3"/>
  <c r="E445" i="3"/>
  <c r="E446" i="3"/>
  <c r="F446" i="3"/>
  <c r="H446" i="3"/>
  <c r="G446" i="3"/>
  <c r="F447" i="3"/>
  <c r="H447" i="3"/>
  <c r="G447" i="3"/>
  <c r="E447" i="3"/>
  <c r="F448" i="3"/>
  <c r="H448" i="3"/>
  <c r="G448" i="3"/>
  <c r="E448" i="3"/>
  <c r="G449" i="3"/>
  <c r="F449" i="3"/>
  <c r="H449" i="3"/>
  <c r="E449" i="3"/>
  <c r="E450" i="3"/>
  <c r="F450" i="3"/>
  <c r="H450" i="3"/>
  <c r="G450" i="3"/>
  <c r="E451" i="3"/>
  <c r="G451" i="3"/>
  <c r="F451" i="3"/>
  <c r="H451" i="3"/>
  <c r="E452" i="3"/>
  <c r="F452" i="3"/>
  <c r="H452" i="3"/>
  <c r="G452" i="3"/>
  <c r="F453" i="3"/>
  <c r="H453" i="3"/>
  <c r="E453" i="3"/>
  <c r="G453" i="3"/>
  <c r="F454" i="3"/>
  <c r="H454" i="3"/>
  <c r="E454" i="3"/>
  <c r="G454" i="3"/>
  <c r="F455" i="3"/>
  <c r="H455" i="3"/>
  <c r="E455" i="3"/>
  <c r="G455" i="3"/>
  <c r="E456" i="3"/>
  <c r="G456" i="3"/>
  <c r="F456" i="3"/>
  <c r="H456" i="3"/>
  <c r="E457" i="3"/>
  <c r="G457" i="3"/>
  <c r="F457" i="3"/>
  <c r="H457" i="3"/>
  <c r="E458" i="3"/>
  <c r="G458" i="3"/>
  <c r="F458" i="3"/>
  <c r="H458" i="3"/>
  <c r="E459" i="3"/>
  <c r="G459" i="3"/>
  <c r="F459" i="3"/>
  <c r="H459" i="3"/>
  <c r="E460" i="3"/>
  <c r="G460" i="3"/>
  <c r="F460" i="3"/>
  <c r="H460" i="3"/>
  <c r="E461" i="3"/>
  <c r="G461" i="3"/>
  <c r="F461" i="3"/>
  <c r="H461" i="3"/>
  <c r="E462" i="3"/>
  <c r="G462" i="3"/>
  <c r="F462" i="3"/>
  <c r="H462" i="3"/>
  <c r="E463" i="3"/>
  <c r="G463" i="3"/>
  <c r="F463" i="3"/>
  <c r="H463" i="3"/>
  <c r="E464" i="3"/>
  <c r="G464" i="3"/>
  <c r="F464" i="3"/>
  <c r="H464" i="3"/>
  <c r="E465" i="3"/>
  <c r="G465" i="3"/>
  <c r="F465" i="3"/>
  <c r="H465" i="3"/>
  <c r="E466" i="3"/>
  <c r="G466" i="3"/>
  <c r="F466" i="3"/>
  <c r="H466" i="3"/>
  <c r="F467" i="3"/>
  <c r="H467" i="3"/>
  <c r="G467" i="3"/>
  <c r="E467" i="3"/>
  <c r="E468" i="3"/>
  <c r="F468" i="3"/>
  <c r="H468" i="3"/>
  <c r="G468" i="3"/>
  <c r="F469" i="3"/>
  <c r="G469" i="3"/>
  <c r="H469" i="3"/>
  <c r="E469" i="3"/>
  <c r="G470" i="3"/>
  <c r="E470" i="3"/>
  <c r="F470" i="3"/>
  <c r="H470" i="3"/>
  <c r="G471" i="3"/>
  <c r="F471" i="3"/>
  <c r="H471" i="3"/>
  <c r="E471" i="3"/>
  <c r="G472" i="3"/>
  <c r="E472" i="3"/>
  <c r="F472" i="3"/>
  <c r="H472" i="3"/>
  <c r="F473" i="3"/>
  <c r="E473" i="3"/>
  <c r="H473" i="3"/>
  <c r="G473" i="3"/>
  <c r="E474" i="3"/>
  <c r="F474" i="3"/>
  <c r="G474" i="3"/>
  <c r="H474" i="3"/>
  <c r="F475" i="3"/>
  <c r="E475" i="3"/>
  <c r="H475" i="3"/>
  <c r="G475" i="3"/>
  <c r="E476" i="3"/>
  <c r="F476" i="3"/>
  <c r="H476" i="3"/>
  <c r="G476" i="3"/>
  <c r="F477" i="3"/>
  <c r="E477" i="3"/>
  <c r="H477" i="3"/>
  <c r="G477" i="3"/>
  <c r="E478" i="3"/>
  <c r="F478" i="3"/>
  <c r="G478" i="3"/>
  <c r="H478" i="3"/>
  <c r="F479" i="3"/>
  <c r="E479" i="3"/>
  <c r="H479" i="3"/>
  <c r="G479" i="3"/>
  <c r="E480" i="3"/>
  <c r="F480" i="3"/>
  <c r="G480" i="3"/>
  <c r="H480" i="3"/>
  <c r="F481" i="3"/>
  <c r="E481" i="3"/>
  <c r="H481" i="3"/>
  <c r="G481" i="3"/>
  <c r="F482" i="3"/>
  <c r="H482" i="3"/>
  <c r="E482" i="3"/>
  <c r="G482" i="3"/>
  <c r="E483" i="3"/>
  <c r="F483" i="3"/>
  <c r="H483" i="3"/>
  <c r="G483" i="3"/>
  <c r="G484" i="3"/>
  <c r="F484" i="3"/>
  <c r="E484" i="3"/>
  <c r="H484" i="3"/>
  <c r="F485" i="3"/>
  <c r="H485" i="3"/>
  <c r="E485" i="3"/>
  <c r="G485" i="3"/>
  <c r="G486" i="3"/>
  <c r="F486" i="3"/>
  <c r="H486" i="3"/>
  <c r="E486" i="3"/>
  <c r="E487" i="3"/>
  <c r="G487" i="3"/>
  <c r="F487" i="3"/>
  <c r="H487" i="3"/>
  <c r="E488" i="3"/>
  <c r="G488" i="3"/>
  <c r="F488" i="3"/>
  <c r="H488" i="3"/>
  <c r="E489" i="3"/>
  <c r="G489" i="3"/>
  <c r="F489" i="3"/>
  <c r="H489" i="3"/>
  <c r="E490" i="3"/>
  <c r="G490" i="3"/>
  <c r="F490" i="3"/>
  <c r="H490" i="3"/>
  <c r="E491" i="3"/>
  <c r="G491" i="3"/>
  <c r="F491" i="3"/>
  <c r="H491" i="3"/>
</calcChain>
</file>

<file path=xl/sharedStrings.xml><?xml version="1.0" encoding="utf-8"?>
<sst xmlns="http://schemas.openxmlformats.org/spreadsheetml/2006/main" count="168" uniqueCount="162">
  <si>
    <t>Podatek PCC (2%)</t>
  </si>
  <si>
    <t>Taksa  brutto po rabacie</t>
  </si>
  <si>
    <t>Wypisy aktu notarialnego</t>
  </si>
  <si>
    <t>Taksa od wpisu do KW</t>
  </si>
  <si>
    <t xml:space="preserve">Koszt operatu </t>
  </si>
  <si>
    <t>Prowizja pośrednika brutto</t>
  </si>
  <si>
    <t>Szacowany koszt remontu</t>
  </si>
  <si>
    <t>Umeblowanie</t>
  </si>
  <si>
    <t>PCC od wpisu do hipoteki</t>
  </si>
  <si>
    <t>Pozostałe koszty</t>
  </si>
  <si>
    <t>Suma kosztów dodatkowych</t>
  </si>
  <si>
    <t>Całkowity koszt</t>
  </si>
  <si>
    <t>Wartość operatu</t>
  </si>
  <si>
    <t>ilość lat</t>
  </si>
  <si>
    <t>marża banku</t>
  </si>
  <si>
    <t>WIBOR 3M / EURIBOR</t>
  </si>
  <si>
    <t>oprocentowanie całkowite</t>
  </si>
  <si>
    <t>Ubezpieczenie niskiego wkładu</t>
  </si>
  <si>
    <t>Suma kosztów inwestycji</t>
  </si>
  <si>
    <t>Kwota kredytu</t>
  </si>
  <si>
    <t>Koszty własne (nasza gotówka)</t>
  </si>
  <si>
    <t>rata kredytowa</t>
  </si>
  <si>
    <t>Kredyt</t>
  </si>
  <si>
    <t>Koszty związane z zakupem mieszkania</t>
  </si>
  <si>
    <t>Rok</t>
  </si>
  <si>
    <t>Stawka wynajmu (za miesiąc)</t>
  </si>
  <si>
    <t>Liczba miesięcy wynajętych w roku</t>
  </si>
  <si>
    <t>Przychody</t>
  </si>
  <si>
    <t>Ubezpieczenie niskiego wkładu własnego</t>
  </si>
  <si>
    <t>Ubezpieczenie mieszkania</t>
  </si>
  <si>
    <t>Koszty</t>
  </si>
  <si>
    <t>Zysk</t>
  </si>
  <si>
    <t>Stawki wynajmu</t>
  </si>
  <si>
    <t>SUMA:</t>
  </si>
  <si>
    <t>Komentarz</t>
  </si>
  <si>
    <t>Pokój 1 = 16 m2</t>
  </si>
  <si>
    <t>Pokój 2 = 10,6 m2</t>
  </si>
  <si>
    <t>Pokój 3 = 9 m2</t>
  </si>
  <si>
    <t>Pokój 4 = 8,6 m2</t>
  </si>
  <si>
    <t>Ubezpieczenie niskiego wkładu na pierwsze 3 lata kredytu</t>
  </si>
  <si>
    <t>Za media płacą najemcy więc wyłączam koszt mediów z czynszu płaconego do spółdzielni mieszkaniowej</t>
  </si>
  <si>
    <t>Wysokość czynszu do spółdzielni mieszkaniowej bez zaliczek na zużycie mediów</t>
  </si>
  <si>
    <t>Ubezpieczenie nieruchomości</t>
  </si>
  <si>
    <t>Kwota roczna wynosi w przybliżeniu 0,1% wartości nieruchomości. Posługuję się tutaj kwotą z operatu, bo na taką wartość będzie chciał mieć ubezpieczenie bank.</t>
  </si>
  <si>
    <t>Parametry dodatkowe</t>
  </si>
  <si>
    <t>Podatek od nieruchomości</t>
  </si>
  <si>
    <t>Podatek od nieruchomości [rocznie]</t>
  </si>
  <si>
    <t>Harmonogram spłaty kredytu</t>
  </si>
  <si>
    <t>Ilość lat</t>
  </si>
  <si>
    <t>Ilość rat</t>
  </si>
  <si>
    <t>Miesiąc</t>
  </si>
  <si>
    <t>Oprocentowanie</t>
  </si>
  <si>
    <t>Kapitał pozostający do spłaty</t>
  </si>
  <si>
    <t>START</t>
  </si>
  <si>
    <t>Odsetki</t>
  </si>
  <si>
    <t>Kapitał</t>
  </si>
  <si>
    <t>Cała rata</t>
  </si>
  <si>
    <t>Dopiero tu LTV &lt; 80%</t>
  </si>
  <si>
    <t>Koszty remontu lekkiego (odmalowanie)</t>
  </si>
  <si>
    <t>Koszty remontu większego (wymiana podłóg, mebli, inne prace)</t>
  </si>
  <si>
    <t>Stawka amortyzacji rocznej mieszkania spółdzielczego</t>
  </si>
  <si>
    <t xml:space="preserve">Inne koszty miesięczne ponoszone przez wynajmującego </t>
  </si>
  <si>
    <t>Internet</t>
  </si>
  <si>
    <t>Stawka podatku według zasad ogólnych</t>
  </si>
  <si>
    <t>0,3% wysokości kwoty pozostającej do spłaty w kolejnych latach</t>
  </si>
  <si>
    <t>Ubezpieczenie na życie kredytobiorcy w kolejnych latach [rocznie]</t>
  </si>
  <si>
    <t>Ubezpieczenie na życie kredytobiorcy w pierwszym roku</t>
  </si>
  <si>
    <t>Kwota kosztów doposażenia mieszkania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</si>
  <si>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</si>
  <si>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</si>
  <si>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</si>
  <si>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</si>
  <si>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</si>
  <si>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</si>
  <si>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</si>
  <si>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</si>
  <si>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</si>
  <si>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</si>
  <si>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</si>
  <si>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</si>
  <si>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</si>
  <si>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</si>
  <si>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</si>
  <si>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</si>
  <si>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</si>
  <si>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</si>
  <si>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</si>
  <si>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</si>
  <si>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</si>
  <si>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</si>
  <si>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</si>
  <si>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</si>
  <si>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</si>
  <si>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</si>
  <si>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</si>
  <si>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</si>
  <si>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</si>
  <si>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</si>
  <si>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</si>
  <si>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</si>
  <si>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</si>
  <si>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</si>
  <si>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</si>
  <si>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</si>
  <si>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SUMA przychodów</t>
  </si>
  <si>
    <t>Kwota 80% LTV</t>
  </si>
  <si>
    <t>Ubezpieczenie kredytobiorcy</t>
  </si>
  <si>
    <t>Raty kredytu: część odsetkowa</t>
  </si>
  <si>
    <t>Raty kredytu: część kapitałowa</t>
  </si>
  <si>
    <t>Amortyzacja mieszkania</t>
  </si>
  <si>
    <t>Remont mały</t>
  </si>
  <si>
    <t>Remont duży</t>
  </si>
  <si>
    <t>Inne koszty</t>
  </si>
  <si>
    <t>Doposażenie</t>
  </si>
  <si>
    <t>Podatki</t>
  </si>
  <si>
    <t>Wynik - podstawa do opodatkowania</t>
  </si>
  <si>
    <t>SUMA kosztów</t>
  </si>
  <si>
    <t>Cena</t>
  </si>
  <si>
    <t>3,5% od kwoty powyżej 80% LTV. Wartość mieszkania według banku wynika z operatu = 420 000 zł. 80% LTV wynosi 336 000 zł. Od nadwyżki nad tą kwotę (64 000 zł) płaci się ubezpieczenie niskiego wkładu w wysokości 3,5%. Składka na 3 lata.</t>
  </si>
  <si>
    <t>Kwota, którą trzeba zapłacić gotówką (wkład własny)</t>
  </si>
  <si>
    <t>Prowizja kwotowo</t>
  </si>
  <si>
    <t>Prowizja za udzielenie kredytu [%]</t>
  </si>
  <si>
    <t>Liczba miesięcy najmu w roku</t>
  </si>
  <si>
    <t>Wysokość pełnego czynszu do spółdzielni z zaliczkami na media</t>
  </si>
  <si>
    <t>Czynsz do spółdzielni podczas wynajmu</t>
  </si>
  <si>
    <t>Czynsz do spółdzielni podczas przestoju</t>
  </si>
  <si>
    <t>Kwota wpisana bez weryfikacji</t>
  </si>
  <si>
    <t>Koszt lekkiego remontu</t>
  </si>
  <si>
    <t>Koszt dużego remontu</t>
  </si>
  <si>
    <t>Meble, inne wyposażenie wymieniane okresowo</t>
  </si>
  <si>
    <t>Jeśli bank nie wymaga zapłaty prowizji, to wpisz 0</t>
  </si>
  <si>
    <t>Analiza przepływów finansowych</t>
  </si>
  <si>
    <t>Oprocentowanie, które możesz realnie uzyskać z lokaty bankowej już po opodatkowaniu (podatek Belki)</t>
  </si>
  <si>
    <t>Oprocentowanie lokaty bankowej</t>
  </si>
  <si>
    <t>1,5% wysokości kredytu w pierwszym roku lub cesja innego ubezpieczenia</t>
  </si>
  <si>
    <t>Kwota, na jaką będzie brany kredyt.</t>
  </si>
  <si>
    <t>Cena za jaką zakupione zostało mieszkanie</t>
  </si>
  <si>
    <t>Ubezpieczenie niskiego wkładu na pierwsze 3 lata. Wyliczone jest poniżej w sekcji "Parametry dodatkowe", ale możesz tu także wpisać kwotę podaną przez bank.</t>
  </si>
  <si>
    <t>Możesz wpisać indywidualne założenia dotyczące przychodów z wynajmu pokoi…</t>
  </si>
  <si>
    <t>… albo możesz wpisać sumaryczną kwotę za jaką wynajmiesz mieszkanie</t>
  </si>
  <si>
    <t>Przez ile miesięcy mieszkanie jest wynajęte w roku. Reszta miesięcy to tzw. pustostan - mieszkanie stoi puste, a ja muszę za nie płacić (koszt czynszu do administracji, koszt kredytu, koszty Internetu itp.)</t>
  </si>
  <si>
    <t>Wszystkie koszty dodatkowe: prawnik, PCC od wpisu hipoteki, koszty posiadania mieszkania w trakcie remontu itd.</t>
  </si>
  <si>
    <t>Podatek do zapłacenia według zasad ogólnych</t>
  </si>
  <si>
    <t>Informacyjnie: taki byłby podatek ryczałtowy (8,5% od przychodów). Jeśli jest niższy od tego na zasadach ogólnych, to opłaca się rozliczać w formie ryczałtowej</t>
  </si>
  <si>
    <t>Wysokość raty stałej</t>
  </si>
  <si>
    <t>Kalkulator opłacalności inwestycji w mieszkanie na wynajem</t>
  </si>
  <si>
    <t>Wycena mieszkania według rzeczoznawcy</t>
  </si>
  <si>
    <t>Zysk/strata w roku</t>
  </si>
  <si>
    <t>Średni miesięczny zysk/strata</t>
  </si>
  <si>
    <t>Źródło:</t>
  </si>
  <si>
    <t>http://jakoszczedzacpieniadze.pl</t>
  </si>
  <si>
    <t>Polecam lekturę dyskusji:</t>
  </si>
  <si>
    <t>http://jakoszczedzacpieniadze.pl/zarabianie-na-wynajmie</t>
  </si>
  <si>
    <r>
      <t xml:space="preserve">Ten arkusz przedstawia analizę opłacalności inwestycji polegającej na zakupie mieszkania na wynajem i finansowaniu tego zakupu kredytem. 
Arkusz składa się z trzech zakładek:
- </t>
    </r>
    <r>
      <rPr>
        <b/>
        <i/>
        <sz val="11"/>
        <color theme="1"/>
        <rFont val="Calibri"/>
        <family val="2"/>
        <charset val="238"/>
        <scheme val="minor"/>
      </rPr>
      <t>Parametry inwestycji</t>
    </r>
    <r>
      <rPr>
        <i/>
        <sz val="11"/>
        <color theme="1"/>
        <rFont val="Calibri"/>
        <family val="2"/>
        <charset val="238"/>
        <scheme val="minor"/>
      </rPr>
      <t xml:space="preserve"> - tu, w polach zaznaczonych na żółto, należy wstawić wszystkie koszty związane z inwestycją, parametry kredytu, kwotę kredytu, spodziewane stawki wynajmu oraz informacje o dodatkowych kosztach
- </t>
    </r>
    <r>
      <rPr>
        <b/>
        <i/>
        <sz val="11"/>
        <color theme="1"/>
        <rFont val="Calibri"/>
        <family val="2"/>
        <charset val="238"/>
        <scheme val="minor"/>
      </rPr>
      <t>Rozliczenie inwestycji</t>
    </r>
    <r>
      <rPr>
        <i/>
        <sz val="11"/>
        <color theme="1"/>
        <rFont val="Calibri"/>
        <family val="2"/>
        <charset val="238"/>
        <scheme val="minor"/>
      </rPr>
      <t xml:space="preserve"> - na tej zakładce także znajdują sie żółte pola. Możesz wstawić w nich koszty remontów - w tych latach inwestycji, w których spodziewasz się je przeprowadzić. Reszta danych uzupełniona zostanie na podstawie parametrów wpisanych na pierwszej zakładce.
- </t>
    </r>
    <r>
      <rPr>
        <b/>
        <i/>
        <sz val="11"/>
        <color theme="1"/>
        <rFont val="Calibri"/>
        <family val="2"/>
        <charset val="238"/>
        <scheme val="minor"/>
      </rPr>
      <t>Harmonogram kredytu</t>
    </r>
    <r>
      <rPr>
        <i/>
        <sz val="11"/>
        <color theme="1"/>
        <rFont val="Calibri"/>
        <family val="2"/>
        <charset val="238"/>
        <scheme val="minor"/>
      </rPr>
      <t xml:space="preserve"> - na tej zakładce możesz zobaczyć harmonogram rat kredytu i tego jak w poszczególnych latach kształtują się koszty odsetek i tempo spłaty kapitału kredytu.
Kalkulator powstał w wyniku bardzo wartościowej dyskusji na blogu "</t>
    </r>
    <r>
      <rPr>
        <b/>
        <i/>
        <sz val="11"/>
        <color theme="1"/>
        <rFont val="Calibri"/>
        <family val="2"/>
        <charset val="238"/>
        <scheme val="minor"/>
      </rPr>
      <t>Jak oszczędzać pieniądze</t>
    </r>
    <r>
      <rPr>
        <i/>
        <sz val="11"/>
        <color theme="1"/>
        <rFont val="Calibri"/>
        <family val="2"/>
        <charset val="238"/>
        <scheme val="minor"/>
      </rPr>
      <t>" dotyczącej opłacalności / nieopłacalności inwestycji w nieruchomości na wynajem oraz ryzyk związanych z tą formą inwestowania. Zanim podejmiesz jakąkolwiek decyzję inwestycyjną, gorąco zachęcam Cię do zapoznania się z dyskusją pod artykułem: http://jakoszczedzacpieniadze.pl/zarabianie-na-wynajmie. Na chwilę obecną liczy ona ponad 370 wypowiedzi i jest to kopalnia wiedzy o nieruchomościach.
A jeśli chciałbyś dowiedzieć się, jak zapanować nad domowym budżetem, ograniczać wydatki, rozsądnie wydawać pieniądze oraz oszczędzać na emeryturę, to zapraszam Cię serdecznie na mojego bloga http://jakoszczedzacpieniadze.pl.</t>
    </r>
  </si>
  <si>
    <t xml:space="preserve">Roczny koszt utraconych odsetek od zainwestowanej gotówki </t>
  </si>
  <si>
    <t>Zysk/strata w roku 
(z uwzględnieniem utraconych odsetek)</t>
  </si>
  <si>
    <t>Średni miesięczny zysk/strata 
(z uwzględnieniem utraconych odsetek)</t>
  </si>
  <si>
    <t>Łączny wynik narastająco</t>
  </si>
  <si>
    <t>Łączny wynik z uwzględnieniem utraconych odsetek (narastająco)</t>
  </si>
  <si>
    <t>Wariant średni: wynajem przez 10,5 miesięcy w roku, pełne obłożenie dobrze płacącymi najemcami pokoi, ubezpieczenie na życie</t>
  </si>
  <si>
    <t>Artykuł z opisem tego arkusza:</t>
  </si>
  <si>
    <t>http://jakoszczedzacpieniadze.pl/ryzyko-inwestycji-w-mieszkanie-na-wynajem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</si>
</sst>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8" fontId="0" fillId="0" borderId="0" xfId="0" applyNumberForma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8" fontId="2" fillId="3" borderId="0" xfId="0" applyNumberFormat="1" applyFont="1" applyFill="1" applyBorder="1" applyAlignment="1">
      <alignment vertical="top"/>
    </xf>
    <xf numFmtId="0" fontId="0" fillId="2" borderId="2" xfId="0" applyFill="1" applyBorder="1" applyAlignment="1">
      <alignment horizontal="right" vertical="top"/>
    </xf>
    <xf numFmtId="0" fontId="0" fillId="4" borderId="0" xfId="0" applyFill="1" applyBorder="1" applyAlignment="1">
      <alignment vertical="top"/>
    </xf>
    <xf numFmtId="10" fontId="0" fillId="4" borderId="0" xfId="0" applyNumberFormat="1" applyFill="1" applyBorder="1" applyAlignment="1">
      <alignment vertical="top"/>
    </xf>
    <xf numFmtId="8" fontId="0" fillId="4" borderId="0" xfId="0" applyNumberFormat="1" applyFill="1" applyBorder="1" applyAlignment="1">
      <alignment vertical="top"/>
    </xf>
    <xf numFmtId="0" fontId="2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8" fontId="0" fillId="3" borderId="0" xfId="0" applyNumberFormat="1" applyFont="1" applyFill="1" applyBorder="1" applyAlignment="1">
      <alignment vertical="top"/>
    </xf>
    <xf numFmtId="0" fontId="0" fillId="2" borderId="2" xfId="0" applyFill="1" applyBorder="1" applyAlignment="1">
      <alignment horizontal="right" vertical="top" wrapText="1"/>
    </xf>
    <xf numFmtId="8" fontId="0" fillId="3" borderId="3" xfId="0" applyNumberFormat="1" applyFill="1" applyBorder="1" applyAlignment="1">
      <alignment vertical="top"/>
    </xf>
    <xf numFmtId="8" fontId="1" fillId="0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8" fontId="3" fillId="4" borderId="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/>
    <xf numFmtId="0" fontId="1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3" borderId="0" xfId="0" applyFill="1"/>
    <xf numFmtId="0" fontId="0" fillId="3" borderId="0" xfId="0" applyFill="1" applyAlignment="1">
      <alignment horizontal="right"/>
    </xf>
    <xf numFmtId="10" fontId="0" fillId="3" borderId="0" xfId="0" applyNumberFormat="1" applyFill="1"/>
    <xf numFmtId="8" fontId="0" fillId="3" borderId="0" xfId="0" applyNumberFormat="1" applyFill="1"/>
    <xf numFmtId="8" fontId="2" fillId="0" borderId="0" xfId="0" applyNumberFormat="1" applyFont="1" applyFill="1" applyBorder="1" applyAlignment="1">
      <alignment vertical="top"/>
    </xf>
    <xf numFmtId="8" fontId="0" fillId="0" borderId="0" xfId="0" applyNumberFormat="1" applyFill="1" applyBorder="1" applyAlignment="1">
      <alignment vertical="top"/>
    </xf>
    <xf numFmtId="8" fontId="0" fillId="0" borderId="3" xfId="0" applyNumberFormat="1" applyFill="1" applyBorder="1" applyAlignment="1">
      <alignment vertical="top"/>
    </xf>
    <xf numFmtId="8" fontId="2" fillId="4" borderId="0" xfId="0" applyNumberFormat="1" applyFont="1" applyFill="1" applyBorder="1" applyAlignment="1">
      <alignment vertical="top"/>
    </xf>
    <xf numFmtId="8" fontId="0" fillId="4" borderId="3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0" fontId="0" fillId="0" borderId="0" xfId="0" applyNumberFormat="1" applyFill="1" applyBorder="1" applyAlignment="1">
      <alignment vertical="top"/>
    </xf>
    <xf numFmtId="8" fontId="3" fillId="0" borderId="0" xfId="0" applyNumberFormat="1" applyFont="1" applyFill="1" applyBorder="1" applyAlignment="1">
      <alignment vertical="top"/>
    </xf>
    <xf numFmtId="8" fontId="0" fillId="0" borderId="0" xfId="0" applyNumberFormat="1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4" borderId="3" xfId="0" applyNumberFormat="1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8" fontId="0" fillId="0" borderId="0" xfId="0" applyNumberFormat="1" applyBorder="1" applyAlignment="1">
      <alignment vertical="top"/>
    </xf>
    <xf numFmtId="6" fontId="0" fillId="4" borderId="0" xfId="0" applyNumberFormat="1" applyFill="1" applyBorder="1" applyAlignment="1">
      <alignment vertical="top"/>
    </xf>
    <xf numFmtId="6" fontId="0" fillId="0" borderId="0" xfId="0" applyNumberFormat="1" applyFill="1" applyBorder="1" applyAlignment="1">
      <alignment vertical="top"/>
    </xf>
    <xf numFmtId="9" fontId="0" fillId="4" borderId="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6" fontId="0" fillId="4" borderId="3" xfId="0" applyNumberFormat="1" applyFill="1" applyBorder="1" applyAlignment="1">
      <alignment vertical="top"/>
    </xf>
    <xf numFmtId="6" fontId="0" fillId="0" borderId="3" xfId="0" applyNumberFormat="1" applyFill="1" applyBorder="1" applyAlignment="1">
      <alignment vertical="top"/>
    </xf>
    <xf numFmtId="0" fontId="0" fillId="0" borderId="8" xfId="0" applyBorder="1" applyAlignment="1">
      <alignment vertical="top" wrapText="1"/>
    </xf>
    <xf numFmtId="0" fontId="7" fillId="6" borderId="4" xfId="0" applyFont="1" applyFill="1" applyBorder="1" applyAlignment="1">
      <alignment vertical="top"/>
    </xf>
    <xf numFmtId="0" fontId="5" fillId="6" borderId="6" xfId="0" applyFont="1" applyFill="1" applyBorder="1" applyAlignment="1">
      <alignment horizontal="center" vertical="center"/>
    </xf>
    <xf numFmtId="8" fontId="0" fillId="7" borderId="0" xfId="0" applyNumberFormat="1" applyFill="1" applyBorder="1" applyAlignment="1">
      <alignment vertical="top"/>
    </xf>
    <xf numFmtId="8" fontId="1" fillId="7" borderId="0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 wrapText="1"/>
    </xf>
    <xf numFmtId="10" fontId="0" fillId="0" borderId="7" xfId="0" applyNumberForma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8" fontId="1" fillId="0" borderId="0" xfId="0" applyNumberFormat="1" applyFont="1" applyBorder="1" applyAlignment="1">
      <alignment vertical="top"/>
    </xf>
    <xf numFmtId="0" fontId="0" fillId="4" borderId="0" xfId="0" applyNumberFormat="1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6" fontId="0" fillId="0" borderId="0" xfId="0" applyNumberFormat="1" applyBorder="1" applyAlignment="1">
      <alignment vertical="top"/>
    </xf>
    <xf numFmtId="8" fontId="8" fillId="0" borderId="0" xfId="0" applyNumberFormat="1" applyFont="1" applyBorder="1" applyAlignment="1">
      <alignment vertical="top"/>
    </xf>
    <xf numFmtId="0" fontId="9" fillId="0" borderId="0" xfId="0" applyFont="1"/>
    <xf numFmtId="8" fontId="0" fillId="3" borderId="0" xfId="0" applyNumberFormat="1" applyFont="1" applyFill="1"/>
    <xf numFmtId="8" fontId="0" fillId="0" borderId="0" xfId="0" applyNumberFormat="1" applyFont="1"/>
    <xf numFmtId="0" fontId="0" fillId="0" borderId="0" xfId="0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4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47">
    <dxf>
      <numFmt numFmtId="12" formatCode="#,##0.00\ &quot;zł&quot;;[Red]\-#,##0.00\ &quot;zł&quot;"/>
    </dxf>
    <dxf>
      <numFmt numFmtId="12" formatCode="#,##0.00\ &quot;zł&quot;;[Red]\-#,##0.00\ &quot;zł&quot;"/>
    </dxf>
    <dxf>
      <numFmt numFmtId="12" formatCode="#,##0.00\ &quot;zł&quot;;[Red]\-#,##0.00\ &quot;zł&quot;"/>
    </dxf>
    <dxf>
      <numFmt numFmtId="12" formatCode="#,##0.00\ &quot;zł&quot;;[Red]\-#,##0.00\ &quot;zł&quot;"/>
    </dxf>
    <dxf>
      <numFmt numFmtId="14" formatCode="0.00%"/>
    </dxf>
    <dxf>
      <alignment horizontal="righ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numFmt numFmtId="0" formatCode="General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ill>
        <patternFill patternType="solid">
          <fgColor indexed="64"/>
          <bgColor theme="3" tint="0.79998168889431442"/>
        </patternFill>
      </fill>
      <alignment horizontal="right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B3:AL36" totalsRowShown="0" headerRowDxfId="46" dataDxfId="45" tableBorderDxfId="44">
  <autoFilter ref="B3:AL36"/>
  <tableColumns count="37">
    <tableColumn id="1" name="Rok" dataDxfId="43"/>
    <tableColumn id="2" name="1" dataDxfId="42"/>
    <tableColumn id="3" name="2" dataDxfId="41"/>
    <tableColumn id="4" name="3" dataDxfId="40"/>
    <tableColumn id="5" name="4" dataDxfId="39"/>
    <tableColumn id="6" name="5" dataDxfId="38"/>
    <tableColumn id="7" name="6" dataDxfId="37"/>
    <tableColumn id="8" name="7" dataDxfId="36"/>
    <tableColumn id="9" name="8" dataDxfId="35"/>
    <tableColumn id="10" name="9" dataDxfId="34"/>
    <tableColumn id="11" name="10" dataDxfId="33"/>
    <tableColumn id="12" name="11" dataDxfId="32"/>
    <tableColumn id="13" name="12" dataDxfId="31"/>
    <tableColumn id="14" name="13" dataDxfId="30"/>
    <tableColumn id="15" name="14" dataDxfId="29"/>
    <tableColumn id="16" name="15" dataDxfId="28"/>
    <tableColumn id="17" name="16" dataDxfId="27"/>
    <tableColumn id="18" name="17" dataDxfId="26"/>
    <tableColumn id="19" name="18" dataDxfId="25"/>
    <tableColumn id="20" name="19" dataDxfId="24"/>
    <tableColumn id="21" name="20" dataDxfId="23"/>
    <tableColumn id="22" name="21" dataDxfId="22"/>
    <tableColumn id="23" name="22" dataDxfId="21"/>
    <tableColumn id="24" name="23" dataDxfId="20"/>
    <tableColumn id="25" name="24" dataDxfId="19"/>
    <tableColumn id="26" name="25" dataDxfId="18"/>
    <tableColumn id="27" name="26" dataDxfId="17"/>
    <tableColumn id="28" name="27" dataDxfId="16"/>
    <tableColumn id="29" name="28" dataDxfId="15"/>
    <tableColumn id="30" name="29" dataDxfId="14"/>
    <tableColumn id="31" name="30" dataDxfId="13"/>
    <tableColumn id="32" name="31" dataDxfId="12"/>
    <tableColumn id="33" name="32" dataDxfId="11"/>
    <tableColumn id="34" name="33" dataDxfId="10"/>
    <tableColumn id="35" name="34" dataDxfId="9"/>
    <tableColumn id="36" name="35" dataDxfId="8"/>
    <tableColumn id="37" name="36" dataDxfId="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0:H491" totalsRowShown="0" headerRowDxfId="6">
  <autoFilter ref="B10:H491"/>
  <tableColumns count="7">
    <tableColumn id="1" name="Rok">
      <calculatedColumnFormula>ROUNDUP(C11/12,0)</calculatedColumnFormula>
    </tableColumn>
    <tableColumn id="2" name="Miesiąc" dataDxfId="5">
      <calculatedColumnFormula>C10+1</calculatedColumnFormula>
    </tableColumn>
    <tableColumn id="3" name="Oprocentowanie" dataDxfId="4">
      <calculatedColumnFormula>$C$5</calculatedColumnFormula>
    </tableColumn>
    <tableColumn id="4" name="Odsetki" dataDxfId="3">
      <calculatedColumnFormula>H10*D11/12</calculatedColumnFormula>
    </tableColumn>
    <tableColumn id="5" name="Kapitał" dataDxfId="2">
      <calculatedColumnFormula>IF(H10&gt;0,F10*(1+D11/12),0)</calculatedColumnFormula>
    </tableColumn>
    <tableColumn id="6" name="Cała rata" dataDxfId="1">
      <calculatedColumnFormula>IF(H10&gt;0,E11+F11,0)</calculatedColumnFormula>
    </tableColumn>
    <tableColumn id="7" name="Kapitał pozostający do spłaty" dataDxfId="0">
      <calculatedColumnFormula>IF(H10-F11&gt;0.001,H10-F11,0)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http://jakoszczedzacpieniadze.pl/zarabianie-na-wynajmie" TargetMode="External"/><Relationship Id="rId3" Type="http://schemas.openxmlformats.org/officeDocument/2006/relationships/hyperlink" Target="http://jakoszczedzacpieniadze.pl/ryzyko-inwestycji-w-mieszkanie-na-wynaje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showGridLines="0" tabSelected="1" workbookViewId="0">
      <selection activeCell="F1" sqref="F1"/>
    </sheetView>
  </sheetViews>
  <sheetFormatPr baseColWidth="10" defaultColWidth="8.83203125" defaultRowHeight="14" x14ac:dyDescent="0"/>
  <cols>
    <col min="1" max="1" width="2.83203125" style="3" customWidth="1"/>
    <col min="2" max="2" width="38.1640625" style="3" customWidth="1"/>
    <col min="3" max="3" width="22.33203125" style="3" customWidth="1"/>
    <col min="4" max="4" width="2.1640625" style="38" customWidth="1"/>
    <col min="5" max="5" width="65" style="3" customWidth="1"/>
    <col min="6" max="7" width="8.83203125" style="3"/>
    <col min="8" max="8" width="10.83203125" style="3" bestFit="1" customWidth="1"/>
    <col min="9" max="16384" width="8.83203125" style="3"/>
  </cols>
  <sheetData>
    <row r="1" spans="2:5" ht="20">
      <c r="B1" s="73" t="s">
        <v>145</v>
      </c>
    </row>
    <row r="2" spans="2:5" ht="6.75" customHeight="1"/>
    <row r="3" spans="2:5">
      <c r="B3" s="2" t="s">
        <v>159</v>
      </c>
    </row>
    <row r="5" spans="2:5" ht="256.5" customHeight="1">
      <c r="B5" s="75" t="s">
        <v>153</v>
      </c>
      <c r="C5" s="76"/>
      <c r="D5" s="76"/>
      <c r="E5" s="76"/>
    </row>
    <row r="7" spans="2:5">
      <c r="B7" s="3" t="s">
        <v>149</v>
      </c>
      <c r="C7" s="74" t="s">
        <v>150</v>
      </c>
    </row>
    <row r="8" spans="2:5">
      <c r="B8" s="3" t="s">
        <v>151</v>
      </c>
      <c r="C8" s="74" t="s">
        <v>152</v>
      </c>
    </row>
    <row r="9" spans="2:5">
      <c r="B9" s="3" t="s">
        <v>160</v>
      </c>
      <c r="C9" s="74" t="s">
        <v>161</v>
      </c>
    </row>
    <row r="11" spans="2:5" ht="20">
      <c r="B11" s="55" t="s">
        <v>23</v>
      </c>
      <c r="C11" s="43"/>
      <c r="D11" s="43"/>
      <c r="E11" s="56" t="s">
        <v>34</v>
      </c>
    </row>
    <row r="12" spans="2:5" ht="18">
      <c r="B12" s="4" t="s">
        <v>117</v>
      </c>
      <c r="C12" s="36">
        <v>352000</v>
      </c>
      <c r="D12" s="33"/>
      <c r="E12" s="44" t="s">
        <v>136</v>
      </c>
    </row>
    <row r="13" spans="2:5">
      <c r="B13" s="5" t="s">
        <v>0</v>
      </c>
      <c r="C13" s="34">
        <f>C12*2%</f>
        <v>7040</v>
      </c>
      <c r="D13" s="34"/>
      <c r="E13" s="44"/>
    </row>
    <row r="14" spans="2:5">
      <c r="B14" s="5" t="s">
        <v>1</v>
      </c>
      <c r="C14" s="12">
        <v>1476</v>
      </c>
      <c r="D14" s="34"/>
      <c r="E14" s="44"/>
    </row>
    <row r="15" spans="2:5">
      <c r="B15" s="5" t="s">
        <v>2</v>
      </c>
      <c r="C15" s="12">
        <v>405.90000000000003</v>
      </c>
      <c r="D15" s="34"/>
      <c r="E15" s="44"/>
    </row>
    <row r="16" spans="2:5">
      <c r="B16" s="5" t="s">
        <v>3</v>
      </c>
      <c r="C16" s="12">
        <v>260</v>
      </c>
      <c r="D16" s="34"/>
      <c r="E16" s="44"/>
    </row>
    <row r="17" spans="2:8">
      <c r="B17" s="5" t="s">
        <v>4</v>
      </c>
      <c r="C17" s="12">
        <v>500</v>
      </c>
      <c r="D17" s="34"/>
      <c r="E17" s="44"/>
    </row>
    <row r="18" spans="2:8">
      <c r="B18" s="5" t="s">
        <v>5</v>
      </c>
      <c r="C18" s="12">
        <v>0</v>
      </c>
      <c r="D18" s="34"/>
      <c r="E18" s="44"/>
    </row>
    <row r="19" spans="2:8">
      <c r="B19" s="5" t="s">
        <v>6</v>
      </c>
      <c r="C19" s="12">
        <v>17900</v>
      </c>
      <c r="D19" s="34"/>
      <c r="E19" s="44"/>
      <c r="H19" s="21"/>
    </row>
    <row r="20" spans="2:8">
      <c r="B20" s="5" t="s">
        <v>7</v>
      </c>
      <c r="C20" s="12">
        <v>5472</v>
      </c>
      <c r="D20" s="34"/>
      <c r="E20" s="44"/>
      <c r="H20" s="21"/>
    </row>
    <row r="21" spans="2:8">
      <c r="B21" s="6" t="s">
        <v>8</v>
      </c>
      <c r="C21" s="12">
        <v>19</v>
      </c>
      <c r="D21" s="34"/>
      <c r="E21" s="44"/>
    </row>
    <row r="22" spans="2:8" ht="28">
      <c r="B22" s="6" t="s">
        <v>9</v>
      </c>
      <c r="C22" s="12">
        <v>5957.66</v>
      </c>
      <c r="D22" s="34"/>
      <c r="E22" s="44" t="s">
        <v>141</v>
      </c>
    </row>
    <row r="23" spans="2:8">
      <c r="B23" s="7" t="s">
        <v>10</v>
      </c>
      <c r="C23" s="18">
        <f>SUM(C13:C22)</f>
        <v>39030.559999999998</v>
      </c>
      <c r="D23" s="18"/>
      <c r="E23" s="44"/>
    </row>
    <row r="24" spans="2:8" ht="18">
      <c r="B24" s="4" t="s">
        <v>11</v>
      </c>
      <c r="C24" s="33">
        <f>C12+C23</f>
        <v>391030.56</v>
      </c>
      <c r="D24" s="33"/>
      <c r="E24" s="44"/>
    </row>
    <row r="25" spans="2:8">
      <c r="B25" s="9" t="s">
        <v>12</v>
      </c>
      <c r="C25" s="37">
        <v>420000</v>
      </c>
      <c r="D25" s="35"/>
      <c r="E25" s="54" t="s">
        <v>146</v>
      </c>
    </row>
    <row r="27" spans="2:8" ht="20">
      <c r="B27" s="55" t="s">
        <v>22</v>
      </c>
      <c r="C27" s="43"/>
      <c r="D27" s="43"/>
      <c r="E27" s="56" t="s">
        <v>34</v>
      </c>
    </row>
    <row r="28" spans="2:8">
      <c r="B28" s="6" t="s">
        <v>13</v>
      </c>
      <c r="C28" s="10">
        <v>35</v>
      </c>
      <c r="D28" s="39"/>
      <c r="E28" s="44"/>
    </row>
    <row r="29" spans="2:8">
      <c r="B29" s="6" t="s">
        <v>14</v>
      </c>
      <c r="C29" s="11">
        <v>1.2999999999999999E-2</v>
      </c>
      <c r="D29" s="40"/>
      <c r="E29" s="44"/>
    </row>
    <row r="30" spans="2:8">
      <c r="B30" s="6" t="s">
        <v>15</v>
      </c>
      <c r="C30" s="11">
        <v>4.4999999999999998E-2</v>
      </c>
      <c r="D30" s="40"/>
      <c r="E30" s="44"/>
    </row>
    <row r="31" spans="2:8">
      <c r="B31" s="6" t="s">
        <v>16</v>
      </c>
      <c r="C31" s="40">
        <v>5.7999999999999996E-2</v>
      </c>
      <c r="D31" s="40"/>
      <c r="E31" s="44"/>
    </row>
    <row r="32" spans="2:8">
      <c r="B32" s="6" t="s">
        <v>121</v>
      </c>
      <c r="C32" s="11">
        <v>0.02</v>
      </c>
      <c r="D32" s="40"/>
      <c r="E32" s="44" t="s">
        <v>130</v>
      </c>
    </row>
    <row r="33" spans="2:5">
      <c r="B33" s="6" t="s">
        <v>120</v>
      </c>
      <c r="C33" s="34">
        <f>C37*C32</f>
        <v>8000</v>
      </c>
      <c r="D33" s="34"/>
      <c r="E33" s="60"/>
    </row>
    <row r="34" spans="2:5" ht="28">
      <c r="B34" s="6" t="s">
        <v>17</v>
      </c>
      <c r="C34" s="57">
        <f>C50</f>
        <v>2240</v>
      </c>
      <c r="D34" s="34"/>
      <c r="E34" s="44" t="s">
        <v>137</v>
      </c>
    </row>
    <row r="35" spans="2:5" ht="28">
      <c r="B35" s="6" t="s">
        <v>66</v>
      </c>
      <c r="C35" s="12">
        <f>C37*1.5%</f>
        <v>6000</v>
      </c>
      <c r="D35" s="34"/>
      <c r="E35" s="44" t="s">
        <v>134</v>
      </c>
    </row>
    <row r="36" spans="2:5" ht="18">
      <c r="B36" s="13" t="s">
        <v>18</v>
      </c>
      <c r="C36" s="8">
        <f>C24+C33+C34+C35</f>
        <v>407270.56</v>
      </c>
      <c r="D36" s="33"/>
      <c r="E36" s="44"/>
    </row>
    <row r="37" spans="2:5" ht="18">
      <c r="B37" s="14" t="s">
        <v>19</v>
      </c>
      <c r="C37" s="23">
        <v>400000</v>
      </c>
      <c r="D37" s="41"/>
      <c r="E37" s="44" t="s">
        <v>135</v>
      </c>
    </row>
    <row r="38" spans="2:5">
      <c r="B38" s="6" t="s">
        <v>20</v>
      </c>
      <c r="C38" s="15">
        <f>C36-C37</f>
        <v>7270.5599999999977</v>
      </c>
      <c r="D38" s="42"/>
      <c r="E38" s="44" t="s">
        <v>119</v>
      </c>
    </row>
    <row r="39" spans="2:5">
      <c r="B39" s="16" t="s">
        <v>21</v>
      </c>
      <c r="C39" s="17">
        <f>PMT(C31/12,C28*12,C37)</f>
        <v>-2227.2895249910862</v>
      </c>
      <c r="D39" s="35"/>
      <c r="E39" s="54"/>
    </row>
    <row r="41" spans="2:5" ht="20">
      <c r="B41" s="55" t="s">
        <v>32</v>
      </c>
      <c r="C41" s="43"/>
      <c r="D41" s="43"/>
      <c r="E41" s="56" t="s">
        <v>34</v>
      </c>
    </row>
    <row r="42" spans="2:5">
      <c r="B42" s="6" t="s">
        <v>35</v>
      </c>
      <c r="C42" s="12">
        <f>2*550</f>
        <v>1100</v>
      </c>
      <c r="D42" s="34"/>
      <c r="E42" s="44" t="s">
        <v>138</v>
      </c>
    </row>
    <row r="43" spans="2:5">
      <c r="B43" s="6" t="s">
        <v>36</v>
      </c>
      <c r="C43" s="12">
        <v>700</v>
      </c>
      <c r="D43" s="34"/>
      <c r="E43" s="44"/>
    </row>
    <row r="44" spans="2:5">
      <c r="B44" s="6" t="s">
        <v>37</v>
      </c>
      <c r="C44" s="12">
        <v>650</v>
      </c>
      <c r="D44" s="34"/>
      <c r="E44" s="44"/>
    </row>
    <row r="45" spans="2:5">
      <c r="B45" s="6" t="s">
        <v>38</v>
      </c>
      <c r="C45" s="12">
        <v>650</v>
      </c>
      <c r="D45" s="34"/>
      <c r="E45" s="44"/>
    </row>
    <row r="46" spans="2:5">
      <c r="B46" s="59" t="s">
        <v>33</v>
      </c>
      <c r="C46" s="58">
        <f>SUM(C42:C45)</f>
        <v>3100</v>
      </c>
      <c r="D46" s="18"/>
      <c r="E46" s="44" t="s">
        <v>139</v>
      </c>
    </row>
    <row r="47" spans="2:5" ht="42">
      <c r="B47" s="16" t="s">
        <v>122</v>
      </c>
      <c r="C47" s="45">
        <v>10.5</v>
      </c>
      <c r="D47" s="46"/>
      <c r="E47" s="54" t="s">
        <v>140</v>
      </c>
    </row>
    <row r="49" spans="2:9" ht="20">
      <c r="B49" s="55" t="s">
        <v>44</v>
      </c>
      <c r="C49" s="43"/>
      <c r="D49" s="43"/>
      <c r="E49" s="56" t="s">
        <v>34</v>
      </c>
      <c r="F49" s="20"/>
    </row>
    <row r="50" spans="2:9" ht="42">
      <c r="B50" s="6" t="s">
        <v>39</v>
      </c>
      <c r="C50" s="47">
        <f>IF(C37&gt;C51,(C37-C25*80%)*3.5%,0)</f>
        <v>2240</v>
      </c>
      <c r="D50" s="34"/>
      <c r="E50" s="44" t="s">
        <v>118</v>
      </c>
      <c r="F50" s="20"/>
      <c r="I50" s="20"/>
    </row>
    <row r="51" spans="2:9">
      <c r="B51" s="6" t="s">
        <v>105</v>
      </c>
      <c r="C51" s="47">
        <f>C25*80%</f>
        <v>336000</v>
      </c>
      <c r="D51" s="34"/>
      <c r="E51" s="44"/>
      <c r="F51" s="20"/>
      <c r="I51" s="20"/>
    </row>
    <row r="52" spans="2:9" ht="28">
      <c r="B52" s="6" t="s">
        <v>41</v>
      </c>
      <c r="C52" s="12">
        <v>319.39</v>
      </c>
      <c r="D52" s="34"/>
      <c r="E52" s="44" t="s">
        <v>40</v>
      </c>
    </row>
    <row r="53" spans="2:9" ht="28">
      <c r="B53" s="6" t="s">
        <v>123</v>
      </c>
      <c r="C53" s="12">
        <v>553.83000000000004</v>
      </c>
      <c r="D53" s="34"/>
      <c r="E53" s="44"/>
    </row>
    <row r="54" spans="2:9" ht="28">
      <c r="B54" s="6" t="s">
        <v>42</v>
      </c>
      <c r="C54" s="47">
        <f>0.1%*C25</f>
        <v>420</v>
      </c>
      <c r="D54" s="34"/>
      <c r="E54" s="44" t="s">
        <v>43</v>
      </c>
    </row>
    <row r="55" spans="2:9" ht="28">
      <c r="B55" s="6" t="s">
        <v>65</v>
      </c>
      <c r="C55" s="11">
        <v>3.0000000000000001E-3</v>
      </c>
      <c r="D55" s="40"/>
      <c r="E55" s="44" t="s">
        <v>64</v>
      </c>
    </row>
    <row r="56" spans="2:9">
      <c r="B56" s="6" t="s">
        <v>46</v>
      </c>
      <c r="C56" s="48">
        <v>100</v>
      </c>
      <c r="D56" s="49"/>
      <c r="E56" s="44" t="s">
        <v>126</v>
      </c>
    </row>
    <row r="57" spans="2:9" ht="28">
      <c r="B57" s="6" t="s">
        <v>133</v>
      </c>
      <c r="C57" s="50">
        <v>0.05</v>
      </c>
      <c r="D57" s="51"/>
      <c r="E57" s="44" t="s">
        <v>132</v>
      </c>
    </row>
    <row r="58" spans="2:9">
      <c r="B58" s="6" t="s">
        <v>58</v>
      </c>
      <c r="C58" s="48">
        <v>1500</v>
      </c>
      <c r="D58" s="49"/>
      <c r="E58" s="44" t="s">
        <v>127</v>
      </c>
    </row>
    <row r="59" spans="2:9" ht="28">
      <c r="B59" s="6" t="s">
        <v>59</v>
      </c>
      <c r="C59" s="48">
        <v>20000</v>
      </c>
      <c r="D59" s="49"/>
      <c r="E59" s="44" t="s">
        <v>128</v>
      </c>
    </row>
    <row r="60" spans="2:9">
      <c r="B60" s="6" t="s">
        <v>67</v>
      </c>
      <c r="C60" s="48">
        <v>6000</v>
      </c>
      <c r="D60" s="49"/>
      <c r="E60" s="44" t="s">
        <v>129</v>
      </c>
    </row>
    <row r="61" spans="2:9" ht="28">
      <c r="B61" s="6" t="s">
        <v>60</v>
      </c>
      <c r="C61" s="11">
        <v>2.5000000000000001E-2</v>
      </c>
      <c r="D61" s="40"/>
      <c r="E61" s="44"/>
    </row>
    <row r="62" spans="2:9">
      <c r="B62" s="6" t="s">
        <v>63</v>
      </c>
      <c r="C62" s="11">
        <v>0.18</v>
      </c>
      <c r="D62" s="40"/>
      <c r="E62" s="44"/>
    </row>
    <row r="63" spans="2:9" ht="28">
      <c r="B63" s="16" t="s">
        <v>61</v>
      </c>
      <c r="C63" s="52">
        <v>50</v>
      </c>
      <c r="D63" s="53"/>
      <c r="E63" s="54" t="s">
        <v>62</v>
      </c>
    </row>
    <row r="64" spans="2:9">
      <c r="E64" s="22"/>
    </row>
    <row r="65" spans="5:5">
      <c r="E65" s="22"/>
    </row>
    <row r="66" spans="5:5">
      <c r="E66" s="22"/>
    </row>
    <row r="67" spans="5:5">
      <c r="E67" s="22"/>
    </row>
  </sheetData>
  <mergeCells count="1">
    <mergeCell ref="B5:E5"/>
  </mergeCells>
  <hyperlinks>
    <hyperlink ref="C7" r:id="rId1"/>
    <hyperlink ref="C8" r:id="rId2"/>
    <hyperlink ref="C9" r:id="rId3"/>
  </hyperlinks>
  <pageMargins left="0.7" right="0.7" top="0.75" bottom="0.75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"/>
  <sheetViews>
    <sheetView showGridLines="0" workbookViewId="0">
      <selection activeCell="C9" sqref="C9"/>
    </sheetView>
  </sheetViews>
  <sheetFormatPr baseColWidth="10" defaultColWidth="8.83203125" defaultRowHeight="14" x14ac:dyDescent="0"/>
  <cols>
    <col min="1" max="1" width="1.6640625" customWidth="1"/>
    <col min="2" max="2" width="49.5" customWidth="1"/>
    <col min="3" max="38" width="14" customWidth="1"/>
  </cols>
  <sheetData>
    <row r="1" spans="2:38" ht="20">
      <c r="B1" s="69" t="s">
        <v>131</v>
      </c>
    </row>
    <row r="3" spans="2:38" s="28" customFormat="1">
      <c r="B3" s="61" t="s">
        <v>24</v>
      </c>
      <c r="C3" s="61" t="s">
        <v>68</v>
      </c>
      <c r="D3" s="61" t="s">
        <v>69</v>
      </c>
      <c r="E3" s="61" t="s">
        <v>70</v>
      </c>
      <c r="F3" s="61" t="s">
        <v>71</v>
      </c>
      <c r="G3" s="61" t="s">
        <v>72</v>
      </c>
      <c r="H3" s="61" t="s">
        <v>73</v>
      </c>
      <c r="I3" s="61" t="s">
        <v>74</v>
      </c>
      <c r="J3" s="61" t="s">
        <v>75</v>
      </c>
      <c r="K3" s="61" t="s">
        <v>76</v>
      </c>
      <c r="L3" s="61" t="s">
        <v>77</v>
      </c>
      <c r="M3" s="61" t="s">
        <v>78</v>
      </c>
      <c r="N3" s="61" t="s">
        <v>79</v>
      </c>
      <c r="O3" s="61" t="s">
        <v>80</v>
      </c>
      <c r="P3" s="61" t="s">
        <v>81</v>
      </c>
      <c r="Q3" s="61" t="s">
        <v>82</v>
      </c>
      <c r="R3" s="61" t="s">
        <v>83</v>
      </c>
      <c r="S3" s="61" t="s">
        <v>84</v>
      </c>
      <c r="T3" s="61" t="s">
        <v>85</v>
      </c>
      <c r="U3" s="61" t="s">
        <v>86</v>
      </c>
      <c r="V3" s="61" t="s">
        <v>87</v>
      </c>
      <c r="W3" s="61" t="s">
        <v>88</v>
      </c>
      <c r="X3" s="61" t="s">
        <v>89</v>
      </c>
      <c r="Y3" s="61" t="s">
        <v>90</v>
      </c>
      <c r="Z3" s="61" t="s">
        <v>91</v>
      </c>
      <c r="AA3" s="61" t="s">
        <v>92</v>
      </c>
      <c r="AB3" s="61" t="s">
        <v>93</v>
      </c>
      <c r="AC3" s="61" t="s">
        <v>94</v>
      </c>
      <c r="AD3" s="61" t="s">
        <v>95</v>
      </c>
      <c r="AE3" s="61" t="s">
        <v>96</v>
      </c>
      <c r="AF3" s="61" t="s">
        <v>97</v>
      </c>
      <c r="AG3" s="61" t="s">
        <v>98</v>
      </c>
      <c r="AH3" s="61" t="s">
        <v>99</v>
      </c>
      <c r="AI3" s="61" t="s">
        <v>100</v>
      </c>
      <c r="AJ3" s="61" t="s">
        <v>101</v>
      </c>
      <c r="AK3" s="61" t="s">
        <v>102</v>
      </c>
      <c r="AL3" s="61" t="s">
        <v>103</v>
      </c>
    </row>
    <row r="4" spans="2:38" s="28" customFormat="1">
      <c r="B4" s="62" t="s">
        <v>27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2:38" s="3" customFormat="1">
      <c r="B5" s="19" t="s">
        <v>25</v>
      </c>
      <c r="C5" s="47">
        <f>'Parametry inwestycji'!$C$46</f>
        <v>3100</v>
      </c>
      <c r="D5" s="47">
        <f>Table3[[#This Row],[1]]</f>
        <v>3100</v>
      </c>
      <c r="E5" s="47">
        <f>Table3[[#This Row],[1]]</f>
        <v>3100</v>
      </c>
      <c r="F5" s="47">
        <f>Table3[[#This Row],[1]]</f>
        <v>3100</v>
      </c>
      <c r="G5" s="47">
        <f>Table3[[#This Row],[1]]</f>
        <v>3100</v>
      </c>
      <c r="H5" s="47">
        <f>Table3[[#This Row],[1]]</f>
        <v>3100</v>
      </c>
      <c r="I5" s="47">
        <f>Table3[[#This Row],[1]]</f>
        <v>3100</v>
      </c>
      <c r="J5" s="47">
        <f>Table3[[#This Row],[1]]</f>
        <v>3100</v>
      </c>
      <c r="K5" s="47">
        <f>Table3[[#This Row],[1]]</f>
        <v>3100</v>
      </c>
      <c r="L5" s="47">
        <f>Table3[[#This Row],[1]]</f>
        <v>3100</v>
      </c>
      <c r="M5" s="47">
        <f>Table3[[#This Row],[1]]</f>
        <v>3100</v>
      </c>
      <c r="N5" s="47">
        <f>Table3[[#This Row],[1]]</f>
        <v>3100</v>
      </c>
      <c r="O5" s="47">
        <f>Table3[[#This Row],[1]]</f>
        <v>3100</v>
      </c>
      <c r="P5" s="47">
        <f>Table3[[#This Row],[1]]</f>
        <v>3100</v>
      </c>
      <c r="Q5" s="47">
        <f>Table3[[#This Row],[1]]</f>
        <v>3100</v>
      </c>
      <c r="R5" s="47">
        <f>Table3[[#This Row],[1]]</f>
        <v>3100</v>
      </c>
      <c r="S5" s="47">
        <f>Table3[[#This Row],[1]]</f>
        <v>3100</v>
      </c>
      <c r="T5" s="47">
        <f>Table3[[#This Row],[1]]</f>
        <v>3100</v>
      </c>
      <c r="U5" s="47">
        <f>Table3[[#This Row],[1]]</f>
        <v>3100</v>
      </c>
      <c r="V5" s="47">
        <f>Table3[[#This Row],[1]]</f>
        <v>3100</v>
      </c>
      <c r="W5" s="47">
        <f>Table3[[#This Row],[1]]</f>
        <v>3100</v>
      </c>
      <c r="X5" s="47">
        <f>Table3[[#This Row],[1]]</f>
        <v>3100</v>
      </c>
      <c r="Y5" s="47">
        <f>Table3[[#This Row],[1]]</f>
        <v>3100</v>
      </c>
      <c r="Z5" s="47">
        <f>Table3[[#This Row],[1]]</f>
        <v>3100</v>
      </c>
      <c r="AA5" s="47">
        <f>Table3[[#This Row],[1]]</f>
        <v>3100</v>
      </c>
      <c r="AB5" s="47">
        <f>Table3[[#This Row],[1]]</f>
        <v>3100</v>
      </c>
      <c r="AC5" s="47">
        <f>Table3[[#This Row],[1]]</f>
        <v>3100</v>
      </c>
      <c r="AD5" s="47">
        <f>Table3[[#This Row],[1]]</f>
        <v>3100</v>
      </c>
      <c r="AE5" s="47">
        <f>Table3[[#This Row],[1]]</f>
        <v>3100</v>
      </c>
      <c r="AF5" s="47">
        <f>Table3[[#This Row],[1]]</f>
        <v>3100</v>
      </c>
      <c r="AG5" s="47">
        <f>Table3[[#This Row],[1]]</f>
        <v>3100</v>
      </c>
      <c r="AH5" s="47">
        <f>Table3[[#This Row],[1]]</f>
        <v>3100</v>
      </c>
      <c r="AI5" s="47">
        <f>Table3[[#This Row],[1]]</f>
        <v>3100</v>
      </c>
      <c r="AJ5" s="47">
        <f>Table3[[#This Row],[1]]</f>
        <v>3100</v>
      </c>
      <c r="AK5" s="47">
        <f>Table3[[#This Row],[1]]</f>
        <v>3100</v>
      </c>
      <c r="AL5" s="47">
        <f>Table3[[#This Row],[1]]</f>
        <v>3100</v>
      </c>
    </row>
    <row r="6" spans="2:38" s="3" customFormat="1">
      <c r="B6" s="19" t="s">
        <v>26</v>
      </c>
      <c r="C6" s="63">
        <f>'Parametry inwestycji'!$C$47</f>
        <v>10.5</v>
      </c>
      <c r="D6" s="63">
        <f>'Parametry inwestycji'!$C$47</f>
        <v>10.5</v>
      </c>
      <c r="E6" s="63">
        <f>'Parametry inwestycji'!$C$47</f>
        <v>10.5</v>
      </c>
      <c r="F6" s="63">
        <f>'Parametry inwestycji'!$C$47</f>
        <v>10.5</v>
      </c>
      <c r="G6" s="63">
        <f>'Parametry inwestycji'!$C$47</f>
        <v>10.5</v>
      </c>
      <c r="H6" s="63">
        <f>'Parametry inwestycji'!$C$47</f>
        <v>10.5</v>
      </c>
      <c r="I6" s="63">
        <f>'Parametry inwestycji'!$C$47</f>
        <v>10.5</v>
      </c>
      <c r="J6" s="63">
        <f>'Parametry inwestycji'!$C$47</f>
        <v>10.5</v>
      </c>
      <c r="K6" s="63">
        <f>'Parametry inwestycji'!$C$47</f>
        <v>10.5</v>
      </c>
      <c r="L6" s="63">
        <f>'Parametry inwestycji'!$C$47</f>
        <v>10.5</v>
      </c>
      <c r="M6" s="63">
        <f>'Parametry inwestycji'!$C$47</f>
        <v>10.5</v>
      </c>
      <c r="N6" s="63">
        <f>'Parametry inwestycji'!$C$47</f>
        <v>10.5</v>
      </c>
      <c r="O6" s="63">
        <f>'Parametry inwestycji'!$C$47</f>
        <v>10.5</v>
      </c>
      <c r="P6" s="63">
        <f>'Parametry inwestycji'!$C$47</f>
        <v>10.5</v>
      </c>
      <c r="Q6" s="63">
        <f>'Parametry inwestycji'!$C$47</f>
        <v>10.5</v>
      </c>
      <c r="R6" s="63">
        <f>'Parametry inwestycji'!$C$47</f>
        <v>10.5</v>
      </c>
      <c r="S6" s="63">
        <f>'Parametry inwestycji'!$C$47</f>
        <v>10.5</v>
      </c>
      <c r="T6" s="63">
        <f>'Parametry inwestycji'!$C$47</f>
        <v>10.5</v>
      </c>
      <c r="U6" s="63">
        <f>'Parametry inwestycji'!$C$47</f>
        <v>10.5</v>
      </c>
      <c r="V6" s="63">
        <f>'Parametry inwestycji'!$C$47</f>
        <v>10.5</v>
      </c>
      <c r="W6" s="63">
        <f>'Parametry inwestycji'!$C$47</f>
        <v>10.5</v>
      </c>
      <c r="X6" s="63">
        <f>'Parametry inwestycji'!$C$47</f>
        <v>10.5</v>
      </c>
      <c r="Y6" s="63">
        <f>'Parametry inwestycji'!$C$47</f>
        <v>10.5</v>
      </c>
      <c r="Z6" s="63">
        <f>'Parametry inwestycji'!$C$47</f>
        <v>10.5</v>
      </c>
      <c r="AA6" s="63">
        <f>'Parametry inwestycji'!$C$47</f>
        <v>10.5</v>
      </c>
      <c r="AB6" s="63">
        <f>'Parametry inwestycji'!$C$47</f>
        <v>10.5</v>
      </c>
      <c r="AC6" s="63">
        <f>'Parametry inwestycji'!$C$47</f>
        <v>10.5</v>
      </c>
      <c r="AD6" s="63">
        <f>'Parametry inwestycji'!$C$47</f>
        <v>10.5</v>
      </c>
      <c r="AE6" s="63">
        <f>'Parametry inwestycji'!$C$47</f>
        <v>10.5</v>
      </c>
      <c r="AF6" s="63">
        <f>'Parametry inwestycji'!$C$47</f>
        <v>10.5</v>
      </c>
      <c r="AG6" s="63">
        <f>'Parametry inwestycji'!$C$47</f>
        <v>10.5</v>
      </c>
      <c r="AH6" s="63">
        <f>'Parametry inwestycji'!$C$47</f>
        <v>10.5</v>
      </c>
      <c r="AI6" s="63">
        <f>'Parametry inwestycji'!$C$47</f>
        <v>10.5</v>
      </c>
      <c r="AJ6" s="63">
        <f>'Parametry inwestycji'!$C$47</f>
        <v>10.5</v>
      </c>
      <c r="AK6" s="63">
        <f>'Parametry inwestycji'!$C$47</f>
        <v>10.5</v>
      </c>
      <c r="AL6" s="63">
        <f>'Parametry inwestycji'!$C$47</f>
        <v>10.5</v>
      </c>
    </row>
    <row r="7" spans="2:38" s="2" customFormat="1">
      <c r="B7" s="26" t="s">
        <v>104</v>
      </c>
      <c r="C7" s="64">
        <f>C5*C6</f>
        <v>32550</v>
      </c>
      <c r="D7" s="64">
        <f t="shared" ref="D7:AL7" si="0">D5*D6</f>
        <v>32550</v>
      </c>
      <c r="E7" s="64">
        <f t="shared" si="0"/>
        <v>32550</v>
      </c>
      <c r="F7" s="64">
        <f t="shared" si="0"/>
        <v>32550</v>
      </c>
      <c r="G7" s="64">
        <f t="shared" si="0"/>
        <v>32550</v>
      </c>
      <c r="H7" s="64">
        <f t="shared" si="0"/>
        <v>32550</v>
      </c>
      <c r="I7" s="64">
        <f t="shared" si="0"/>
        <v>32550</v>
      </c>
      <c r="J7" s="64">
        <f t="shared" si="0"/>
        <v>32550</v>
      </c>
      <c r="K7" s="64">
        <f t="shared" si="0"/>
        <v>32550</v>
      </c>
      <c r="L7" s="64">
        <f t="shared" si="0"/>
        <v>32550</v>
      </c>
      <c r="M7" s="64">
        <f t="shared" si="0"/>
        <v>32550</v>
      </c>
      <c r="N7" s="64">
        <f t="shared" si="0"/>
        <v>32550</v>
      </c>
      <c r="O7" s="64">
        <f t="shared" si="0"/>
        <v>32550</v>
      </c>
      <c r="P7" s="64">
        <f t="shared" si="0"/>
        <v>32550</v>
      </c>
      <c r="Q7" s="64">
        <f t="shared" si="0"/>
        <v>32550</v>
      </c>
      <c r="R7" s="64">
        <f t="shared" si="0"/>
        <v>32550</v>
      </c>
      <c r="S7" s="64">
        <f t="shared" si="0"/>
        <v>32550</v>
      </c>
      <c r="T7" s="64">
        <f t="shared" si="0"/>
        <v>32550</v>
      </c>
      <c r="U7" s="64">
        <f t="shared" si="0"/>
        <v>32550</v>
      </c>
      <c r="V7" s="64">
        <f t="shared" si="0"/>
        <v>32550</v>
      </c>
      <c r="W7" s="64">
        <f t="shared" si="0"/>
        <v>32550</v>
      </c>
      <c r="X7" s="64">
        <f t="shared" si="0"/>
        <v>32550</v>
      </c>
      <c r="Y7" s="64">
        <f t="shared" si="0"/>
        <v>32550</v>
      </c>
      <c r="Z7" s="64">
        <f t="shared" si="0"/>
        <v>32550</v>
      </c>
      <c r="AA7" s="64">
        <f t="shared" si="0"/>
        <v>32550</v>
      </c>
      <c r="AB7" s="64">
        <f t="shared" si="0"/>
        <v>32550</v>
      </c>
      <c r="AC7" s="64">
        <f t="shared" si="0"/>
        <v>32550</v>
      </c>
      <c r="AD7" s="64">
        <f t="shared" si="0"/>
        <v>32550</v>
      </c>
      <c r="AE7" s="64">
        <f t="shared" si="0"/>
        <v>32550</v>
      </c>
      <c r="AF7" s="64">
        <f t="shared" si="0"/>
        <v>32550</v>
      </c>
      <c r="AG7" s="64">
        <f t="shared" si="0"/>
        <v>32550</v>
      </c>
      <c r="AH7" s="64">
        <f t="shared" si="0"/>
        <v>32550</v>
      </c>
      <c r="AI7" s="64">
        <f t="shared" si="0"/>
        <v>32550</v>
      </c>
      <c r="AJ7" s="64">
        <f t="shared" si="0"/>
        <v>32550</v>
      </c>
      <c r="AK7" s="64">
        <f t="shared" si="0"/>
        <v>32550</v>
      </c>
      <c r="AL7" s="64">
        <f t="shared" si="0"/>
        <v>32550</v>
      </c>
    </row>
    <row r="8" spans="2:38" s="2" customFormat="1">
      <c r="B8" s="62" t="s">
        <v>30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2:38" s="3" customFormat="1">
      <c r="B9" s="19" t="s">
        <v>28</v>
      </c>
      <c r="C9" s="47"/>
      <c r="D9" s="63"/>
      <c r="E9" s="63"/>
      <c r="F9" s="47">
        <f>IF('Parametry inwestycji'!C37&gt;'Parametry inwestycji'!C51,('Harmonogram kredytu'!H47-'Parametry inwestycji'!$C$51)*3.5%,0)</f>
        <v>1836.5001181087971</v>
      </c>
      <c r="G9" s="63"/>
      <c r="H9" s="63"/>
      <c r="I9" s="47">
        <f>IF('Parametry inwestycji'!C37&gt;'Parametry inwestycji'!C51,('Harmonogram kredytu'!H83-'Parametry inwestycji'!$C$51)*3.5%,0)</f>
        <v>1356.5140661546561</v>
      </c>
      <c r="J9" s="63"/>
      <c r="K9" s="63"/>
      <c r="L9" s="47">
        <f>IF('Parametry inwestycji'!C37&gt;'Parametry inwestycji'!C51,('Harmonogram kredytu'!H119-'Parametry inwestycji'!$C$51)*3.5%,0)</f>
        <v>785.54336601292232</v>
      </c>
      <c r="M9" s="63"/>
      <c r="N9" s="63"/>
      <c r="O9" s="47">
        <f>IF('Parametry inwestycji'!C37&gt;'Parametry inwestycji'!C51,('Harmonogram kredytu'!H155-'Parametry inwestycji'!$C$51)*3.5%,0)</f>
        <v>106.34125359094762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2:38" s="3" customFormat="1">
      <c r="B10" s="19" t="s">
        <v>106</v>
      </c>
      <c r="C10" s="47"/>
      <c r="D10" s="47">
        <f>'Parametry inwestycji'!$C$55*'Harmonogram kredytu'!$H23</f>
        <v>1189.131679038109</v>
      </c>
      <c r="E10" s="47">
        <f>'Parametry inwestycji'!$C$55*'Harmonogram kredytu'!$H35</f>
        <v>1177.6159653859306</v>
      </c>
      <c r="F10" s="47">
        <f>'Parametry inwestycji'!$C$55*'Harmonogram kredytu'!$H47</f>
        <v>1165.4142958378968</v>
      </c>
      <c r="G10" s="47">
        <f>'Parametry inwestycji'!$C$55*'Harmonogram kredytu'!H59</f>
        <v>1152.4858100960469</v>
      </c>
      <c r="H10" s="47">
        <f>'Parametry inwestycji'!$C$55*'Harmonogram kredytu'!H71</f>
        <v>1138.7872139392487</v>
      </c>
      <c r="I10" s="47">
        <f>'Parametry inwestycji'!$C$55*'Harmonogram kredytu'!$H83</f>
        <v>1124.2726342418277</v>
      </c>
      <c r="J10" s="47">
        <f>'Parametry inwestycji'!$C$55*'Harmonogram kredytu'!$H95</f>
        <v>1108.8934653560996</v>
      </c>
      <c r="K10" s="47">
        <f>'Parametry inwestycji'!$C$55*'Harmonogram kredytu'!$H107</f>
        <v>1092.5982063443789</v>
      </c>
      <c r="L10" s="47">
        <f>'Parametry inwestycji'!$C$55*'Harmonogram kredytu'!$H119</f>
        <v>1075.3322885153934</v>
      </c>
      <c r="M10" s="47">
        <f>'Parametry inwestycji'!$C$55*'Harmonogram kredytu'!$H131</f>
        <v>1057.0378926875728</v>
      </c>
      <c r="N10" s="47">
        <f>'Parametry inwestycji'!$C$55*'Harmonogram kredytu'!$H143</f>
        <v>1037.6537555672674</v>
      </c>
      <c r="O10" s="47">
        <f>'Parametry inwestycji'!$C$55*'Harmonogram kredytu'!$H155</f>
        <v>1017.1149645935099</v>
      </c>
      <c r="P10" s="47">
        <f>'Parametry inwestycji'!$C$55*'Harmonogram kredytu'!$H167</f>
        <v>995.35274056230276</v>
      </c>
      <c r="Q10" s="47">
        <f>'Parametry inwestycji'!$C$55*'Harmonogram kredytu'!$H179</f>
        <v>972.29420730250399</v>
      </c>
      <c r="R10" s="47">
        <f>'Parametry inwestycji'!$C$55*'Harmonogram kredytu'!$H191</f>
        <v>947.86214763200394</v>
      </c>
      <c r="S10" s="47">
        <f>'Parametry inwestycji'!$C$55*'Harmonogram kredytu'!$H203</f>
        <v>921.97474477695857</v>
      </c>
      <c r="T10" s="47">
        <f>'Parametry inwestycji'!$C$55*'Harmonogram kredytu'!$H215</f>
        <v>894.54530838815515</v>
      </c>
      <c r="U10" s="47">
        <f>'Parametry inwestycji'!$C$55*'Harmonogram kredytu'!$H227</f>
        <v>865.48198423701331</v>
      </c>
      <c r="V10" s="47">
        <f>'Parametry inwestycji'!$C$55*'Harmonogram kredytu'!$H239</f>
        <v>834.6874466190568</v>
      </c>
      <c r="W10" s="47">
        <f>'Parametry inwestycji'!$C$55*'Harmonogram kredytu'!$H251</f>
        <v>802.05857243480432</v>
      </c>
      <c r="X10" s="47">
        <f>'Parametry inwestycji'!$C$55*'Harmonogram kredytu'!$H263</f>
        <v>767.48609585665361</v>
      </c>
      <c r="Y10" s="47">
        <f>'Parametry inwestycji'!$C$55*'Harmonogram kredytu'!$H275</f>
        <v>730.85424242532599</v>
      </c>
      <c r="Z10" s="47">
        <f>'Parametry inwestycji'!$C$55*'Harmonogram kredytu'!$H287</f>
        <v>692.04034135055247</v>
      </c>
      <c r="AA10" s="47">
        <f>'Parametry inwestycji'!$C$55*'Harmonogram kredytu'!$H299</f>
        <v>650.91441471769633</v>
      </c>
      <c r="AB10" s="47">
        <f>'Parametry inwestycji'!$C$55*'Harmonogram kredytu'!$H311</f>
        <v>607.33874222467011</v>
      </c>
      <c r="AC10" s="47">
        <f>'Parametry inwestycji'!$C$55*'Harmonogram kredytu'!$H323</f>
        <v>561.16739999155709</v>
      </c>
      <c r="AD10" s="47">
        <f>'Parametry inwestycji'!$C$55*'Harmonogram kredytu'!$H335</f>
        <v>512.24577189853335</v>
      </c>
      <c r="AE10" s="47">
        <f>'Parametry inwestycji'!$C$55*'Harmonogram kredytu'!$H347</f>
        <v>460.41003181567959</v>
      </c>
      <c r="AF10" s="47">
        <f>'Parametry inwestycji'!$C$55*'Harmonogram kredytu'!$H359</f>
        <v>405.48659499080566</v>
      </c>
      <c r="AG10" s="47">
        <f>'Parametry inwestycji'!$C$55*'Harmonogram kredytu'!$H371</f>
        <v>347.29153675812199</v>
      </c>
      <c r="AH10" s="47">
        <f>'Parametry inwestycji'!$C$55*'Harmonogram kredytu'!$H383</f>
        <v>285.62997662116294</v>
      </c>
      <c r="AI10" s="47">
        <f>'Parametry inwestycji'!$C$55*'Harmonogram kredytu'!$H395</f>
        <v>220.29542564740964</v>
      </c>
      <c r="AJ10" s="47">
        <f>'Parametry inwestycji'!$C$55*'Harmonogram kredytu'!$H407</f>
        <v>151.06909498920376</v>
      </c>
      <c r="AK10" s="47">
        <f>'Parametry inwestycji'!$C$55*'Harmonogram kredytu'!$H419</f>
        <v>77.719163215364034</v>
      </c>
      <c r="AL10" s="47">
        <f>'Parametry inwestycji'!$C$55*'Harmonogram kredytu'!$H431</f>
        <v>0</v>
      </c>
    </row>
    <row r="11" spans="2:38" s="3" customFormat="1">
      <c r="B11" s="19" t="s">
        <v>29</v>
      </c>
      <c r="C11" s="47">
        <f>'Parametry inwestycji'!$C$54</f>
        <v>420</v>
      </c>
      <c r="D11" s="47">
        <f>'Parametry inwestycji'!$C$54</f>
        <v>420</v>
      </c>
      <c r="E11" s="47">
        <f>'Parametry inwestycji'!$C$54</f>
        <v>420</v>
      </c>
      <c r="F11" s="47">
        <f>'Parametry inwestycji'!$C$54</f>
        <v>420</v>
      </c>
      <c r="G11" s="47">
        <f>'Parametry inwestycji'!$C$54</f>
        <v>420</v>
      </c>
      <c r="H11" s="47">
        <f>'Parametry inwestycji'!$C$54</f>
        <v>420</v>
      </c>
      <c r="I11" s="47">
        <f>'Parametry inwestycji'!$C$54</f>
        <v>420</v>
      </c>
      <c r="J11" s="47">
        <f>'Parametry inwestycji'!$C$54</f>
        <v>420</v>
      </c>
      <c r="K11" s="47">
        <f>'Parametry inwestycji'!$C$54</f>
        <v>420</v>
      </c>
      <c r="L11" s="47">
        <f>'Parametry inwestycji'!$C$54</f>
        <v>420</v>
      </c>
      <c r="M11" s="47">
        <f>'Parametry inwestycji'!$C$54</f>
        <v>420</v>
      </c>
      <c r="N11" s="47">
        <f>'Parametry inwestycji'!$C$54</f>
        <v>420</v>
      </c>
      <c r="O11" s="47">
        <f>'Parametry inwestycji'!$C$54</f>
        <v>420</v>
      </c>
      <c r="P11" s="47">
        <f>'Parametry inwestycji'!$C$54</f>
        <v>420</v>
      </c>
      <c r="Q11" s="47">
        <f>'Parametry inwestycji'!$C$54</f>
        <v>420</v>
      </c>
      <c r="R11" s="47">
        <f>'Parametry inwestycji'!$C$54</f>
        <v>420</v>
      </c>
      <c r="S11" s="47">
        <f>'Parametry inwestycji'!$C$54</f>
        <v>420</v>
      </c>
      <c r="T11" s="47">
        <f>'Parametry inwestycji'!$C$54</f>
        <v>420</v>
      </c>
      <c r="U11" s="47">
        <f>'Parametry inwestycji'!$C$54</f>
        <v>420</v>
      </c>
      <c r="V11" s="47">
        <f>'Parametry inwestycji'!$C$54</f>
        <v>420</v>
      </c>
      <c r="W11" s="47">
        <f>'Parametry inwestycji'!$C$54</f>
        <v>420</v>
      </c>
      <c r="X11" s="47">
        <f>'Parametry inwestycji'!$C$54</f>
        <v>420</v>
      </c>
      <c r="Y11" s="47">
        <f>'Parametry inwestycji'!$C$54</f>
        <v>420</v>
      </c>
      <c r="Z11" s="47">
        <f>'Parametry inwestycji'!$C$54</f>
        <v>420</v>
      </c>
      <c r="AA11" s="47">
        <f>'Parametry inwestycji'!$C$54</f>
        <v>420</v>
      </c>
      <c r="AB11" s="47">
        <f>'Parametry inwestycji'!$C$54</f>
        <v>420</v>
      </c>
      <c r="AC11" s="47">
        <f>'Parametry inwestycji'!$C$54</f>
        <v>420</v>
      </c>
      <c r="AD11" s="47">
        <f>'Parametry inwestycji'!$C$54</f>
        <v>420</v>
      </c>
      <c r="AE11" s="47">
        <f>'Parametry inwestycji'!$C$54</f>
        <v>420</v>
      </c>
      <c r="AF11" s="47">
        <f>'Parametry inwestycji'!$C$54</f>
        <v>420</v>
      </c>
      <c r="AG11" s="47">
        <f>'Parametry inwestycji'!$C$54</f>
        <v>420</v>
      </c>
      <c r="AH11" s="47">
        <f>'Parametry inwestycji'!$C$54</f>
        <v>420</v>
      </c>
      <c r="AI11" s="47">
        <f>'Parametry inwestycji'!$C$54</f>
        <v>420</v>
      </c>
      <c r="AJ11" s="47">
        <f>'Parametry inwestycji'!$C$54</f>
        <v>420</v>
      </c>
      <c r="AK11" s="47">
        <f>'Parametry inwestycji'!$C$54</f>
        <v>420</v>
      </c>
      <c r="AL11" s="47">
        <f>'Parametry inwestycji'!$C$54</f>
        <v>420</v>
      </c>
    </row>
    <row r="12" spans="2:38" s="3" customFormat="1">
      <c r="B12" s="19" t="s">
        <v>45</v>
      </c>
      <c r="C12" s="47">
        <f>'Parametry inwestycji'!$C$56</f>
        <v>100</v>
      </c>
      <c r="D12" s="47">
        <f>'Parametry inwestycji'!$C$56</f>
        <v>100</v>
      </c>
      <c r="E12" s="47">
        <f>'Parametry inwestycji'!$C$56</f>
        <v>100</v>
      </c>
      <c r="F12" s="47">
        <f>'Parametry inwestycji'!$C$56</f>
        <v>100</v>
      </c>
      <c r="G12" s="47">
        <f>'Parametry inwestycji'!$C$56</f>
        <v>100</v>
      </c>
      <c r="H12" s="47">
        <f>'Parametry inwestycji'!$C$56</f>
        <v>100</v>
      </c>
      <c r="I12" s="47">
        <f>'Parametry inwestycji'!$C$56</f>
        <v>100</v>
      </c>
      <c r="J12" s="47">
        <f>'Parametry inwestycji'!$C$56</f>
        <v>100</v>
      </c>
      <c r="K12" s="47">
        <f>'Parametry inwestycji'!$C$56</f>
        <v>100</v>
      </c>
      <c r="L12" s="47">
        <f>'Parametry inwestycji'!$C$56</f>
        <v>100</v>
      </c>
      <c r="M12" s="47">
        <f>'Parametry inwestycji'!$C$56</f>
        <v>100</v>
      </c>
      <c r="N12" s="47">
        <f>'Parametry inwestycji'!$C$56</f>
        <v>100</v>
      </c>
      <c r="O12" s="47">
        <f>'Parametry inwestycji'!$C$56</f>
        <v>100</v>
      </c>
      <c r="P12" s="47">
        <f>'Parametry inwestycji'!$C$56</f>
        <v>100</v>
      </c>
      <c r="Q12" s="47">
        <f>'Parametry inwestycji'!$C$56</f>
        <v>100</v>
      </c>
      <c r="R12" s="47">
        <f>'Parametry inwestycji'!$C$56</f>
        <v>100</v>
      </c>
      <c r="S12" s="47">
        <f>'Parametry inwestycji'!$C$56</f>
        <v>100</v>
      </c>
      <c r="T12" s="47">
        <f>'Parametry inwestycji'!$C$56</f>
        <v>100</v>
      </c>
      <c r="U12" s="47">
        <f>'Parametry inwestycji'!$C$56</f>
        <v>100</v>
      </c>
      <c r="V12" s="47">
        <f>'Parametry inwestycji'!$C$56</f>
        <v>100</v>
      </c>
      <c r="W12" s="47">
        <f>'Parametry inwestycji'!$C$56</f>
        <v>100</v>
      </c>
      <c r="X12" s="47">
        <f>'Parametry inwestycji'!$C$56</f>
        <v>100</v>
      </c>
      <c r="Y12" s="47">
        <f>'Parametry inwestycji'!$C$56</f>
        <v>100</v>
      </c>
      <c r="Z12" s="47">
        <f>'Parametry inwestycji'!$C$56</f>
        <v>100</v>
      </c>
      <c r="AA12" s="47">
        <f>'Parametry inwestycji'!$C$56</f>
        <v>100</v>
      </c>
      <c r="AB12" s="47">
        <f>'Parametry inwestycji'!$C$56</f>
        <v>100</v>
      </c>
      <c r="AC12" s="47">
        <f>'Parametry inwestycji'!$C$56</f>
        <v>100</v>
      </c>
      <c r="AD12" s="47">
        <f>'Parametry inwestycji'!$C$56</f>
        <v>100</v>
      </c>
      <c r="AE12" s="47">
        <f>'Parametry inwestycji'!$C$56</f>
        <v>100</v>
      </c>
      <c r="AF12" s="47">
        <f>'Parametry inwestycji'!$C$56</f>
        <v>100</v>
      </c>
      <c r="AG12" s="47">
        <f>'Parametry inwestycji'!$C$56</f>
        <v>100</v>
      </c>
      <c r="AH12" s="47">
        <f>'Parametry inwestycji'!$C$56</f>
        <v>100</v>
      </c>
      <c r="AI12" s="47">
        <f>'Parametry inwestycji'!$C$56</f>
        <v>100</v>
      </c>
      <c r="AJ12" s="47">
        <f>'Parametry inwestycji'!$C$56</f>
        <v>100</v>
      </c>
      <c r="AK12" s="47">
        <f>'Parametry inwestycji'!$C$56</f>
        <v>100</v>
      </c>
      <c r="AL12" s="47">
        <f>'Parametry inwestycji'!$C$56</f>
        <v>100</v>
      </c>
    </row>
    <row r="13" spans="2:38" s="3" customFormat="1">
      <c r="B13" s="19" t="s">
        <v>107</v>
      </c>
      <c r="C13" s="47">
        <f>SUM('Harmonogram kredytu'!E12:E23)</f>
        <v>23104.700645929493</v>
      </c>
      <c r="D13" s="47">
        <f>SUM('Harmonogram kredytu'!E24:E35)</f>
        <v>22888.903082500448</v>
      </c>
      <c r="E13" s="47">
        <f>SUM('Harmonogram kredytu'!E36:E47)</f>
        <v>22660.25111721527</v>
      </c>
      <c r="F13" s="47">
        <f>SUM('Harmonogram kredytu'!E48:E59)</f>
        <v>22417.979052609826</v>
      </c>
      <c r="G13" s="47">
        <f>SUM('Harmonogram kredytu'!E60:E71)</f>
        <v>22161.275580960348</v>
      </c>
      <c r="H13" s="47">
        <f>SUM('Harmonogram kredytu'!E72:E83)</f>
        <v>21889.281067419492</v>
      </c>
      <c r="I13" s="47">
        <f>SUM('Harmonogram kredytu'!E84:E95)</f>
        <v>21601.084671317196</v>
      </c>
      <c r="J13" s="47">
        <f>SUM('Harmonogram kredytu'!E96:E107)</f>
        <v>21295.721295986194</v>
      </c>
      <c r="K13" s="47">
        <f>SUM('Harmonogram kredytu'!E108:E119)</f>
        <v>20972.168356897932</v>
      </c>
      <c r="L13" s="47">
        <f>SUM('Harmonogram kredytu'!E120:E131)</f>
        <v>20629.34235728623</v>
      </c>
      <c r="M13" s="47">
        <f>SUM('Harmonogram kredytu'!E132:E143)</f>
        <v>20266.09525979132</v>
      </c>
      <c r="N13" s="47">
        <f>SUM('Harmonogram kredytu'!E144:E155)</f>
        <v>19881.210641973747</v>
      </c>
      <c r="O13" s="47">
        <f>SUM('Harmonogram kredytu'!E156:E167)</f>
        <v>19473.399622824014</v>
      </c>
      <c r="P13" s="47">
        <f>SUM('Harmonogram kredytu'!E168:E179)</f>
        <v>19041.29654662684</v>
      </c>
      <c r="Q13" s="47">
        <f>SUM('Harmonogram kredytu'!E180:E191)</f>
        <v>18583.454409726404</v>
      </c>
      <c r="R13" s="47">
        <f>SUM('Harmonogram kredytu'!E192:E203)</f>
        <v>18098.340014877933</v>
      </c>
      <c r="S13" s="47">
        <f>SUM('Harmonogram kredytu'!E204:E215)</f>
        <v>17584.328836958808</v>
      </c>
      <c r="T13" s="47">
        <f>SUM('Harmonogram kredytu'!E216:E227)</f>
        <v>17039.699582845798</v>
      </c>
      <c r="U13" s="47">
        <f>SUM('Harmonogram kredytu'!E228:E239)</f>
        <v>16462.628427240787</v>
      </c>
      <c r="V13" s="47">
        <f>SUM('Harmonogram kredytu'!E240:E251)</f>
        <v>15851.182905142166</v>
      </c>
      <c r="W13" s="47">
        <f>SUM('Harmonogram kredytu'!E252:E263)</f>
        <v>15203.315440509512</v>
      </c>
      <c r="X13" s="47">
        <f>SUM('Harmonogram kredytu'!E264:E275)</f>
        <v>14516.856489450502</v>
      </c>
      <c r="Y13" s="47">
        <f>SUM('Harmonogram kredytu'!E276:E287)</f>
        <v>13789.507274968466</v>
      </c>
      <c r="Z13" s="47">
        <f>SUM('Harmonogram kredytu'!E288:E299)</f>
        <v>13018.832088940977</v>
      </c>
      <c r="AA13" s="47">
        <f>SUM('Harmonogram kredytu'!E300:E311)</f>
        <v>12202.25013555087</v>
      </c>
      <c r="AB13" s="47">
        <f>SUM('Harmonogram kredytu'!E312:E323)</f>
        <v>11337.026888855311</v>
      </c>
      <c r="AC13" s="47">
        <f>SUM('Harmonogram kredytu'!E324:E335)</f>
        <v>10420.264935551688</v>
      </c>
      <c r="AD13" s="47">
        <f>SUM('Harmonogram kredytu'!E336:E347)</f>
        <v>9448.8942722749962</v>
      </c>
      <c r="AE13" s="47">
        <f>SUM('Harmonogram kredytu'!E348:E359)</f>
        <v>8419.6620249348925</v>
      </c>
      <c r="AF13" s="47">
        <f>SUM('Harmonogram kredytu'!E360:E371)</f>
        <v>7329.1215556650031</v>
      </c>
      <c r="AG13" s="47">
        <f>SUM('Harmonogram kredytu'!E372:E383)</f>
        <v>6173.6209209065173</v>
      </c>
      <c r="AH13" s="47">
        <f>SUM('Harmonogram kredytu'!E384:E395)</f>
        <v>4949.2906419750498</v>
      </c>
      <c r="AI13" s="47">
        <f>SUM('Harmonogram kredytu'!E396:E407)</f>
        <v>3652.0307471574988</v>
      </c>
      <c r="AJ13" s="47">
        <f>SUM('Harmonogram kredytu'!E408:E419)</f>
        <v>2277.4970419462052</v>
      </c>
      <c r="AK13" s="47">
        <f>SUM('Harmonogram kredytu'!E420:E431)</f>
        <v>821.08656143288715</v>
      </c>
      <c r="AL13" s="47">
        <v>0</v>
      </c>
    </row>
    <row r="14" spans="2:38" s="3" customFormat="1">
      <c r="B14" s="19" t="s">
        <v>108</v>
      </c>
      <c r="C14" s="47">
        <f>SUM('Harmonogram kredytu'!F12:F23)</f>
        <v>3622.773653963673</v>
      </c>
      <c r="D14" s="47">
        <f>SUM('Harmonogram kredytu'!F24:F35)</f>
        <v>3838.5712173927054</v>
      </c>
      <c r="E14" s="47">
        <f>SUM('Harmonogram kredytu'!F36:F47)</f>
        <v>4067.2231826778843</v>
      </c>
      <c r="F14" s="47">
        <f>SUM('Harmonogram kredytu'!F48:F59)</f>
        <v>4309.4952472833211</v>
      </c>
      <c r="G14" s="47">
        <f>SUM('Harmonogram kredytu'!F60:F71)</f>
        <v>4566.1987189327992</v>
      </c>
      <c r="H14" s="47">
        <f>SUM('Harmonogram kredytu'!F72:F83)</f>
        <v>4838.1932324736499</v>
      </c>
      <c r="I14" s="47">
        <f>SUM('Harmonogram kredytu'!F84:F95)</f>
        <v>5126.3896285759392</v>
      </c>
      <c r="J14" s="47">
        <f>SUM('Harmonogram kredytu'!F96:F107)</f>
        <v>5431.7530039069343</v>
      </c>
      <c r="K14" s="47">
        <f>SUM('Harmonogram kredytu'!F108:F119)</f>
        <v>5755.30594299519</v>
      </c>
      <c r="L14" s="47">
        <f>SUM('Harmonogram kredytu'!F120:F131)</f>
        <v>6098.1319426068812</v>
      </c>
      <c r="M14" s="47">
        <f>SUM('Harmonogram kredytu'!F132:F143)</f>
        <v>6461.379040101785</v>
      </c>
      <c r="N14" s="47">
        <f>SUM('Harmonogram kredytu'!F144:F155)</f>
        <v>6846.2636579193586</v>
      </c>
      <c r="O14" s="47">
        <f>SUM('Harmonogram kredytu'!F156:F167)</f>
        <v>7254.074677069093</v>
      </c>
      <c r="P14" s="47">
        <f>SUM('Harmonogram kredytu'!F168:F179)</f>
        <v>7686.17775326626</v>
      </c>
      <c r="Q14" s="47">
        <f>SUM('Harmonogram kredytu'!F180:F191)</f>
        <v>8144.0198901666836</v>
      </c>
      <c r="R14" s="47">
        <f>SUM('Harmonogram kredytu'!F192:F203)</f>
        <v>8629.1342850151486</v>
      </c>
      <c r="S14" s="47">
        <f>SUM('Harmonogram kredytu'!F204:F215)</f>
        <v>9143.1454629342588</v>
      </c>
      <c r="T14" s="47">
        <f>SUM('Harmonogram kredytu'!F216:F227)</f>
        <v>9687.7747170472503</v>
      </c>
      <c r="U14" s="47">
        <f>SUM('Harmonogram kredytu'!F228:F239)</f>
        <v>10264.845872652257</v>
      </c>
      <c r="V14" s="47">
        <f>SUM('Harmonogram kredytu'!F240:F251)</f>
        <v>10876.291394750868</v>
      </c>
      <c r="W14" s="47">
        <f>SUM('Harmonogram kredytu'!F252:F263)</f>
        <v>11524.158859383511</v>
      </c>
      <c r="X14" s="47">
        <f>SUM('Harmonogram kredytu'!F264:F275)</f>
        <v>12210.617810442505</v>
      </c>
      <c r="Y14" s="47">
        <f>SUM('Harmonogram kredytu'!F276:F287)</f>
        <v>12937.967024924526</v>
      </c>
      <c r="Z14" s="47">
        <f>SUM('Harmonogram kredytu'!F288:F299)</f>
        <v>13708.642210952003</v>
      </c>
      <c r="AA14" s="47">
        <f>SUM('Harmonogram kredytu'!F300:F311)</f>
        <v>14525.224164342098</v>
      </c>
      <c r="AB14" s="47">
        <f>SUM('Harmonogram kredytu'!F312:F323)</f>
        <v>15390.447411037645</v>
      </c>
      <c r="AC14" s="47">
        <f>SUM('Harmonogram kredytu'!F324:F335)</f>
        <v>16307.209364341252</v>
      </c>
      <c r="AD14" s="47">
        <f>SUM('Harmonogram kredytu'!F336:F347)</f>
        <v>17278.580027617929</v>
      </c>
      <c r="AE14" s="47">
        <f>SUM('Harmonogram kredytu'!F348:F359)</f>
        <v>18307.812274958014</v>
      </c>
      <c r="AF14" s="47">
        <f>SUM('Harmonogram kredytu'!F360:F371)</f>
        <v>19398.352744227883</v>
      </c>
      <c r="AG14" s="47">
        <f>SUM('Harmonogram kredytu'!F372:F383)</f>
        <v>20553.853378986343</v>
      </c>
      <c r="AH14" s="47">
        <f>SUM('Harmonogram kredytu'!F384:F395)</f>
        <v>21778.183657917787</v>
      </c>
      <c r="AI14" s="47">
        <f>SUM('Harmonogram kredytu'!F396:F407)</f>
        <v>23075.443552735316</v>
      </c>
      <c r="AJ14" s="47">
        <f>SUM('Harmonogram kredytu'!F408:F419)</f>
        <v>24449.977257946579</v>
      </c>
      <c r="AK14" s="47">
        <f>SUM('Harmonogram kredytu'!F420:F431)</f>
        <v>25906.387738459875</v>
      </c>
      <c r="AL14" s="47">
        <v>0</v>
      </c>
    </row>
    <row r="15" spans="2:38" s="3" customFormat="1">
      <c r="B15" s="19" t="s">
        <v>124</v>
      </c>
      <c r="C15" s="47">
        <f>'Parametry inwestycji'!$C$52*C6</f>
        <v>3353.5949999999998</v>
      </c>
      <c r="D15" s="47">
        <f>'Parametry inwestycji'!$C$52*D6</f>
        <v>3353.5949999999998</v>
      </c>
      <c r="E15" s="47">
        <f>'Parametry inwestycji'!$C$52*E6</f>
        <v>3353.5949999999998</v>
      </c>
      <c r="F15" s="47">
        <f>'Parametry inwestycji'!$C$52*F6</f>
        <v>3353.5949999999998</v>
      </c>
      <c r="G15" s="47">
        <f>'Parametry inwestycji'!$C$52*G6</f>
        <v>3353.5949999999998</v>
      </c>
      <c r="H15" s="47">
        <f>'Parametry inwestycji'!$C$52*H6</f>
        <v>3353.5949999999998</v>
      </c>
      <c r="I15" s="47">
        <f>'Parametry inwestycji'!$C$52*I6</f>
        <v>3353.5949999999998</v>
      </c>
      <c r="J15" s="47">
        <f>'Parametry inwestycji'!$C$52*J6</f>
        <v>3353.5949999999998</v>
      </c>
      <c r="K15" s="47">
        <f>'Parametry inwestycji'!$C$52*K6</f>
        <v>3353.5949999999998</v>
      </c>
      <c r="L15" s="47">
        <f>'Parametry inwestycji'!$C$52*L6</f>
        <v>3353.5949999999998</v>
      </c>
      <c r="M15" s="47">
        <f>'Parametry inwestycji'!$C$52*M6</f>
        <v>3353.5949999999998</v>
      </c>
      <c r="N15" s="47">
        <f>'Parametry inwestycji'!$C$52*N6</f>
        <v>3353.5949999999998</v>
      </c>
      <c r="O15" s="47">
        <f>'Parametry inwestycji'!$C$52*O6</f>
        <v>3353.5949999999998</v>
      </c>
      <c r="P15" s="47">
        <f>'Parametry inwestycji'!$C$52*P6</f>
        <v>3353.5949999999998</v>
      </c>
      <c r="Q15" s="47">
        <f>'Parametry inwestycji'!$C$52*Q6</f>
        <v>3353.5949999999998</v>
      </c>
      <c r="R15" s="47">
        <f>'Parametry inwestycji'!$C$52*R6</f>
        <v>3353.5949999999998</v>
      </c>
      <c r="S15" s="47">
        <f>'Parametry inwestycji'!$C$52*S6</f>
        <v>3353.5949999999998</v>
      </c>
      <c r="T15" s="47">
        <f>'Parametry inwestycji'!$C$52*T6</f>
        <v>3353.5949999999998</v>
      </c>
      <c r="U15" s="47">
        <f>'Parametry inwestycji'!$C$52*U6</f>
        <v>3353.5949999999998</v>
      </c>
      <c r="V15" s="47">
        <f>'Parametry inwestycji'!$C$52*V6</f>
        <v>3353.5949999999998</v>
      </c>
      <c r="W15" s="47">
        <f>'Parametry inwestycji'!$C$52*W6</f>
        <v>3353.5949999999998</v>
      </c>
      <c r="X15" s="47">
        <f>'Parametry inwestycji'!$C$52*X6</f>
        <v>3353.5949999999998</v>
      </c>
      <c r="Y15" s="47">
        <f>'Parametry inwestycji'!$C$52*Y6</f>
        <v>3353.5949999999998</v>
      </c>
      <c r="Z15" s="47">
        <f>'Parametry inwestycji'!$C$52*Z6</f>
        <v>3353.5949999999998</v>
      </c>
      <c r="AA15" s="47">
        <f>'Parametry inwestycji'!$C$52*AA6</f>
        <v>3353.5949999999998</v>
      </c>
      <c r="AB15" s="47">
        <f>'Parametry inwestycji'!$C$52*AB6</f>
        <v>3353.5949999999998</v>
      </c>
      <c r="AC15" s="47">
        <f>'Parametry inwestycji'!$C$52*AC6</f>
        <v>3353.5949999999998</v>
      </c>
      <c r="AD15" s="47">
        <f>'Parametry inwestycji'!$C$52*AD6</f>
        <v>3353.5949999999998</v>
      </c>
      <c r="AE15" s="47">
        <f>'Parametry inwestycji'!$C$52*AE6</f>
        <v>3353.5949999999998</v>
      </c>
      <c r="AF15" s="47">
        <f>'Parametry inwestycji'!$C$52*AF6</f>
        <v>3353.5949999999998</v>
      </c>
      <c r="AG15" s="47">
        <f>'Parametry inwestycji'!$C$52*AG6</f>
        <v>3353.5949999999998</v>
      </c>
      <c r="AH15" s="47">
        <f>'Parametry inwestycji'!$C$52*AH6</f>
        <v>3353.5949999999998</v>
      </c>
      <c r="AI15" s="47">
        <f>'Parametry inwestycji'!$C$52*AI6</f>
        <v>3353.5949999999998</v>
      </c>
      <c r="AJ15" s="47">
        <f>'Parametry inwestycji'!$C$52*AJ6</f>
        <v>3353.5949999999998</v>
      </c>
      <c r="AK15" s="47">
        <f>'Parametry inwestycji'!$C$52*AK6</f>
        <v>3353.5949999999998</v>
      </c>
      <c r="AL15" s="47">
        <f>'Parametry inwestycji'!$C$52*AL6</f>
        <v>3353.5949999999998</v>
      </c>
    </row>
    <row r="16" spans="2:38" s="3" customFormat="1">
      <c r="B16" s="19" t="s">
        <v>125</v>
      </c>
      <c r="C16" s="47">
        <f>'Parametry inwestycji'!$C$53*(12-C6)</f>
        <v>830.74500000000012</v>
      </c>
      <c r="D16" s="47">
        <f>'Parametry inwestycji'!$C$53*(12-D6)</f>
        <v>830.74500000000012</v>
      </c>
      <c r="E16" s="47">
        <f>'Parametry inwestycji'!$C$53*(12-E6)</f>
        <v>830.74500000000012</v>
      </c>
      <c r="F16" s="47">
        <f>'Parametry inwestycji'!$C$53*(12-F6)</f>
        <v>830.74500000000012</v>
      </c>
      <c r="G16" s="47">
        <f>'Parametry inwestycji'!$C$53*(12-G6)</f>
        <v>830.74500000000012</v>
      </c>
      <c r="H16" s="47">
        <f>'Parametry inwestycji'!$C$53*(12-H6)</f>
        <v>830.74500000000012</v>
      </c>
      <c r="I16" s="47">
        <f>'Parametry inwestycji'!$C$53*(12-I6)</f>
        <v>830.74500000000012</v>
      </c>
      <c r="J16" s="47">
        <f>'Parametry inwestycji'!$C$53*(12-J6)</f>
        <v>830.74500000000012</v>
      </c>
      <c r="K16" s="47">
        <f>'Parametry inwestycji'!$C$53*(12-K6)</f>
        <v>830.74500000000012</v>
      </c>
      <c r="L16" s="47">
        <f>'Parametry inwestycji'!$C$53*(12-L6)</f>
        <v>830.74500000000012</v>
      </c>
      <c r="M16" s="47">
        <f>'Parametry inwestycji'!$C$53*(12-M6)</f>
        <v>830.74500000000012</v>
      </c>
      <c r="N16" s="47">
        <f>'Parametry inwestycji'!$C$53*(12-N6)</f>
        <v>830.74500000000012</v>
      </c>
      <c r="O16" s="47">
        <f>'Parametry inwestycji'!$C$53*(12-O6)</f>
        <v>830.74500000000012</v>
      </c>
      <c r="P16" s="47">
        <f>'Parametry inwestycji'!$C$53*(12-P6)</f>
        <v>830.74500000000012</v>
      </c>
      <c r="Q16" s="47">
        <f>'Parametry inwestycji'!$C$53*(12-Q6)</f>
        <v>830.74500000000012</v>
      </c>
      <c r="R16" s="47">
        <f>'Parametry inwestycji'!$C$53*(12-R6)</f>
        <v>830.74500000000012</v>
      </c>
      <c r="S16" s="47">
        <f>'Parametry inwestycji'!$C$53*(12-S6)</f>
        <v>830.74500000000012</v>
      </c>
      <c r="T16" s="47">
        <f>'Parametry inwestycji'!$C$53*(12-T6)</f>
        <v>830.74500000000012</v>
      </c>
      <c r="U16" s="47">
        <f>'Parametry inwestycji'!$C$53*(12-U6)</f>
        <v>830.74500000000012</v>
      </c>
      <c r="V16" s="47">
        <f>'Parametry inwestycji'!$C$53*(12-V6)</f>
        <v>830.74500000000012</v>
      </c>
      <c r="W16" s="47">
        <f>'Parametry inwestycji'!$C$53*(12-W6)</f>
        <v>830.74500000000012</v>
      </c>
      <c r="X16" s="47">
        <f>'Parametry inwestycji'!$C$53*(12-X6)</f>
        <v>830.74500000000012</v>
      </c>
      <c r="Y16" s="47">
        <f>'Parametry inwestycji'!$C$53*(12-Y6)</f>
        <v>830.74500000000012</v>
      </c>
      <c r="Z16" s="47">
        <f>'Parametry inwestycji'!$C$53*(12-Z6)</f>
        <v>830.74500000000012</v>
      </c>
      <c r="AA16" s="47">
        <f>'Parametry inwestycji'!$C$53*(12-AA6)</f>
        <v>830.74500000000012</v>
      </c>
      <c r="AB16" s="47">
        <f>'Parametry inwestycji'!$C$53*(12-AB6)</f>
        <v>830.74500000000012</v>
      </c>
      <c r="AC16" s="47">
        <f>'Parametry inwestycji'!$C$53*(12-AC6)</f>
        <v>830.74500000000012</v>
      </c>
      <c r="AD16" s="47">
        <f>'Parametry inwestycji'!$C$53*(12-AD6)</f>
        <v>830.74500000000012</v>
      </c>
      <c r="AE16" s="47">
        <f>'Parametry inwestycji'!$C$53*(12-AE6)</f>
        <v>830.74500000000012</v>
      </c>
      <c r="AF16" s="47">
        <f>'Parametry inwestycji'!$C$53*(12-AF6)</f>
        <v>830.74500000000012</v>
      </c>
      <c r="AG16" s="47">
        <f>'Parametry inwestycji'!$C$53*(12-AG6)</f>
        <v>830.74500000000012</v>
      </c>
      <c r="AH16" s="47">
        <f>'Parametry inwestycji'!$C$53*(12-AH6)</f>
        <v>830.74500000000012</v>
      </c>
      <c r="AI16" s="47">
        <f>'Parametry inwestycji'!$C$53*(12-AI6)</f>
        <v>830.74500000000012</v>
      </c>
      <c r="AJ16" s="47">
        <f>'Parametry inwestycji'!$C$53*(12-AJ6)</f>
        <v>830.74500000000012</v>
      </c>
      <c r="AK16" s="47">
        <f>'Parametry inwestycji'!$C$53*(12-AK6)</f>
        <v>830.74500000000012</v>
      </c>
      <c r="AL16" s="47">
        <f>'Parametry inwestycji'!$C$53*(12-AL6)</f>
        <v>830.74500000000012</v>
      </c>
    </row>
    <row r="17" spans="2:38" s="3" customFormat="1">
      <c r="B17" s="19" t="s">
        <v>110</v>
      </c>
      <c r="C17" s="12"/>
      <c r="D17" s="65"/>
      <c r="E17" s="65"/>
      <c r="F17" s="48"/>
      <c r="G17" s="48">
        <f>'Parametry inwestycji'!$C$58</f>
        <v>1500</v>
      </c>
      <c r="H17" s="65"/>
      <c r="I17" s="48"/>
      <c r="J17" s="48"/>
      <c r="K17" s="65"/>
      <c r="L17" s="48">
        <f>'Parametry inwestycji'!$C$58</f>
        <v>1500</v>
      </c>
      <c r="M17" s="65"/>
      <c r="N17" s="65"/>
      <c r="O17" s="65"/>
      <c r="P17" s="48"/>
      <c r="Q17" s="65"/>
      <c r="R17" s="65"/>
      <c r="S17" s="65"/>
      <c r="T17" s="48"/>
      <c r="U17" s="65"/>
      <c r="V17" s="48">
        <f>'Parametry inwestycji'!$C$58</f>
        <v>1500</v>
      </c>
      <c r="W17" s="65"/>
      <c r="X17" s="65"/>
      <c r="Y17" s="65"/>
      <c r="Z17" s="65"/>
      <c r="AA17" s="48">
        <f>'Parametry inwestycji'!$C$58</f>
        <v>1500</v>
      </c>
      <c r="AB17" s="65"/>
      <c r="AC17" s="65"/>
      <c r="AD17" s="65"/>
      <c r="AE17" s="48"/>
      <c r="AF17" s="65"/>
      <c r="AG17" s="65"/>
      <c r="AH17" s="65"/>
      <c r="AI17" s="65"/>
      <c r="AJ17" s="65"/>
      <c r="AK17" s="48">
        <f>'Parametry inwestycji'!$C$58</f>
        <v>1500</v>
      </c>
      <c r="AL17" s="65"/>
    </row>
    <row r="18" spans="2:38" s="3" customFormat="1">
      <c r="B18" s="19" t="s">
        <v>111</v>
      </c>
      <c r="C18" s="12"/>
      <c r="D18" s="65"/>
      <c r="E18" s="65"/>
      <c r="F18" s="65"/>
      <c r="G18" s="65"/>
      <c r="H18" s="65"/>
      <c r="I18" s="65"/>
      <c r="J18" s="65"/>
      <c r="K18" s="65"/>
      <c r="L18" s="48"/>
      <c r="M18" s="65"/>
      <c r="N18" s="65"/>
      <c r="O18" s="65"/>
      <c r="P18" s="65"/>
      <c r="Q18" s="48">
        <f>'Parametry inwestycji'!$C$59</f>
        <v>20000</v>
      </c>
      <c r="R18" s="65"/>
      <c r="S18" s="65"/>
      <c r="T18" s="65"/>
      <c r="U18" s="65"/>
      <c r="V18" s="65"/>
      <c r="W18" s="48"/>
      <c r="X18" s="65"/>
      <c r="Y18" s="65"/>
      <c r="Z18" s="65"/>
      <c r="AA18" s="65"/>
      <c r="AB18" s="65"/>
      <c r="AC18" s="65"/>
      <c r="AD18" s="65"/>
      <c r="AE18" s="65"/>
      <c r="AF18" s="48">
        <f>'Parametry inwestycji'!$C$59</f>
        <v>20000</v>
      </c>
      <c r="AG18" s="65"/>
      <c r="AH18" s="48"/>
      <c r="AI18" s="65"/>
      <c r="AJ18" s="65"/>
      <c r="AK18" s="65"/>
      <c r="AL18" s="65"/>
    </row>
    <row r="19" spans="2:38" s="3" customFormat="1">
      <c r="B19" s="19" t="s">
        <v>113</v>
      </c>
      <c r="C19" s="47"/>
      <c r="D19" s="66"/>
      <c r="E19" s="66"/>
      <c r="F19" s="66"/>
      <c r="G19" s="66"/>
      <c r="H19" s="66"/>
      <c r="I19" s="66"/>
      <c r="J19" s="66"/>
      <c r="K19" s="66"/>
      <c r="L19" s="67">
        <f>'Parametry inwestycji'!C60</f>
        <v>6000</v>
      </c>
      <c r="M19" s="66"/>
      <c r="N19" s="66"/>
      <c r="O19" s="66"/>
      <c r="P19" s="66"/>
      <c r="Q19" s="66"/>
      <c r="R19" s="66"/>
      <c r="S19" s="66"/>
      <c r="T19" s="66"/>
      <c r="U19" s="66"/>
      <c r="V19" s="67">
        <f>'Parametry inwestycji'!C60</f>
        <v>6000</v>
      </c>
      <c r="W19" s="66"/>
      <c r="X19" s="66"/>
      <c r="Y19" s="66"/>
      <c r="Z19" s="66"/>
      <c r="AA19" s="66"/>
      <c r="AB19" s="66"/>
      <c r="AC19" s="66"/>
      <c r="AD19" s="66"/>
      <c r="AE19" s="66"/>
      <c r="AF19" s="67">
        <f>'Parametry inwestycji'!C60</f>
        <v>6000</v>
      </c>
      <c r="AG19" s="66"/>
      <c r="AH19" s="66"/>
      <c r="AI19" s="66"/>
      <c r="AJ19" s="66"/>
      <c r="AK19" s="66"/>
      <c r="AL19" s="66"/>
    </row>
    <row r="20" spans="2:38" s="3" customFormat="1">
      <c r="B20" s="19" t="s">
        <v>112</v>
      </c>
      <c r="C20" s="47">
        <f>'Parametry inwestycji'!$C$63*12</f>
        <v>600</v>
      </c>
      <c r="D20" s="47">
        <f>'Parametry inwestycji'!$C$63*12</f>
        <v>600</v>
      </c>
      <c r="E20" s="47">
        <f>'Parametry inwestycji'!$C$63*12</f>
        <v>600</v>
      </c>
      <c r="F20" s="47">
        <f>'Parametry inwestycji'!$C$63*12</f>
        <v>600</v>
      </c>
      <c r="G20" s="47">
        <f>'Parametry inwestycji'!$C$63*12</f>
        <v>600</v>
      </c>
      <c r="H20" s="47">
        <f>'Parametry inwestycji'!$C$63*12</f>
        <v>600</v>
      </c>
      <c r="I20" s="47">
        <f>'Parametry inwestycji'!$C$63*12</f>
        <v>600</v>
      </c>
      <c r="J20" s="47">
        <f>'Parametry inwestycji'!$C$63*12</f>
        <v>600</v>
      </c>
      <c r="K20" s="47">
        <f>'Parametry inwestycji'!$C$63*12</f>
        <v>600</v>
      </c>
      <c r="L20" s="47">
        <f>'Parametry inwestycji'!$C$63*12</f>
        <v>600</v>
      </c>
      <c r="M20" s="47">
        <f>'Parametry inwestycji'!$C$63*12</f>
        <v>600</v>
      </c>
      <c r="N20" s="47">
        <f>'Parametry inwestycji'!$C$63*12</f>
        <v>600</v>
      </c>
      <c r="O20" s="47">
        <f>'Parametry inwestycji'!$C$63*12</f>
        <v>600</v>
      </c>
      <c r="P20" s="47">
        <f>'Parametry inwestycji'!$C$63*12</f>
        <v>600</v>
      </c>
      <c r="Q20" s="47">
        <f>'Parametry inwestycji'!$C$63*12</f>
        <v>600</v>
      </c>
      <c r="R20" s="47">
        <f>'Parametry inwestycji'!$C$63*12</f>
        <v>600</v>
      </c>
      <c r="S20" s="47">
        <f>'Parametry inwestycji'!$C$63*12</f>
        <v>600</v>
      </c>
      <c r="T20" s="47">
        <f>'Parametry inwestycji'!$C$63*12</f>
        <v>600</v>
      </c>
      <c r="U20" s="47">
        <f>'Parametry inwestycji'!$C$63*12</f>
        <v>600</v>
      </c>
      <c r="V20" s="47">
        <f>'Parametry inwestycji'!$C$63*12</f>
        <v>600</v>
      </c>
      <c r="W20" s="47">
        <f>'Parametry inwestycji'!$C$63*12</f>
        <v>600</v>
      </c>
      <c r="X20" s="47">
        <f>'Parametry inwestycji'!$C$63*12</f>
        <v>600</v>
      </c>
      <c r="Y20" s="47">
        <f>'Parametry inwestycji'!$C$63*12</f>
        <v>600</v>
      </c>
      <c r="Z20" s="47">
        <f>'Parametry inwestycji'!$C$63*12</f>
        <v>600</v>
      </c>
      <c r="AA20" s="47">
        <f>'Parametry inwestycji'!$C$63*12</f>
        <v>600</v>
      </c>
      <c r="AB20" s="47">
        <f>'Parametry inwestycji'!$C$63*12</f>
        <v>600</v>
      </c>
      <c r="AC20" s="47">
        <f>'Parametry inwestycji'!$C$63*12</f>
        <v>600</v>
      </c>
      <c r="AD20" s="47">
        <f>'Parametry inwestycji'!$C$63*12</f>
        <v>600</v>
      </c>
      <c r="AE20" s="47">
        <f>'Parametry inwestycji'!$C$63*12</f>
        <v>600</v>
      </c>
      <c r="AF20" s="47">
        <f>'Parametry inwestycji'!$C$63*12</f>
        <v>600</v>
      </c>
      <c r="AG20" s="47">
        <f>'Parametry inwestycji'!$C$63*12</f>
        <v>600</v>
      </c>
      <c r="AH20" s="47">
        <f>'Parametry inwestycji'!$C$63*12</f>
        <v>600</v>
      </c>
      <c r="AI20" s="47">
        <f>'Parametry inwestycji'!$C$63*12</f>
        <v>600</v>
      </c>
      <c r="AJ20" s="47">
        <f>'Parametry inwestycji'!$C$63*12</f>
        <v>600</v>
      </c>
      <c r="AK20" s="47">
        <f>'Parametry inwestycji'!$C$63*12</f>
        <v>600</v>
      </c>
      <c r="AL20" s="47">
        <f>'Parametry inwestycji'!$C$63*12</f>
        <v>600</v>
      </c>
    </row>
    <row r="21" spans="2:38" s="3" customFormat="1">
      <c r="B21" s="19" t="s">
        <v>116</v>
      </c>
      <c r="C21" s="64">
        <f t="shared" ref="C21:AL21" si="1">SUM(C9:C20)</f>
        <v>32031.814299893165</v>
      </c>
      <c r="D21" s="64">
        <f t="shared" si="1"/>
        <v>33220.945978931268</v>
      </c>
      <c r="E21" s="64">
        <f t="shared" si="1"/>
        <v>33209.430265279087</v>
      </c>
      <c r="F21" s="64">
        <f t="shared" si="1"/>
        <v>35033.728713839846</v>
      </c>
      <c r="G21" s="64">
        <f t="shared" si="1"/>
        <v>34684.300109989199</v>
      </c>
      <c r="H21" s="64">
        <f t="shared" si="1"/>
        <v>33170.601513832386</v>
      </c>
      <c r="I21" s="64">
        <f t="shared" si="1"/>
        <v>34512.601000289622</v>
      </c>
      <c r="J21" s="64">
        <f t="shared" si="1"/>
        <v>33140.70776524923</v>
      </c>
      <c r="K21" s="64">
        <f t="shared" si="1"/>
        <v>33124.412506237495</v>
      </c>
      <c r="L21" s="64">
        <f t="shared" si="1"/>
        <v>41392.689954421432</v>
      </c>
      <c r="M21" s="64">
        <f t="shared" si="1"/>
        <v>33088.852192580671</v>
      </c>
      <c r="N21" s="64">
        <f t="shared" si="1"/>
        <v>33069.468055460369</v>
      </c>
      <c r="O21" s="64">
        <f t="shared" si="1"/>
        <v>33155.270518077567</v>
      </c>
      <c r="P21" s="64">
        <f t="shared" si="1"/>
        <v>33027.167040455402</v>
      </c>
      <c r="Q21" s="64">
        <f t="shared" si="1"/>
        <v>53004.108507195589</v>
      </c>
      <c r="R21" s="64">
        <f t="shared" si="1"/>
        <v>32979.676447525082</v>
      </c>
      <c r="S21" s="64">
        <f t="shared" si="1"/>
        <v>32953.789044670026</v>
      </c>
      <c r="T21" s="64">
        <f t="shared" si="1"/>
        <v>32926.3596082812</v>
      </c>
      <c r="U21" s="64">
        <f t="shared" si="1"/>
        <v>32897.296284130061</v>
      </c>
      <c r="V21" s="64">
        <f t="shared" si="1"/>
        <v>40366.501746512091</v>
      </c>
      <c r="W21" s="64">
        <f t="shared" si="1"/>
        <v>32833.872872327833</v>
      </c>
      <c r="X21" s="64">
        <f t="shared" si="1"/>
        <v>32799.300395749655</v>
      </c>
      <c r="Y21" s="64">
        <f t="shared" si="1"/>
        <v>32762.668542318319</v>
      </c>
      <c r="Z21" s="64">
        <f t="shared" si="1"/>
        <v>32723.854641243532</v>
      </c>
      <c r="AA21" s="64">
        <f t="shared" si="1"/>
        <v>34182.728714610668</v>
      </c>
      <c r="AB21" s="64">
        <f t="shared" si="1"/>
        <v>32639.153042117625</v>
      </c>
      <c r="AC21" s="64">
        <f t="shared" si="1"/>
        <v>32592.981699884494</v>
      </c>
      <c r="AD21" s="64">
        <f t="shared" si="1"/>
        <v>32544.06007179146</v>
      </c>
      <c r="AE21" s="64">
        <f t="shared" si="1"/>
        <v>32492.224331708585</v>
      </c>
      <c r="AF21" s="64">
        <f t="shared" si="1"/>
        <v>58437.300894883694</v>
      </c>
      <c r="AG21" s="64">
        <f t="shared" si="1"/>
        <v>32379.105836650982</v>
      </c>
      <c r="AH21" s="64">
        <f t="shared" si="1"/>
        <v>32317.444276514001</v>
      </c>
      <c r="AI21" s="64">
        <f t="shared" si="1"/>
        <v>32252.109725540224</v>
      </c>
      <c r="AJ21" s="64">
        <f t="shared" si="1"/>
        <v>32182.883394881988</v>
      </c>
      <c r="AK21" s="64">
        <f t="shared" si="1"/>
        <v>33609.53346310812</v>
      </c>
      <c r="AL21" s="64">
        <f t="shared" si="1"/>
        <v>5304.34</v>
      </c>
    </row>
    <row r="22" spans="2:38" s="3" customFormat="1">
      <c r="B22" s="62" t="s">
        <v>114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2:38" s="3" customFormat="1">
      <c r="B23" s="27" t="s">
        <v>109</v>
      </c>
      <c r="C23" s="47">
        <f>'Parametry inwestycji'!$C$12*'Parametry inwestycji'!$C$61</f>
        <v>8800</v>
      </c>
      <c r="D23" s="47">
        <f>'Parametry inwestycji'!$C$12*'Parametry inwestycji'!$C$61</f>
        <v>8800</v>
      </c>
      <c r="E23" s="47">
        <f>'Parametry inwestycji'!$C$12*'Parametry inwestycji'!$C$61</f>
        <v>8800</v>
      </c>
      <c r="F23" s="47">
        <f>'Parametry inwestycji'!$C$12*'Parametry inwestycji'!$C$61</f>
        <v>8800</v>
      </c>
      <c r="G23" s="47">
        <f>'Parametry inwestycji'!$C$12*'Parametry inwestycji'!$C$61</f>
        <v>8800</v>
      </c>
      <c r="H23" s="47">
        <f>'Parametry inwestycji'!$C$12*'Parametry inwestycji'!$C$61</f>
        <v>8800</v>
      </c>
      <c r="I23" s="47">
        <f>'Parametry inwestycji'!$C$12*'Parametry inwestycji'!$C$61</f>
        <v>8800</v>
      </c>
      <c r="J23" s="47">
        <f>'Parametry inwestycji'!$C$12*'Parametry inwestycji'!$C$61</f>
        <v>8800</v>
      </c>
      <c r="K23" s="47">
        <f>'Parametry inwestycji'!$C$12*'Parametry inwestycji'!$C$61</f>
        <v>8800</v>
      </c>
      <c r="L23" s="47">
        <f>'Parametry inwestycji'!$C$12*'Parametry inwestycji'!$C$61</f>
        <v>8800</v>
      </c>
      <c r="M23" s="47">
        <f>'Parametry inwestycji'!$C$12*'Parametry inwestycji'!$C$61</f>
        <v>8800</v>
      </c>
      <c r="N23" s="47">
        <f>'Parametry inwestycji'!$C$12*'Parametry inwestycji'!$C$61</f>
        <v>8800</v>
      </c>
      <c r="O23" s="47">
        <f>'Parametry inwestycji'!$C$12*'Parametry inwestycji'!$C$61</f>
        <v>8800</v>
      </c>
      <c r="P23" s="47">
        <f>'Parametry inwestycji'!$C$12*'Parametry inwestycji'!$C$61</f>
        <v>8800</v>
      </c>
      <c r="Q23" s="47">
        <f>'Parametry inwestycji'!$C$12*'Parametry inwestycji'!$C$61</f>
        <v>8800</v>
      </c>
      <c r="R23" s="47">
        <f>'Parametry inwestycji'!$C$12*'Parametry inwestycji'!$C$61</f>
        <v>8800</v>
      </c>
      <c r="S23" s="47">
        <f>'Parametry inwestycji'!$C$12*'Parametry inwestycji'!$C$61</f>
        <v>8800</v>
      </c>
      <c r="T23" s="47">
        <f>'Parametry inwestycji'!$C$12*'Parametry inwestycji'!$C$61</f>
        <v>8800</v>
      </c>
      <c r="U23" s="47">
        <f>'Parametry inwestycji'!$C$12*'Parametry inwestycji'!$C$61</f>
        <v>8800</v>
      </c>
      <c r="V23" s="47">
        <f>'Parametry inwestycji'!$C$12*'Parametry inwestycji'!$C$61</f>
        <v>8800</v>
      </c>
      <c r="W23" s="47">
        <f>'Parametry inwestycji'!$C$12*'Parametry inwestycji'!$C$61</f>
        <v>8800</v>
      </c>
      <c r="X23" s="47">
        <f>'Parametry inwestycji'!$C$12*'Parametry inwestycji'!$C$61</f>
        <v>8800</v>
      </c>
      <c r="Y23" s="47">
        <f>'Parametry inwestycji'!$C$12*'Parametry inwestycji'!$C$61</f>
        <v>8800</v>
      </c>
      <c r="Z23" s="47">
        <f>'Parametry inwestycji'!$C$12*'Parametry inwestycji'!$C$61</f>
        <v>8800</v>
      </c>
      <c r="AA23" s="47">
        <f>'Parametry inwestycji'!$C$12*'Parametry inwestycji'!$C$61</f>
        <v>8800</v>
      </c>
      <c r="AB23" s="47">
        <f>'Parametry inwestycji'!$C$12*'Parametry inwestycji'!$C$61</f>
        <v>8800</v>
      </c>
      <c r="AC23" s="47">
        <f>'Parametry inwestycji'!$C$12*'Parametry inwestycji'!$C$61</f>
        <v>8800</v>
      </c>
      <c r="AD23" s="47">
        <f>'Parametry inwestycji'!$C$12*'Parametry inwestycji'!$C$61</f>
        <v>8800</v>
      </c>
      <c r="AE23" s="47">
        <f>'Parametry inwestycji'!$C$12*'Parametry inwestycji'!$C$61</f>
        <v>8800</v>
      </c>
      <c r="AF23" s="47">
        <f>'Parametry inwestycji'!$C$12*'Parametry inwestycji'!$C$61</f>
        <v>8800</v>
      </c>
      <c r="AG23" s="47">
        <f>'Parametry inwestycji'!$C$12*'Parametry inwestycji'!$C$61</f>
        <v>8800</v>
      </c>
      <c r="AH23" s="47">
        <f>'Parametry inwestycji'!$C$12*'Parametry inwestycji'!$C$61</f>
        <v>8800</v>
      </c>
      <c r="AI23" s="47">
        <f>'Parametry inwestycji'!$C$12*'Parametry inwestycji'!$C$61</f>
        <v>8800</v>
      </c>
      <c r="AJ23" s="47">
        <f>'Parametry inwestycji'!$C$12*'Parametry inwestycji'!$C$61</f>
        <v>8800</v>
      </c>
      <c r="AK23" s="47">
        <f>'Parametry inwestycji'!$C$12*'Parametry inwestycji'!$C$61</f>
        <v>8800</v>
      </c>
      <c r="AL23" s="47">
        <f>'Parametry inwestycji'!$C$12*'Parametry inwestycji'!$C$61</f>
        <v>8800</v>
      </c>
    </row>
    <row r="24" spans="2:38" s="3" customFormat="1">
      <c r="B24" s="19" t="s">
        <v>115</v>
      </c>
      <c r="C24" s="47">
        <f t="shared" ref="C24:AL24" si="2">(C7-C11-C12-C13-C15-C23-C17-C18-C19-C20)</f>
        <v>-3828.2956459294928</v>
      </c>
      <c r="D24" s="47">
        <f t="shared" si="2"/>
        <v>-3612.4980825004477</v>
      </c>
      <c r="E24" s="47">
        <f t="shared" si="2"/>
        <v>-3383.8461172152693</v>
      </c>
      <c r="F24" s="47">
        <f t="shared" si="2"/>
        <v>-3141.5740526098252</v>
      </c>
      <c r="G24" s="47">
        <f t="shared" si="2"/>
        <v>-4384.8705809603471</v>
      </c>
      <c r="H24" s="47">
        <f t="shared" si="2"/>
        <v>-2612.8760674194909</v>
      </c>
      <c r="I24" s="47">
        <f t="shared" si="2"/>
        <v>-2324.6796713171952</v>
      </c>
      <c r="J24" s="47">
        <f t="shared" si="2"/>
        <v>-2019.3162959861929</v>
      </c>
      <c r="K24" s="47">
        <f t="shared" si="2"/>
        <v>-1695.7633568979309</v>
      </c>
      <c r="L24" s="47">
        <f t="shared" si="2"/>
        <v>-8852.9373572862296</v>
      </c>
      <c r="M24" s="47">
        <f t="shared" si="2"/>
        <v>-989.69025979131948</v>
      </c>
      <c r="N24" s="47">
        <f t="shared" si="2"/>
        <v>-604.80564197374588</v>
      </c>
      <c r="O24" s="47">
        <f t="shared" si="2"/>
        <v>-196.99462282401328</v>
      </c>
      <c r="P24" s="47">
        <f t="shared" si="2"/>
        <v>235.10845337316096</v>
      </c>
      <c r="Q24" s="47">
        <f t="shared" si="2"/>
        <v>-19307.049409726402</v>
      </c>
      <c r="R24" s="47">
        <f t="shared" si="2"/>
        <v>1178.0649851220678</v>
      </c>
      <c r="S24" s="47">
        <f t="shared" si="2"/>
        <v>1692.0761630411926</v>
      </c>
      <c r="T24" s="47">
        <f t="shared" si="2"/>
        <v>2236.7054171542022</v>
      </c>
      <c r="U24" s="47">
        <f t="shared" si="2"/>
        <v>2813.7765727592141</v>
      </c>
      <c r="V24" s="47">
        <f t="shared" si="2"/>
        <v>-4074.7779051421658</v>
      </c>
      <c r="W24" s="47">
        <f t="shared" si="2"/>
        <v>4073.0895594904887</v>
      </c>
      <c r="X24" s="47">
        <f t="shared" si="2"/>
        <v>4759.5485105494972</v>
      </c>
      <c r="Y24" s="47">
        <f t="shared" si="2"/>
        <v>5486.8977250315347</v>
      </c>
      <c r="Z24" s="47">
        <f t="shared" si="2"/>
        <v>6257.5729110590237</v>
      </c>
      <c r="AA24" s="47">
        <f t="shared" si="2"/>
        <v>5574.1548644491268</v>
      </c>
      <c r="AB24" s="47">
        <f t="shared" si="2"/>
        <v>7939.3781111446879</v>
      </c>
      <c r="AC24" s="47">
        <f t="shared" si="2"/>
        <v>8856.140064448311</v>
      </c>
      <c r="AD24" s="47">
        <f t="shared" si="2"/>
        <v>9827.5107277250027</v>
      </c>
      <c r="AE24" s="47">
        <f t="shared" si="2"/>
        <v>10856.742975065106</v>
      </c>
      <c r="AF24" s="47">
        <f t="shared" si="2"/>
        <v>-14052.716555665003</v>
      </c>
      <c r="AG24" s="47">
        <f t="shared" si="2"/>
        <v>13102.784079093482</v>
      </c>
      <c r="AH24" s="47">
        <f t="shared" si="2"/>
        <v>14327.114358024948</v>
      </c>
      <c r="AI24" s="47">
        <f t="shared" si="2"/>
        <v>15624.374252842499</v>
      </c>
      <c r="AJ24" s="47">
        <f t="shared" si="2"/>
        <v>16998.907958053795</v>
      </c>
      <c r="AK24" s="47">
        <f t="shared" si="2"/>
        <v>16955.318438567112</v>
      </c>
      <c r="AL24" s="47">
        <f t="shared" si="2"/>
        <v>19276.404999999999</v>
      </c>
    </row>
    <row r="25" spans="2:38" s="3" customFormat="1">
      <c r="B25" s="19" t="s">
        <v>142</v>
      </c>
      <c r="C25" s="47">
        <f>C24*'Parametry inwestycji'!$C$62</f>
        <v>-689.09321626730866</v>
      </c>
      <c r="D25" s="47">
        <f>D24*'Parametry inwestycji'!$C$62</f>
        <v>-650.24965485008056</v>
      </c>
      <c r="E25" s="47">
        <f>E24*'Parametry inwestycji'!$C$62</f>
        <v>-609.09230109874841</v>
      </c>
      <c r="F25" s="47">
        <f>F24*'Parametry inwestycji'!$C$62</f>
        <v>-565.48332946976848</v>
      </c>
      <c r="G25" s="47">
        <f>G24*'Parametry inwestycji'!$C$62</f>
        <v>-789.2767045728624</v>
      </c>
      <c r="H25" s="47">
        <f>H24*'Parametry inwestycji'!$C$62</f>
        <v>-470.31769213550837</v>
      </c>
      <c r="I25" s="47">
        <f>I24*'Parametry inwestycji'!$C$62</f>
        <v>-418.44234083709512</v>
      </c>
      <c r="J25" s="47">
        <f>J24*'Parametry inwestycji'!$C$62</f>
        <v>-363.47693327751472</v>
      </c>
      <c r="K25" s="47">
        <f>K24*'Parametry inwestycji'!$C$62</f>
        <v>-305.23740424162753</v>
      </c>
      <c r="L25" s="47">
        <f>L24*'Parametry inwestycji'!$C$62</f>
        <v>-1593.5287243115213</v>
      </c>
      <c r="M25" s="47">
        <f>M24*'Parametry inwestycji'!$C$62</f>
        <v>-178.14424676243749</v>
      </c>
      <c r="N25" s="47">
        <f>N24*'Parametry inwestycji'!$C$62</f>
        <v>-108.86501555527425</v>
      </c>
      <c r="O25" s="47">
        <f>O24*'Parametry inwestycji'!$C$62</f>
        <v>-35.45903210832239</v>
      </c>
      <c r="P25" s="47">
        <f>P24*'Parametry inwestycji'!$C$62</f>
        <v>42.319521607168973</v>
      </c>
      <c r="Q25" s="47">
        <f>Q24*'Parametry inwestycji'!$C$62</f>
        <v>-3475.2688937507523</v>
      </c>
      <c r="R25" s="47">
        <f>R24*'Parametry inwestycji'!$C$62</f>
        <v>212.0516973219722</v>
      </c>
      <c r="S25" s="47">
        <f>S24*'Parametry inwestycji'!$C$62</f>
        <v>304.57370934741465</v>
      </c>
      <c r="T25" s="47">
        <f>T24*'Parametry inwestycji'!$C$62</f>
        <v>402.60697508775638</v>
      </c>
      <c r="U25" s="47">
        <f>U24*'Parametry inwestycji'!$C$62</f>
        <v>506.47978309665854</v>
      </c>
      <c r="V25" s="47">
        <f>V24*'Parametry inwestycji'!$C$62</f>
        <v>-733.46002292558978</v>
      </c>
      <c r="W25" s="47">
        <f>W24*'Parametry inwestycji'!$C$62</f>
        <v>733.15612070828797</v>
      </c>
      <c r="X25" s="47">
        <f>X24*'Parametry inwestycji'!$C$62</f>
        <v>856.71873189890948</v>
      </c>
      <c r="Y25" s="47">
        <f>Y24*'Parametry inwestycji'!$C$62</f>
        <v>987.64159050567616</v>
      </c>
      <c r="Z25" s="47">
        <f>Z24*'Parametry inwestycji'!$C$62</f>
        <v>1126.3631239906242</v>
      </c>
      <c r="AA25" s="47">
        <f>AA24*'Parametry inwestycji'!$C$62</f>
        <v>1003.3478756008428</v>
      </c>
      <c r="AB25" s="47">
        <f>AB24*'Parametry inwestycji'!$C$62</f>
        <v>1429.0880600060439</v>
      </c>
      <c r="AC25" s="47">
        <f>AC24*'Parametry inwestycji'!$C$62</f>
        <v>1594.1052116006958</v>
      </c>
      <c r="AD25" s="47">
        <f>AD24*'Parametry inwestycji'!$C$62</f>
        <v>1768.9519309905004</v>
      </c>
      <c r="AE25" s="47">
        <f>AE24*'Parametry inwestycji'!$C$62</f>
        <v>1954.2137355117191</v>
      </c>
      <c r="AF25" s="47">
        <f>AF24*'Parametry inwestycji'!$C$62</f>
        <v>-2529.4889800197006</v>
      </c>
      <c r="AG25" s="47">
        <f>AG24*'Parametry inwestycji'!$C$62</f>
        <v>2358.5011342368266</v>
      </c>
      <c r="AH25" s="47">
        <f>AH24*'Parametry inwestycji'!$C$62</f>
        <v>2578.8805844444905</v>
      </c>
      <c r="AI25" s="47">
        <f>AI24*'Parametry inwestycji'!$C$62</f>
        <v>2812.3873655116499</v>
      </c>
      <c r="AJ25" s="47">
        <f>AJ24*'Parametry inwestycji'!$C$62</f>
        <v>3059.803432449683</v>
      </c>
      <c r="AK25" s="47">
        <f>AK24*'Parametry inwestycji'!$C$62</f>
        <v>3051.9573189420798</v>
      </c>
      <c r="AL25" s="47">
        <f>AL24*'Parametry inwestycji'!$C$62</f>
        <v>3469.7528999999995</v>
      </c>
    </row>
    <row r="26" spans="2:38" s="3" customFormat="1" ht="42">
      <c r="B26" s="19" t="s">
        <v>143</v>
      </c>
      <c r="C26" s="68">
        <f>C7*8.5%</f>
        <v>2766.75</v>
      </c>
      <c r="D26" s="68">
        <f t="shared" ref="D26:AL26" si="3">D7*8.5%</f>
        <v>2766.75</v>
      </c>
      <c r="E26" s="68">
        <f t="shared" si="3"/>
        <v>2766.75</v>
      </c>
      <c r="F26" s="68">
        <f t="shared" si="3"/>
        <v>2766.75</v>
      </c>
      <c r="G26" s="68">
        <f t="shared" si="3"/>
        <v>2766.75</v>
      </c>
      <c r="H26" s="68">
        <f t="shared" si="3"/>
        <v>2766.75</v>
      </c>
      <c r="I26" s="68">
        <f t="shared" si="3"/>
        <v>2766.75</v>
      </c>
      <c r="J26" s="68">
        <f t="shared" si="3"/>
        <v>2766.75</v>
      </c>
      <c r="K26" s="68">
        <f t="shared" si="3"/>
        <v>2766.75</v>
      </c>
      <c r="L26" s="68">
        <f t="shared" si="3"/>
        <v>2766.75</v>
      </c>
      <c r="M26" s="68">
        <f t="shared" si="3"/>
        <v>2766.75</v>
      </c>
      <c r="N26" s="68">
        <f t="shared" si="3"/>
        <v>2766.75</v>
      </c>
      <c r="O26" s="68">
        <f t="shared" si="3"/>
        <v>2766.75</v>
      </c>
      <c r="P26" s="68">
        <f t="shared" si="3"/>
        <v>2766.75</v>
      </c>
      <c r="Q26" s="68">
        <f t="shared" si="3"/>
        <v>2766.75</v>
      </c>
      <c r="R26" s="68">
        <f t="shared" si="3"/>
        <v>2766.75</v>
      </c>
      <c r="S26" s="68">
        <f t="shared" si="3"/>
        <v>2766.75</v>
      </c>
      <c r="T26" s="68">
        <f t="shared" si="3"/>
        <v>2766.75</v>
      </c>
      <c r="U26" s="68">
        <f t="shared" si="3"/>
        <v>2766.75</v>
      </c>
      <c r="V26" s="68">
        <f t="shared" si="3"/>
        <v>2766.75</v>
      </c>
      <c r="W26" s="68">
        <f t="shared" si="3"/>
        <v>2766.75</v>
      </c>
      <c r="X26" s="68">
        <f t="shared" si="3"/>
        <v>2766.75</v>
      </c>
      <c r="Y26" s="68">
        <f t="shared" si="3"/>
        <v>2766.75</v>
      </c>
      <c r="Z26" s="68">
        <f t="shared" si="3"/>
        <v>2766.75</v>
      </c>
      <c r="AA26" s="68">
        <f t="shared" si="3"/>
        <v>2766.75</v>
      </c>
      <c r="AB26" s="68">
        <f t="shared" si="3"/>
        <v>2766.75</v>
      </c>
      <c r="AC26" s="68">
        <f t="shared" si="3"/>
        <v>2766.75</v>
      </c>
      <c r="AD26" s="68">
        <f t="shared" si="3"/>
        <v>2766.75</v>
      </c>
      <c r="AE26" s="68">
        <f t="shared" si="3"/>
        <v>2766.75</v>
      </c>
      <c r="AF26" s="68">
        <f t="shared" si="3"/>
        <v>2766.75</v>
      </c>
      <c r="AG26" s="68">
        <f t="shared" si="3"/>
        <v>2766.75</v>
      </c>
      <c r="AH26" s="68">
        <f t="shared" si="3"/>
        <v>2766.75</v>
      </c>
      <c r="AI26" s="68">
        <f t="shared" si="3"/>
        <v>2766.75</v>
      </c>
      <c r="AJ26" s="68">
        <f t="shared" si="3"/>
        <v>2766.75</v>
      </c>
      <c r="AK26" s="68">
        <f t="shared" si="3"/>
        <v>2766.75</v>
      </c>
      <c r="AL26" s="68">
        <f t="shared" si="3"/>
        <v>2766.75</v>
      </c>
    </row>
    <row r="27" spans="2:38" s="3" customFormat="1">
      <c r="B27" s="62" t="s">
        <v>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2:38" s="3" customFormat="1">
      <c r="B28" s="27" t="s">
        <v>147</v>
      </c>
      <c r="C28" s="47">
        <f t="shared" ref="C28:AL28" si="4">IF(C25&gt;0,C7-C21-C25,C7-C21)</f>
        <v>518.1857001068347</v>
      </c>
      <c r="D28" s="47">
        <f t="shared" si="4"/>
        <v>-670.94597893126775</v>
      </c>
      <c r="E28" s="47">
        <f t="shared" si="4"/>
        <v>-659.4302652790866</v>
      </c>
      <c r="F28" s="47">
        <f t="shared" si="4"/>
        <v>-2483.728713839846</v>
      </c>
      <c r="G28" s="47">
        <f t="shared" si="4"/>
        <v>-2134.300109989199</v>
      </c>
      <c r="H28" s="47">
        <f t="shared" si="4"/>
        <v>-620.60151383238554</v>
      </c>
      <c r="I28" s="47">
        <f t="shared" si="4"/>
        <v>-1962.6010002896219</v>
      </c>
      <c r="J28" s="47">
        <f t="shared" si="4"/>
        <v>-590.70776524922985</v>
      </c>
      <c r="K28" s="47">
        <f t="shared" si="4"/>
        <v>-574.41250623749511</v>
      </c>
      <c r="L28" s="47">
        <f t="shared" si="4"/>
        <v>-8842.689954421432</v>
      </c>
      <c r="M28" s="47">
        <f t="shared" si="4"/>
        <v>-538.85219258067082</v>
      </c>
      <c r="N28" s="47">
        <f t="shared" si="4"/>
        <v>-519.46805546036921</v>
      </c>
      <c r="O28" s="47">
        <f t="shared" si="4"/>
        <v>-605.27051807756652</v>
      </c>
      <c r="P28" s="47">
        <f t="shared" si="4"/>
        <v>-519.48656206257147</v>
      </c>
      <c r="Q28" s="47">
        <f t="shared" si="4"/>
        <v>-20454.108507195589</v>
      </c>
      <c r="R28" s="47">
        <f t="shared" si="4"/>
        <v>-641.72814484705418</v>
      </c>
      <c r="S28" s="47">
        <f t="shared" si="4"/>
        <v>-708.36275401744047</v>
      </c>
      <c r="T28" s="47">
        <f t="shared" si="4"/>
        <v>-778.96658336895644</v>
      </c>
      <c r="U28" s="47">
        <f t="shared" si="4"/>
        <v>-853.77606722671999</v>
      </c>
      <c r="V28" s="47">
        <f t="shared" si="4"/>
        <v>-7816.5017465120909</v>
      </c>
      <c r="W28" s="47">
        <f t="shared" si="4"/>
        <v>-1017.0289930361207</v>
      </c>
      <c r="X28" s="47">
        <f t="shared" si="4"/>
        <v>-1106.0191276485643</v>
      </c>
      <c r="Y28" s="47">
        <f t="shared" si="4"/>
        <v>-1200.310132823995</v>
      </c>
      <c r="Z28" s="47">
        <f t="shared" si="4"/>
        <v>-1300.2177652341559</v>
      </c>
      <c r="AA28" s="47">
        <f t="shared" si="4"/>
        <v>-2636.0765902115108</v>
      </c>
      <c r="AB28" s="47">
        <f t="shared" si="4"/>
        <v>-1518.2411021236687</v>
      </c>
      <c r="AC28" s="47">
        <f t="shared" si="4"/>
        <v>-1637.0869114851903</v>
      </c>
      <c r="AD28" s="47">
        <f t="shared" si="4"/>
        <v>-1763.0120027819607</v>
      </c>
      <c r="AE28" s="47">
        <f t="shared" si="4"/>
        <v>-1896.438067220304</v>
      </c>
      <c r="AF28" s="47">
        <f t="shared" si="4"/>
        <v>-25887.300894883694</v>
      </c>
      <c r="AG28" s="47">
        <f t="shared" si="4"/>
        <v>-2187.606970887809</v>
      </c>
      <c r="AH28" s="47">
        <f t="shared" si="4"/>
        <v>-2346.3248609584916</v>
      </c>
      <c r="AI28" s="47">
        <f t="shared" si="4"/>
        <v>-2514.4970910518737</v>
      </c>
      <c r="AJ28" s="47">
        <f t="shared" si="4"/>
        <v>-2692.6868273316713</v>
      </c>
      <c r="AK28" s="47">
        <f t="shared" si="4"/>
        <v>-4111.4907820502003</v>
      </c>
      <c r="AL28" s="47">
        <f t="shared" si="4"/>
        <v>23775.9071</v>
      </c>
    </row>
    <row r="29" spans="2:38" s="3" customFormat="1">
      <c r="B29" s="27" t="s">
        <v>148</v>
      </c>
      <c r="C29" s="47">
        <f>C28/12</f>
        <v>43.182141675569561</v>
      </c>
      <c r="D29" s="47">
        <f t="shared" ref="D29:AL29" si="5">D28/12</f>
        <v>-55.912164910938976</v>
      </c>
      <c r="E29" s="47">
        <f t="shared" si="5"/>
        <v>-54.95252210659055</v>
      </c>
      <c r="F29" s="47">
        <f t="shared" si="5"/>
        <v>-206.97739281998716</v>
      </c>
      <c r="G29" s="47">
        <f t="shared" si="5"/>
        <v>-177.8583424990999</v>
      </c>
      <c r="H29" s="47">
        <f t="shared" si="5"/>
        <v>-51.716792819365459</v>
      </c>
      <c r="I29" s="47">
        <f t="shared" si="5"/>
        <v>-163.55008335746848</v>
      </c>
      <c r="J29" s="47">
        <f t="shared" si="5"/>
        <v>-49.225647104102485</v>
      </c>
      <c r="K29" s="47">
        <f t="shared" si="5"/>
        <v>-47.86770885312459</v>
      </c>
      <c r="L29" s="47">
        <f t="shared" si="5"/>
        <v>-736.89082953511934</v>
      </c>
      <c r="M29" s="47">
        <f t="shared" si="5"/>
        <v>-44.904349381722568</v>
      </c>
      <c r="N29" s="47">
        <f t="shared" si="5"/>
        <v>-43.289004621697437</v>
      </c>
      <c r="O29" s="47">
        <f t="shared" si="5"/>
        <v>-50.439209839797208</v>
      </c>
      <c r="P29" s="47">
        <f t="shared" si="5"/>
        <v>-43.29054683854762</v>
      </c>
      <c r="Q29" s="47">
        <f t="shared" si="5"/>
        <v>-1704.509042266299</v>
      </c>
      <c r="R29" s="47">
        <f t="shared" si="5"/>
        <v>-53.477345403921184</v>
      </c>
      <c r="S29" s="47">
        <f t="shared" si="5"/>
        <v>-59.03022950145337</v>
      </c>
      <c r="T29" s="47">
        <f t="shared" si="5"/>
        <v>-64.913881947413032</v>
      </c>
      <c r="U29" s="47">
        <f t="shared" si="5"/>
        <v>-71.148005602226661</v>
      </c>
      <c r="V29" s="47">
        <f t="shared" si="5"/>
        <v>-651.3751455426742</v>
      </c>
      <c r="W29" s="47">
        <f t="shared" si="5"/>
        <v>-84.752416086343388</v>
      </c>
      <c r="X29" s="47">
        <f t="shared" si="5"/>
        <v>-92.168260637380357</v>
      </c>
      <c r="Y29" s="47">
        <f t="shared" si="5"/>
        <v>-100.02584440199958</v>
      </c>
      <c r="Z29" s="47">
        <f t="shared" si="5"/>
        <v>-108.35148043617966</v>
      </c>
      <c r="AA29" s="47">
        <f t="shared" si="5"/>
        <v>-219.67304918429258</v>
      </c>
      <c r="AB29" s="47">
        <f t="shared" si="5"/>
        <v>-126.52009184363907</v>
      </c>
      <c r="AC29" s="47">
        <f t="shared" si="5"/>
        <v>-136.42390929043253</v>
      </c>
      <c r="AD29" s="47">
        <f t="shared" si="5"/>
        <v>-146.91766689849672</v>
      </c>
      <c r="AE29" s="47">
        <f t="shared" si="5"/>
        <v>-158.036505601692</v>
      </c>
      <c r="AF29" s="47">
        <f t="shared" si="5"/>
        <v>-2157.2750745736412</v>
      </c>
      <c r="AG29" s="47">
        <f t="shared" si="5"/>
        <v>-182.30058090731742</v>
      </c>
      <c r="AH29" s="47">
        <f t="shared" si="5"/>
        <v>-195.52707174654097</v>
      </c>
      <c r="AI29" s="47">
        <f t="shared" si="5"/>
        <v>-209.54142425432281</v>
      </c>
      <c r="AJ29" s="47">
        <f t="shared" si="5"/>
        <v>-224.39056894430595</v>
      </c>
      <c r="AK29" s="47">
        <f t="shared" si="5"/>
        <v>-342.62423183751667</v>
      </c>
      <c r="AL29" s="47">
        <f t="shared" si="5"/>
        <v>1981.3255916666667</v>
      </c>
    </row>
    <row r="30" spans="2:38" s="3" customFormat="1">
      <c r="B30" s="26" t="s">
        <v>157</v>
      </c>
      <c r="C30" s="64">
        <f>C28</f>
        <v>518.1857001068347</v>
      </c>
      <c r="D30" s="64">
        <f t="shared" ref="D30:AL30" si="6">C30+D28</f>
        <v>-152.76027882443304</v>
      </c>
      <c r="E30" s="64">
        <f t="shared" si="6"/>
        <v>-812.19054410351964</v>
      </c>
      <c r="F30" s="64">
        <f t="shared" si="6"/>
        <v>-3295.9192579433657</v>
      </c>
      <c r="G30" s="64">
        <f t="shared" si="6"/>
        <v>-5430.2193679325646</v>
      </c>
      <c r="H30" s="64">
        <f t="shared" si="6"/>
        <v>-6050.8208817649502</v>
      </c>
      <c r="I30" s="64">
        <f t="shared" si="6"/>
        <v>-8013.4218820545721</v>
      </c>
      <c r="J30" s="64">
        <f t="shared" si="6"/>
        <v>-8604.1296473038019</v>
      </c>
      <c r="K30" s="64">
        <f t="shared" si="6"/>
        <v>-9178.542153541297</v>
      </c>
      <c r="L30" s="64">
        <f t="shared" si="6"/>
        <v>-18021.232107962729</v>
      </c>
      <c r="M30" s="64">
        <f t="shared" si="6"/>
        <v>-18560.0843005434</v>
      </c>
      <c r="N30" s="64">
        <f t="shared" si="6"/>
        <v>-19079.552356003769</v>
      </c>
      <c r="O30" s="64">
        <f t="shared" si="6"/>
        <v>-19684.822874081336</v>
      </c>
      <c r="P30" s="64">
        <f t="shared" si="6"/>
        <v>-20204.309436143907</v>
      </c>
      <c r="Q30" s="64">
        <f t="shared" si="6"/>
        <v>-40658.417943339497</v>
      </c>
      <c r="R30" s="64">
        <f t="shared" si="6"/>
        <v>-41300.14608818655</v>
      </c>
      <c r="S30" s="64">
        <f t="shared" si="6"/>
        <v>-42008.508842203992</v>
      </c>
      <c r="T30" s="64">
        <f t="shared" si="6"/>
        <v>-42787.475425572949</v>
      </c>
      <c r="U30" s="64">
        <f t="shared" si="6"/>
        <v>-43641.251492799667</v>
      </c>
      <c r="V30" s="64">
        <f t="shared" si="6"/>
        <v>-51457.753239311758</v>
      </c>
      <c r="W30" s="64">
        <f t="shared" si="6"/>
        <v>-52474.782232347876</v>
      </c>
      <c r="X30" s="64">
        <f t="shared" si="6"/>
        <v>-53580.80135999644</v>
      </c>
      <c r="Y30" s="64">
        <f t="shared" si="6"/>
        <v>-54781.111492820433</v>
      </c>
      <c r="Z30" s="64">
        <f t="shared" si="6"/>
        <v>-56081.329258054589</v>
      </c>
      <c r="AA30" s="64">
        <f t="shared" si="6"/>
        <v>-58717.405848266098</v>
      </c>
      <c r="AB30" s="64">
        <f t="shared" si="6"/>
        <v>-60235.646950389768</v>
      </c>
      <c r="AC30" s="64">
        <f t="shared" si="6"/>
        <v>-61872.733861874956</v>
      </c>
      <c r="AD30" s="64">
        <f t="shared" si="6"/>
        <v>-63635.745864656914</v>
      </c>
      <c r="AE30" s="64">
        <f t="shared" si="6"/>
        <v>-65532.183931877218</v>
      </c>
      <c r="AF30" s="64">
        <f t="shared" si="6"/>
        <v>-91419.48482676092</v>
      </c>
      <c r="AG30" s="64">
        <f t="shared" si="6"/>
        <v>-93607.091797648725</v>
      </c>
      <c r="AH30" s="64">
        <f t="shared" si="6"/>
        <v>-95953.416658607224</v>
      </c>
      <c r="AI30" s="64">
        <f t="shared" si="6"/>
        <v>-98467.913749659099</v>
      </c>
      <c r="AJ30" s="64">
        <f t="shared" si="6"/>
        <v>-101160.60057699076</v>
      </c>
      <c r="AK30" s="64">
        <f t="shared" si="6"/>
        <v>-105272.09135904096</v>
      </c>
      <c r="AL30" s="64">
        <f t="shared" si="6"/>
        <v>-81496.184259040965</v>
      </c>
    </row>
    <row r="31" spans="2:38" s="3" customFormat="1">
      <c r="B31" s="1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2:38" s="3" customFormat="1">
      <c r="B32" s="19" t="s">
        <v>154</v>
      </c>
      <c r="C32" s="47">
        <f>'Parametry inwestycji'!$C$38*'Parametry inwestycji'!$C$57</f>
        <v>363.52799999999991</v>
      </c>
      <c r="D32" s="47">
        <f>'Parametry inwestycji'!$C$38*'Parametry inwestycji'!$C$57</f>
        <v>363.52799999999991</v>
      </c>
      <c r="E32" s="47">
        <f>'Parametry inwestycji'!$C$38*'Parametry inwestycji'!$C$57</f>
        <v>363.52799999999991</v>
      </c>
      <c r="F32" s="47">
        <f>'Parametry inwestycji'!$C$38*'Parametry inwestycji'!$C$57</f>
        <v>363.52799999999991</v>
      </c>
      <c r="G32" s="47">
        <f>'Parametry inwestycji'!$C$38*'Parametry inwestycji'!$C$57</f>
        <v>363.52799999999991</v>
      </c>
      <c r="H32" s="47">
        <f>'Parametry inwestycji'!$C$38*'Parametry inwestycji'!$C$57</f>
        <v>363.52799999999991</v>
      </c>
      <c r="I32" s="47">
        <f>'Parametry inwestycji'!$C$38*'Parametry inwestycji'!$C$57</f>
        <v>363.52799999999991</v>
      </c>
      <c r="J32" s="47">
        <f>'Parametry inwestycji'!$C$38*'Parametry inwestycji'!$C$57</f>
        <v>363.52799999999991</v>
      </c>
      <c r="K32" s="47">
        <f>'Parametry inwestycji'!$C$38*'Parametry inwestycji'!$C$57</f>
        <v>363.52799999999991</v>
      </c>
      <c r="L32" s="47">
        <f>'Parametry inwestycji'!$C$38*'Parametry inwestycji'!$C$57</f>
        <v>363.52799999999991</v>
      </c>
      <c r="M32" s="47">
        <f>'Parametry inwestycji'!$C$38*'Parametry inwestycji'!$C$57</f>
        <v>363.52799999999991</v>
      </c>
      <c r="N32" s="47">
        <f>'Parametry inwestycji'!$C$38*'Parametry inwestycji'!$C$57</f>
        <v>363.52799999999991</v>
      </c>
      <c r="O32" s="47">
        <f>'Parametry inwestycji'!$C$38*'Parametry inwestycji'!$C$57</f>
        <v>363.52799999999991</v>
      </c>
      <c r="P32" s="47">
        <f>'Parametry inwestycji'!$C$38*'Parametry inwestycji'!$C$57</f>
        <v>363.52799999999991</v>
      </c>
      <c r="Q32" s="47">
        <f>'Parametry inwestycji'!$C$38*'Parametry inwestycji'!$C$57</f>
        <v>363.52799999999991</v>
      </c>
      <c r="R32" s="47">
        <f>'Parametry inwestycji'!$C$38*'Parametry inwestycji'!$C$57</f>
        <v>363.52799999999991</v>
      </c>
      <c r="S32" s="47">
        <f>'Parametry inwestycji'!$C$38*'Parametry inwestycji'!$C$57</f>
        <v>363.52799999999991</v>
      </c>
      <c r="T32" s="47">
        <f>'Parametry inwestycji'!$C$38*'Parametry inwestycji'!$C$57</f>
        <v>363.52799999999991</v>
      </c>
      <c r="U32" s="47">
        <f>'Parametry inwestycji'!$C$38*'Parametry inwestycji'!$C$57</f>
        <v>363.52799999999991</v>
      </c>
      <c r="V32" s="47">
        <f>'Parametry inwestycji'!$C$38*'Parametry inwestycji'!$C$57</f>
        <v>363.52799999999991</v>
      </c>
      <c r="W32" s="47">
        <f>'Parametry inwestycji'!$C$38*'Parametry inwestycji'!$C$57</f>
        <v>363.52799999999991</v>
      </c>
      <c r="X32" s="47">
        <f>'Parametry inwestycji'!$C$38*'Parametry inwestycji'!$C$57</f>
        <v>363.52799999999991</v>
      </c>
      <c r="Y32" s="47">
        <f>'Parametry inwestycji'!$C$38*'Parametry inwestycji'!$C$57</f>
        <v>363.52799999999991</v>
      </c>
      <c r="Z32" s="47">
        <f>'Parametry inwestycji'!$C$38*'Parametry inwestycji'!$C$57</f>
        <v>363.52799999999991</v>
      </c>
      <c r="AA32" s="47">
        <f>'Parametry inwestycji'!$C$38*'Parametry inwestycji'!$C$57</f>
        <v>363.52799999999991</v>
      </c>
      <c r="AB32" s="47">
        <f>'Parametry inwestycji'!$C$38*'Parametry inwestycji'!$C$57</f>
        <v>363.52799999999991</v>
      </c>
      <c r="AC32" s="47">
        <f>'Parametry inwestycji'!$C$38*'Parametry inwestycji'!$C$57</f>
        <v>363.52799999999991</v>
      </c>
      <c r="AD32" s="47">
        <f>'Parametry inwestycji'!$C$38*'Parametry inwestycji'!$C$57</f>
        <v>363.52799999999991</v>
      </c>
      <c r="AE32" s="47">
        <f>'Parametry inwestycji'!$C$38*'Parametry inwestycji'!$C$57</f>
        <v>363.52799999999991</v>
      </c>
      <c r="AF32" s="47">
        <f>'Parametry inwestycji'!$C$38*'Parametry inwestycji'!$C$57</f>
        <v>363.52799999999991</v>
      </c>
      <c r="AG32" s="47">
        <f>'Parametry inwestycji'!$C$38*'Parametry inwestycji'!$C$57</f>
        <v>363.52799999999991</v>
      </c>
      <c r="AH32" s="47">
        <f>'Parametry inwestycji'!$C$38*'Parametry inwestycji'!$C$57</f>
        <v>363.52799999999991</v>
      </c>
      <c r="AI32" s="47">
        <f>'Parametry inwestycji'!$C$38*'Parametry inwestycji'!$C$57</f>
        <v>363.52799999999991</v>
      </c>
      <c r="AJ32" s="47">
        <f>'Parametry inwestycji'!$C$38*'Parametry inwestycji'!$C$57</f>
        <v>363.52799999999991</v>
      </c>
      <c r="AK32" s="47">
        <f>'Parametry inwestycji'!$C$38*'Parametry inwestycji'!$C$57</f>
        <v>363.52799999999991</v>
      </c>
      <c r="AL32" s="47">
        <f>'Parametry inwestycji'!$C$38*'Parametry inwestycji'!$C$57</f>
        <v>363.52799999999991</v>
      </c>
    </row>
    <row r="33" spans="2:38" s="3" customFormat="1">
      <c r="B33" s="19"/>
      <c r="C33" s="4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</row>
    <row r="34" spans="2:38" s="3" customFormat="1" ht="28">
      <c r="B34" s="27" t="s">
        <v>155</v>
      </c>
      <c r="C34" s="47">
        <f>C28-C32</f>
        <v>154.6577001068348</v>
      </c>
      <c r="D34" s="47">
        <f t="shared" ref="D34:AL34" si="7">D28-D32</f>
        <v>-1034.4739789312675</v>
      </c>
      <c r="E34" s="47">
        <f t="shared" si="7"/>
        <v>-1022.9582652790865</v>
      </c>
      <c r="F34" s="47">
        <f t="shared" si="7"/>
        <v>-2847.2567138398458</v>
      </c>
      <c r="G34" s="47">
        <f t="shared" si="7"/>
        <v>-2497.8281099891988</v>
      </c>
      <c r="H34" s="47">
        <f t="shared" si="7"/>
        <v>-984.12951383238544</v>
      </c>
      <c r="I34" s="47">
        <f t="shared" si="7"/>
        <v>-2326.1290002896217</v>
      </c>
      <c r="J34" s="47">
        <f t="shared" si="7"/>
        <v>-954.23576524922976</v>
      </c>
      <c r="K34" s="47">
        <f t="shared" si="7"/>
        <v>-937.94050623749501</v>
      </c>
      <c r="L34" s="47">
        <f t="shared" si="7"/>
        <v>-9206.2179544214323</v>
      </c>
      <c r="M34" s="47">
        <f t="shared" si="7"/>
        <v>-902.38019258067072</v>
      </c>
      <c r="N34" s="47">
        <f t="shared" si="7"/>
        <v>-882.99605546036912</v>
      </c>
      <c r="O34" s="47">
        <f t="shared" si="7"/>
        <v>-968.79851807756643</v>
      </c>
      <c r="P34" s="47">
        <f t="shared" si="7"/>
        <v>-883.01456206257137</v>
      </c>
      <c r="Q34" s="47">
        <f t="shared" si="7"/>
        <v>-20817.636507195588</v>
      </c>
      <c r="R34" s="47">
        <f t="shared" si="7"/>
        <v>-1005.2561448470541</v>
      </c>
      <c r="S34" s="47">
        <f t="shared" si="7"/>
        <v>-1071.8907540174405</v>
      </c>
      <c r="T34" s="47">
        <f t="shared" si="7"/>
        <v>-1142.4945833689562</v>
      </c>
      <c r="U34" s="47">
        <f t="shared" si="7"/>
        <v>-1217.3040672267198</v>
      </c>
      <c r="V34" s="47">
        <f t="shared" si="7"/>
        <v>-8180.0297465120912</v>
      </c>
      <c r="W34" s="47">
        <f t="shared" si="7"/>
        <v>-1380.5569930361207</v>
      </c>
      <c r="X34" s="47">
        <f t="shared" si="7"/>
        <v>-1469.5471276485641</v>
      </c>
      <c r="Y34" s="47">
        <f t="shared" si="7"/>
        <v>-1563.8381328239948</v>
      </c>
      <c r="Z34" s="47">
        <f t="shared" si="7"/>
        <v>-1663.7457652341559</v>
      </c>
      <c r="AA34" s="47">
        <f t="shared" si="7"/>
        <v>-2999.6045902115106</v>
      </c>
      <c r="AB34" s="47">
        <f t="shared" si="7"/>
        <v>-1881.7691021236687</v>
      </c>
      <c r="AC34" s="47">
        <f t="shared" si="7"/>
        <v>-2000.6149114851901</v>
      </c>
      <c r="AD34" s="47">
        <f t="shared" si="7"/>
        <v>-2126.5400027819605</v>
      </c>
      <c r="AE34" s="47">
        <f t="shared" si="7"/>
        <v>-2259.966067220304</v>
      </c>
      <c r="AF34" s="47">
        <f t="shared" si="7"/>
        <v>-26250.828894883693</v>
      </c>
      <c r="AG34" s="47">
        <f t="shared" si="7"/>
        <v>-2551.1349708878088</v>
      </c>
      <c r="AH34" s="47">
        <f t="shared" si="7"/>
        <v>-2709.8528609584914</v>
      </c>
      <c r="AI34" s="47">
        <f t="shared" si="7"/>
        <v>-2878.0250910518735</v>
      </c>
      <c r="AJ34" s="47">
        <f t="shared" si="7"/>
        <v>-3056.2148273316711</v>
      </c>
      <c r="AK34" s="47">
        <f t="shared" si="7"/>
        <v>-4475.0187820502006</v>
      </c>
      <c r="AL34" s="47">
        <f t="shared" si="7"/>
        <v>23412.379100000002</v>
      </c>
    </row>
    <row r="35" spans="2:38" s="3" customFormat="1" ht="28">
      <c r="B35" s="27" t="s">
        <v>156</v>
      </c>
      <c r="C35" s="47">
        <f>(C28-C32)/12</f>
        <v>12.888141675569566</v>
      </c>
      <c r="D35" s="47">
        <f t="shared" ref="D35:AL35" si="8">(D28-D32)/12</f>
        <v>-86.206164910938966</v>
      </c>
      <c r="E35" s="47">
        <f t="shared" si="8"/>
        <v>-85.246522106590547</v>
      </c>
      <c r="F35" s="47">
        <f t="shared" si="8"/>
        <v>-237.27139281998714</v>
      </c>
      <c r="G35" s="47">
        <f t="shared" si="8"/>
        <v>-208.15234249909989</v>
      </c>
      <c r="H35" s="47">
        <f t="shared" si="8"/>
        <v>-82.010792819365449</v>
      </c>
      <c r="I35" s="47">
        <f t="shared" si="8"/>
        <v>-193.84408335746846</v>
      </c>
      <c r="J35" s="47">
        <f t="shared" si="8"/>
        <v>-79.519647104102475</v>
      </c>
      <c r="K35" s="47">
        <f t="shared" si="8"/>
        <v>-78.16170885312458</v>
      </c>
      <c r="L35" s="47">
        <f t="shared" si="8"/>
        <v>-767.18482953511932</v>
      </c>
      <c r="M35" s="47">
        <f t="shared" si="8"/>
        <v>-75.198349381722565</v>
      </c>
      <c r="N35" s="47">
        <f t="shared" si="8"/>
        <v>-73.583004621697427</v>
      </c>
      <c r="O35" s="47">
        <f t="shared" si="8"/>
        <v>-80.733209839797198</v>
      </c>
      <c r="P35" s="47">
        <f t="shared" si="8"/>
        <v>-73.58454683854761</v>
      </c>
      <c r="Q35" s="47">
        <f t="shared" si="8"/>
        <v>-1734.8030422662989</v>
      </c>
      <c r="R35" s="47">
        <f t="shared" si="8"/>
        <v>-83.771345403921174</v>
      </c>
      <c r="S35" s="47">
        <f t="shared" si="8"/>
        <v>-89.324229501453374</v>
      </c>
      <c r="T35" s="47">
        <f t="shared" si="8"/>
        <v>-95.207881947413014</v>
      </c>
      <c r="U35" s="47">
        <f t="shared" si="8"/>
        <v>-101.44200560222664</v>
      </c>
      <c r="V35" s="47">
        <f t="shared" si="8"/>
        <v>-681.6691455426743</v>
      </c>
      <c r="W35" s="47">
        <f t="shared" si="8"/>
        <v>-115.0464160863434</v>
      </c>
      <c r="X35" s="47">
        <f t="shared" si="8"/>
        <v>-122.46226063738034</v>
      </c>
      <c r="Y35" s="47">
        <f t="shared" si="8"/>
        <v>-130.31984440199957</v>
      </c>
      <c r="Z35" s="47">
        <f t="shared" si="8"/>
        <v>-138.64548043617967</v>
      </c>
      <c r="AA35" s="47">
        <f t="shared" si="8"/>
        <v>-249.96704918429256</v>
      </c>
      <c r="AB35" s="47">
        <f t="shared" si="8"/>
        <v>-156.81409184363906</v>
      </c>
      <c r="AC35" s="47">
        <f t="shared" si="8"/>
        <v>-166.71790929043252</v>
      </c>
      <c r="AD35" s="47">
        <f t="shared" si="8"/>
        <v>-177.2116668984967</v>
      </c>
      <c r="AE35" s="47">
        <f t="shared" si="8"/>
        <v>-188.33050560169201</v>
      </c>
      <c r="AF35" s="47">
        <f t="shared" si="8"/>
        <v>-2187.569074573641</v>
      </c>
      <c r="AG35" s="47">
        <f t="shared" si="8"/>
        <v>-212.59458090731741</v>
      </c>
      <c r="AH35" s="47">
        <f t="shared" si="8"/>
        <v>-225.82107174654095</v>
      </c>
      <c r="AI35" s="47">
        <f t="shared" si="8"/>
        <v>-239.83542425432279</v>
      </c>
      <c r="AJ35" s="47">
        <f t="shared" si="8"/>
        <v>-254.68456894430594</v>
      </c>
      <c r="AK35" s="47">
        <f t="shared" si="8"/>
        <v>-372.91823183751671</v>
      </c>
      <c r="AL35" s="47">
        <f t="shared" si="8"/>
        <v>1951.0315916666668</v>
      </c>
    </row>
    <row r="36" spans="2:38" s="3" customFormat="1" ht="28">
      <c r="B36" s="26" t="s">
        <v>158</v>
      </c>
      <c r="C36" s="64">
        <f t="shared" ref="C36:H36" si="9">C30-C32</f>
        <v>154.6577001068348</v>
      </c>
      <c r="D36" s="64">
        <f t="shared" si="9"/>
        <v>-516.28827882443295</v>
      </c>
      <c r="E36" s="64">
        <f t="shared" si="9"/>
        <v>-1175.7185441035194</v>
      </c>
      <c r="F36" s="64">
        <f t="shared" si="9"/>
        <v>-3659.4472579433655</v>
      </c>
      <c r="G36" s="64">
        <f t="shared" si="9"/>
        <v>-5793.7473679325649</v>
      </c>
      <c r="H36" s="64">
        <f t="shared" si="9"/>
        <v>-6414.3488817649504</v>
      </c>
      <c r="I36" s="64">
        <f t="shared" ref="I36:AL36" si="10">I30-I32</f>
        <v>-8376.9498820545723</v>
      </c>
      <c r="J36" s="64">
        <f t="shared" si="10"/>
        <v>-8967.6576473038022</v>
      </c>
      <c r="K36" s="64">
        <f t="shared" si="10"/>
        <v>-9542.0701535412973</v>
      </c>
      <c r="L36" s="64">
        <f t="shared" si="10"/>
        <v>-18384.760107962727</v>
      </c>
      <c r="M36" s="64">
        <f t="shared" si="10"/>
        <v>-18923.612300543398</v>
      </c>
      <c r="N36" s="64">
        <f t="shared" si="10"/>
        <v>-19443.080356003768</v>
      </c>
      <c r="O36" s="64">
        <f t="shared" si="10"/>
        <v>-20048.350874081334</v>
      </c>
      <c r="P36" s="64">
        <f t="shared" si="10"/>
        <v>-20567.837436143906</v>
      </c>
      <c r="Q36" s="64">
        <f t="shared" si="10"/>
        <v>-41021.945943339495</v>
      </c>
      <c r="R36" s="64">
        <f t="shared" si="10"/>
        <v>-41663.674088186548</v>
      </c>
      <c r="S36" s="64">
        <f t="shared" si="10"/>
        <v>-42372.03684220399</v>
      </c>
      <c r="T36" s="64">
        <f t="shared" si="10"/>
        <v>-43151.003425572948</v>
      </c>
      <c r="U36" s="64">
        <f t="shared" si="10"/>
        <v>-44004.779492799666</v>
      </c>
      <c r="V36" s="64">
        <f t="shared" si="10"/>
        <v>-51821.281239311757</v>
      </c>
      <c r="W36" s="64">
        <f t="shared" si="10"/>
        <v>-52838.310232347874</v>
      </c>
      <c r="X36" s="64">
        <f t="shared" si="10"/>
        <v>-53944.329359996438</v>
      </c>
      <c r="Y36" s="64">
        <f t="shared" si="10"/>
        <v>-55144.639492820432</v>
      </c>
      <c r="Z36" s="64">
        <f t="shared" si="10"/>
        <v>-56444.857258054588</v>
      </c>
      <c r="AA36" s="64">
        <f t="shared" si="10"/>
        <v>-59080.933848266097</v>
      </c>
      <c r="AB36" s="64">
        <f t="shared" si="10"/>
        <v>-60599.174950389766</v>
      </c>
      <c r="AC36" s="64">
        <f t="shared" si="10"/>
        <v>-62236.261861874955</v>
      </c>
      <c r="AD36" s="64">
        <f t="shared" si="10"/>
        <v>-63999.273864656912</v>
      </c>
      <c r="AE36" s="64">
        <f t="shared" si="10"/>
        <v>-65895.711931877217</v>
      </c>
      <c r="AF36" s="64">
        <f t="shared" si="10"/>
        <v>-91783.012826760925</v>
      </c>
      <c r="AG36" s="64">
        <f t="shared" si="10"/>
        <v>-93970.619797648731</v>
      </c>
      <c r="AH36" s="64">
        <f t="shared" si="10"/>
        <v>-96316.94465860723</v>
      </c>
      <c r="AI36" s="64">
        <f t="shared" si="10"/>
        <v>-98831.441749659105</v>
      </c>
      <c r="AJ36" s="64">
        <f t="shared" si="10"/>
        <v>-101524.12857699077</v>
      </c>
      <c r="AK36" s="64">
        <f t="shared" si="10"/>
        <v>-105635.61935904097</v>
      </c>
      <c r="AL36" s="64">
        <f t="shared" si="10"/>
        <v>-81859.712259040971</v>
      </c>
    </row>
  </sheetData>
  <pageMargins left="0.7" right="0.7" top="0.75" bottom="0.75" header="0.3" footer="0.3"/>
  <pageSetup paperSize="9" orientation="portrait" horizontalDpi="4294967294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3"/>
  <sheetViews>
    <sheetView showGridLines="0" workbookViewId="0">
      <selection activeCell="F5" sqref="F5"/>
    </sheetView>
  </sheetViews>
  <sheetFormatPr baseColWidth="10" defaultColWidth="8.83203125" defaultRowHeight="14" x14ac:dyDescent="0"/>
  <cols>
    <col min="1" max="1" width="1.83203125" customWidth="1"/>
    <col min="2" max="2" width="19.6640625" customWidth="1"/>
    <col min="3" max="3" width="12.83203125" customWidth="1"/>
    <col min="4" max="4" width="18" customWidth="1"/>
    <col min="5" max="5" width="12.5" customWidth="1"/>
    <col min="6" max="6" width="14.6640625" customWidth="1"/>
    <col min="7" max="7" width="10.6640625" customWidth="1"/>
    <col min="8" max="8" width="28.5" customWidth="1"/>
  </cols>
  <sheetData>
    <row r="1" spans="2:8" ht="20">
      <c r="B1" s="69" t="s">
        <v>47</v>
      </c>
    </row>
    <row r="3" spans="2:8">
      <c r="B3" s="24" t="s">
        <v>48</v>
      </c>
      <c r="C3">
        <f>'Parametry inwestycji'!C28</f>
        <v>35</v>
      </c>
    </row>
    <row r="4" spans="2:8">
      <c r="B4" s="24" t="s">
        <v>49</v>
      </c>
      <c r="C4">
        <f>C3*12</f>
        <v>420</v>
      </c>
    </row>
    <row r="5" spans="2:8">
      <c r="B5" s="24" t="s">
        <v>51</v>
      </c>
      <c r="C5" s="25">
        <f>'Parametry inwestycji'!C31</f>
        <v>5.7999999999999996E-2</v>
      </c>
    </row>
    <row r="6" spans="2:8">
      <c r="B6" s="24" t="s">
        <v>19</v>
      </c>
      <c r="C6" s="1">
        <f>'Parametry inwestycji'!C37</f>
        <v>400000</v>
      </c>
    </row>
    <row r="7" spans="2:8">
      <c r="B7" s="24" t="s">
        <v>144</v>
      </c>
      <c r="C7" s="1">
        <f>-'Parametry inwestycji'!C39</f>
        <v>2227.2895249910862</v>
      </c>
    </row>
    <row r="10" spans="2:8">
      <c r="B10" s="72" t="s">
        <v>24</v>
      </c>
      <c r="C10" s="72" t="s">
        <v>50</v>
      </c>
      <c r="D10" s="72" t="s">
        <v>51</v>
      </c>
      <c r="E10" s="72" t="s">
        <v>54</v>
      </c>
      <c r="F10" s="72" t="s">
        <v>55</v>
      </c>
      <c r="G10" s="72" t="s">
        <v>56</v>
      </c>
      <c r="H10" s="72" t="s">
        <v>52</v>
      </c>
    </row>
    <row r="11" spans="2:8">
      <c r="C11" s="24" t="s">
        <v>53</v>
      </c>
      <c r="H11" s="1">
        <f>C6</f>
        <v>400000</v>
      </c>
    </row>
    <row r="12" spans="2:8">
      <c r="B12" s="29">
        <f>ROUNDUP(C12/12,0)</f>
        <v>1</v>
      </c>
      <c r="C12" s="30">
        <v>1</v>
      </c>
      <c r="D12" s="31">
        <f t="shared" ref="D12:D75" si="0">$C$5</f>
        <v>5.7999999999999996E-2</v>
      </c>
      <c r="E12" s="32">
        <f t="shared" ref="E12:E27" si="1">H11*D12/12</f>
        <v>1933.3333333333333</v>
      </c>
      <c r="F12" s="32">
        <f>H11/((((1+(D12/12))^($C$4))-1)/(D12/12))</f>
        <v>293.95619165776407</v>
      </c>
      <c r="G12" s="32">
        <f>IF(H11&gt;0,E12+F12,0)</f>
        <v>2227.2895249910971</v>
      </c>
      <c r="H12" s="32">
        <f>IF(H11-F12&gt;0.001,H11-F12,0)</f>
        <v>399706.04380834225</v>
      </c>
    </row>
    <row r="13" spans="2:8">
      <c r="B13" s="29">
        <f t="shared" ref="B13:B76" si="2">ROUNDUP(C13/12,0)</f>
        <v>1</v>
      </c>
      <c r="C13" s="30">
        <f>C12+1</f>
        <v>2</v>
      </c>
      <c r="D13" s="31">
        <f t="shared" si="0"/>
        <v>5.7999999999999996E-2</v>
      </c>
      <c r="E13" s="32">
        <f t="shared" si="1"/>
        <v>1931.912545073654</v>
      </c>
      <c r="F13" s="32">
        <f>IF(H12&gt;0,F12*(1+D13/12),0)</f>
        <v>295.37697991744324</v>
      </c>
      <c r="G13" s="32">
        <f t="shared" ref="G13:G76" si="3">IF(H12&gt;0,E13+F13,0)</f>
        <v>2227.2895249910971</v>
      </c>
      <c r="H13" s="32">
        <f t="shared" ref="H13:H76" si="4">IF(H12-F13&gt;0.001,H12-F13,0)</f>
        <v>399410.66682842479</v>
      </c>
    </row>
    <row r="14" spans="2:8">
      <c r="B14" s="29">
        <f t="shared" si="2"/>
        <v>1</v>
      </c>
      <c r="C14" s="30">
        <f t="shared" ref="C14:C77" si="5">C13+1</f>
        <v>3</v>
      </c>
      <c r="D14" s="31">
        <f t="shared" si="0"/>
        <v>5.7999999999999996E-2</v>
      </c>
      <c r="E14" s="32">
        <f t="shared" si="1"/>
        <v>1930.4848896707197</v>
      </c>
      <c r="F14" s="32">
        <f t="shared" ref="F14:F77" si="6">IF(H13&gt;0,F13*(1+D14/12),0)</f>
        <v>296.80463532037754</v>
      </c>
      <c r="G14" s="32">
        <f t="shared" si="3"/>
        <v>2227.2895249910971</v>
      </c>
      <c r="H14" s="32">
        <f t="shared" si="4"/>
        <v>399113.8621931044</v>
      </c>
    </row>
    <row r="15" spans="2:8">
      <c r="B15" s="29">
        <f t="shared" si="2"/>
        <v>1</v>
      </c>
      <c r="C15" s="30">
        <f t="shared" si="5"/>
        <v>4</v>
      </c>
      <c r="D15" s="31">
        <f t="shared" si="0"/>
        <v>5.7999999999999996E-2</v>
      </c>
      <c r="E15" s="32">
        <f t="shared" si="1"/>
        <v>1929.0503339333379</v>
      </c>
      <c r="F15" s="32">
        <f t="shared" si="6"/>
        <v>298.23919105775934</v>
      </c>
      <c r="G15" s="32">
        <f t="shared" si="3"/>
        <v>2227.2895249910971</v>
      </c>
      <c r="H15" s="32">
        <f t="shared" si="4"/>
        <v>398815.62300204666</v>
      </c>
    </row>
    <row r="16" spans="2:8">
      <c r="B16" s="29">
        <f t="shared" si="2"/>
        <v>1</v>
      </c>
      <c r="C16" s="30">
        <f t="shared" si="5"/>
        <v>5</v>
      </c>
      <c r="D16" s="31">
        <f t="shared" si="0"/>
        <v>5.7999999999999996E-2</v>
      </c>
      <c r="E16" s="32">
        <f t="shared" si="1"/>
        <v>1927.6088445098922</v>
      </c>
      <c r="F16" s="32">
        <f t="shared" si="6"/>
        <v>299.68068048120517</v>
      </c>
      <c r="G16" s="32">
        <f t="shared" si="3"/>
        <v>2227.2895249910971</v>
      </c>
      <c r="H16" s="32">
        <f t="shared" si="4"/>
        <v>398515.94232156547</v>
      </c>
    </row>
    <row r="17" spans="2:8">
      <c r="B17" s="29">
        <f t="shared" si="2"/>
        <v>1</v>
      </c>
      <c r="C17" s="30">
        <f t="shared" si="5"/>
        <v>6</v>
      </c>
      <c r="D17" s="31">
        <f t="shared" si="0"/>
        <v>5.7999999999999996E-2</v>
      </c>
      <c r="E17" s="32">
        <f t="shared" si="1"/>
        <v>1926.1603878875665</v>
      </c>
      <c r="F17" s="32">
        <f t="shared" si="6"/>
        <v>301.12913710353098</v>
      </c>
      <c r="G17" s="32">
        <f t="shared" si="3"/>
        <v>2227.2895249910976</v>
      </c>
      <c r="H17" s="32">
        <f t="shared" si="4"/>
        <v>398214.81318446196</v>
      </c>
    </row>
    <row r="18" spans="2:8">
      <c r="B18" s="29">
        <f t="shared" si="2"/>
        <v>1</v>
      </c>
      <c r="C18" s="30">
        <f t="shared" si="5"/>
        <v>7</v>
      </c>
      <c r="D18" s="31">
        <f t="shared" si="0"/>
        <v>5.7999999999999996E-2</v>
      </c>
      <c r="E18" s="32">
        <f t="shared" si="1"/>
        <v>1924.7049303915662</v>
      </c>
      <c r="F18" s="32">
        <f t="shared" si="6"/>
        <v>302.58459459953133</v>
      </c>
      <c r="G18" s="32">
        <f t="shared" si="3"/>
        <v>2227.2895249910976</v>
      </c>
      <c r="H18" s="32">
        <f t="shared" si="4"/>
        <v>397912.22858986241</v>
      </c>
    </row>
    <row r="19" spans="2:8">
      <c r="B19" s="29">
        <f t="shared" si="2"/>
        <v>1</v>
      </c>
      <c r="C19" s="30">
        <f t="shared" si="5"/>
        <v>8</v>
      </c>
      <c r="D19" s="31">
        <f t="shared" si="0"/>
        <v>5.7999999999999996E-2</v>
      </c>
      <c r="E19" s="32">
        <f t="shared" si="1"/>
        <v>1923.2424381843348</v>
      </c>
      <c r="F19" s="32">
        <f t="shared" si="6"/>
        <v>304.04708680676237</v>
      </c>
      <c r="G19" s="32">
        <f t="shared" si="3"/>
        <v>2227.2895249910971</v>
      </c>
      <c r="H19" s="32">
        <f t="shared" si="4"/>
        <v>397608.18150305568</v>
      </c>
    </row>
    <row r="20" spans="2:8">
      <c r="B20" s="29">
        <f t="shared" si="2"/>
        <v>1</v>
      </c>
      <c r="C20" s="30">
        <f t="shared" si="5"/>
        <v>9</v>
      </c>
      <c r="D20" s="31">
        <f t="shared" si="0"/>
        <v>5.7999999999999996E-2</v>
      </c>
      <c r="E20" s="32">
        <f t="shared" si="1"/>
        <v>1921.772877264769</v>
      </c>
      <c r="F20" s="32">
        <f t="shared" si="6"/>
        <v>305.51664772632836</v>
      </c>
      <c r="G20" s="32">
        <f t="shared" si="3"/>
        <v>2227.2895249910976</v>
      </c>
      <c r="H20" s="32">
        <f t="shared" si="4"/>
        <v>397302.66485532932</v>
      </c>
    </row>
    <row r="21" spans="2:8">
      <c r="B21" s="29">
        <f t="shared" si="2"/>
        <v>1</v>
      </c>
      <c r="C21" s="30">
        <f t="shared" si="5"/>
        <v>10</v>
      </c>
      <c r="D21" s="31">
        <f t="shared" si="0"/>
        <v>5.7999999999999996E-2</v>
      </c>
      <c r="E21" s="32">
        <f t="shared" si="1"/>
        <v>1920.2962134674251</v>
      </c>
      <c r="F21" s="32">
        <f t="shared" si="6"/>
        <v>306.99331152367228</v>
      </c>
      <c r="G21" s="32">
        <f t="shared" si="3"/>
        <v>2227.2895249910976</v>
      </c>
      <c r="H21" s="32">
        <f t="shared" si="4"/>
        <v>396995.67154380563</v>
      </c>
    </row>
    <row r="22" spans="2:8">
      <c r="B22" s="29">
        <f t="shared" si="2"/>
        <v>1</v>
      </c>
      <c r="C22" s="30">
        <f t="shared" si="5"/>
        <v>11</v>
      </c>
      <c r="D22" s="31">
        <f t="shared" si="0"/>
        <v>5.7999999999999996E-2</v>
      </c>
      <c r="E22" s="32">
        <f t="shared" si="1"/>
        <v>1918.812412461727</v>
      </c>
      <c r="F22" s="32">
        <f t="shared" si="6"/>
        <v>308.47711252937</v>
      </c>
      <c r="G22" s="32">
        <f t="shared" si="3"/>
        <v>2227.2895249910971</v>
      </c>
      <c r="H22" s="32">
        <f t="shared" si="4"/>
        <v>396687.19443127624</v>
      </c>
    </row>
    <row r="23" spans="2:8">
      <c r="B23" s="29">
        <f t="shared" si="2"/>
        <v>1</v>
      </c>
      <c r="C23" s="30">
        <f t="shared" si="5"/>
        <v>12</v>
      </c>
      <c r="D23" s="31">
        <f t="shared" si="0"/>
        <v>5.7999999999999996E-2</v>
      </c>
      <c r="E23" s="32">
        <f t="shared" si="1"/>
        <v>1917.3214397511683</v>
      </c>
      <c r="F23" s="32">
        <f t="shared" si="6"/>
        <v>309.9680852399286</v>
      </c>
      <c r="G23" s="32">
        <f t="shared" si="3"/>
        <v>2227.2895249910971</v>
      </c>
      <c r="H23" s="70">
        <f t="shared" si="4"/>
        <v>396377.2263460363</v>
      </c>
    </row>
    <row r="24" spans="2:8">
      <c r="B24">
        <f t="shared" si="2"/>
        <v>2</v>
      </c>
      <c r="C24" s="24">
        <f t="shared" si="5"/>
        <v>13</v>
      </c>
      <c r="D24" s="25">
        <f t="shared" si="0"/>
        <v>5.7999999999999996E-2</v>
      </c>
      <c r="E24" s="1">
        <f t="shared" si="1"/>
        <v>1915.8232606725087</v>
      </c>
      <c r="F24" s="1">
        <f t="shared" si="6"/>
        <v>311.46626431858823</v>
      </c>
      <c r="G24" s="1">
        <f t="shared" si="3"/>
        <v>2227.2895249910971</v>
      </c>
      <c r="H24" s="1">
        <f t="shared" si="4"/>
        <v>396065.76008171769</v>
      </c>
    </row>
    <row r="25" spans="2:8">
      <c r="B25">
        <f t="shared" si="2"/>
        <v>2</v>
      </c>
      <c r="C25" s="24">
        <f t="shared" si="5"/>
        <v>14</v>
      </c>
      <c r="D25" s="25">
        <f t="shared" si="0"/>
        <v>5.7999999999999996E-2</v>
      </c>
      <c r="E25" s="1">
        <f t="shared" si="1"/>
        <v>1914.3178403949687</v>
      </c>
      <c r="F25" s="1">
        <f t="shared" si="6"/>
        <v>312.97168459612806</v>
      </c>
      <c r="G25" s="1">
        <f t="shared" si="3"/>
        <v>2227.2895249910966</v>
      </c>
      <c r="H25" s="1">
        <f t="shared" si="4"/>
        <v>395752.78839712153</v>
      </c>
    </row>
    <row r="26" spans="2:8">
      <c r="B26">
        <f t="shared" si="2"/>
        <v>2</v>
      </c>
      <c r="C26" s="24">
        <f t="shared" si="5"/>
        <v>15</v>
      </c>
      <c r="D26" s="25">
        <f t="shared" si="0"/>
        <v>5.7999999999999996E-2</v>
      </c>
      <c r="E26" s="1">
        <f t="shared" si="1"/>
        <v>1912.8051439194205</v>
      </c>
      <c r="F26" s="1">
        <f t="shared" si="6"/>
        <v>314.48438107167595</v>
      </c>
      <c r="G26" s="1">
        <f t="shared" si="3"/>
        <v>2227.2895249910966</v>
      </c>
      <c r="H26" s="1">
        <f t="shared" si="4"/>
        <v>395438.30401604983</v>
      </c>
    </row>
    <row r="27" spans="2:8">
      <c r="B27">
        <f t="shared" si="2"/>
        <v>2</v>
      </c>
      <c r="C27" s="24">
        <f t="shared" si="5"/>
        <v>16</v>
      </c>
      <c r="D27" s="25">
        <f t="shared" si="0"/>
        <v>5.7999999999999996E-2</v>
      </c>
      <c r="E27" s="1">
        <f t="shared" si="1"/>
        <v>1911.285136077574</v>
      </c>
      <c r="F27" s="1">
        <f t="shared" si="6"/>
        <v>316.00438891352235</v>
      </c>
      <c r="G27" s="1">
        <f t="shared" si="3"/>
        <v>2227.2895249910962</v>
      </c>
      <c r="H27" s="1">
        <f t="shared" si="4"/>
        <v>395122.29962713632</v>
      </c>
    </row>
    <row r="28" spans="2:8">
      <c r="B28">
        <f t="shared" si="2"/>
        <v>2</v>
      </c>
      <c r="C28" s="24">
        <f t="shared" si="5"/>
        <v>17</v>
      </c>
      <c r="D28" s="25">
        <f t="shared" si="0"/>
        <v>5.7999999999999996E-2</v>
      </c>
      <c r="E28" s="1">
        <f t="shared" ref="E28:E91" si="7">H27*D28/12</f>
        <v>1909.7577815311588</v>
      </c>
      <c r="F28" s="1">
        <f t="shared" si="6"/>
        <v>317.53174345993767</v>
      </c>
      <c r="G28" s="1">
        <f t="shared" si="3"/>
        <v>2227.2895249910966</v>
      </c>
      <c r="H28" s="1">
        <f t="shared" si="4"/>
        <v>394804.7678836764</v>
      </c>
    </row>
    <row r="29" spans="2:8">
      <c r="B29">
        <f t="shared" si="2"/>
        <v>2</v>
      </c>
      <c r="C29" s="24">
        <f t="shared" si="5"/>
        <v>18</v>
      </c>
      <c r="D29" s="25">
        <f t="shared" si="0"/>
        <v>5.7999999999999996E-2</v>
      </c>
      <c r="E29" s="1">
        <f t="shared" si="7"/>
        <v>1908.2230447711024</v>
      </c>
      <c r="F29" s="1">
        <f t="shared" si="6"/>
        <v>319.06648021999399</v>
      </c>
      <c r="G29" s="1">
        <f t="shared" si="3"/>
        <v>2227.2895249910962</v>
      </c>
      <c r="H29" s="1">
        <f t="shared" si="4"/>
        <v>394485.70140345639</v>
      </c>
    </row>
    <row r="30" spans="2:8">
      <c r="B30">
        <f t="shared" si="2"/>
        <v>2</v>
      </c>
      <c r="C30" s="24">
        <f t="shared" si="5"/>
        <v>19</v>
      </c>
      <c r="D30" s="25">
        <f t="shared" si="0"/>
        <v>5.7999999999999996E-2</v>
      </c>
      <c r="E30" s="1">
        <f t="shared" si="7"/>
        <v>1906.6808901167058</v>
      </c>
      <c r="F30" s="1">
        <f t="shared" si="6"/>
        <v>320.60863487439059</v>
      </c>
      <c r="G30" s="1">
        <f t="shared" si="3"/>
        <v>2227.2895249910962</v>
      </c>
      <c r="H30" s="1">
        <f t="shared" si="4"/>
        <v>394165.09276858199</v>
      </c>
    </row>
    <row r="31" spans="2:8">
      <c r="B31">
        <f t="shared" si="2"/>
        <v>2</v>
      </c>
      <c r="C31" s="24">
        <f t="shared" si="5"/>
        <v>20</v>
      </c>
      <c r="D31" s="25">
        <f t="shared" si="0"/>
        <v>5.7999999999999996E-2</v>
      </c>
      <c r="E31" s="1">
        <f t="shared" si="7"/>
        <v>1905.1312817148128</v>
      </c>
      <c r="F31" s="1">
        <f t="shared" si="6"/>
        <v>322.15824327628343</v>
      </c>
      <c r="G31" s="1">
        <f t="shared" si="3"/>
        <v>2227.2895249910962</v>
      </c>
      <c r="H31" s="1">
        <f t="shared" si="4"/>
        <v>393842.9345253057</v>
      </c>
    </row>
    <row r="32" spans="2:8">
      <c r="B32">
        <f t="shared" si="2"/>
        <v>2</v>
      </c>
      <c r="C32" s="24">
        <f t="shared" si="5"/>
        <v>21</v>
      </c>
      <c r="D32" s="25">
        <f t="shared" si="0"/>
        <v>5.7999999999999996E-2</v>
      </c>
      <c r="E32" s="1">
        <f t="shared" si="7"/>
        <v>1903.5741835389774</v>
      </c>
      <c r="F32" s="1">
        <f t="shared" si="6"/>
        <v>323.71534145211876</v>
      </c>
      <c r="G32" s="1">
        <f t="shared" si="3"/>
        <v>2227.2895249910962</v>
      </c>
      <c r="H32" s="1">
        <f t="shared" si="4"/>
        <v>393519.21918385359</v>
      </c>
    </row>
    <row r="33" spans="2:8">
      <c r="B33">
        <f t="shared" si="2"/>
        <v>2</v>
      </c>
      <c r="C33" s="24">
        <f t="shared" si="5"/>
        <v>22</v>
      </c>
      <c r="D33" s="25">
        <f t="shared" si="0"/>
        <v>5.7999999999999996E-2</v>
      </c>
      <c r="E33" s="1">
        <f t="shared" si="7"/>
        <v>1902.0095593886256</v>
      </c>
      <c r="F33" s="1">
        <f t="shared" si="6"/>
        <v>325.27996560247067</v>
      </c>
      <c r="G33" s="1">
        <f t="shared" si="3"/>
        <v>2227.2895249910962</v>
      </c>
      <c r="H33" s="1">
        <f t="shared" si="4"/>
        <v>393193.93921825115</v>
      </c>
    </row>
    <row r="34" spans="2:8">
      <c r="B34">
        <f t="shared" si="2"/>
        <v>2</v>
      </c>
      <c r="C34" s="24">
        <f t="shared" si="5"/>
        <v>23</v>
      </c>
      <c r="D34" s="25">
        <f t="shared" si="0"/>
        <v>5.7999999999999996E-2</v>
      </c>
      <c r="E34" s="1">
        <f t="shared" si="7"/>
        <v>1900.4373728882138</v>
      </c>
      <c r="F34" s="1">
        <f t="shared" si="6"/>
        <v>326.8521521028826</v>
      </c>
      <c r="G34" s="1">
        <f t="shared" si="3"/>
        <v>2227.2895249910962</v>
      </c>
      <c r="H34" s="1">
        <f t="shared" si="4"/>
        <v>392867.08706614829</v>
      </c>
    </row>
    <row r="35" spans="2:8">
      <c r="B35">
        <f t="shared" si="2"/>
        <v>2</v>
      </c>
      <c r="C35" s="24">
        <f t="shared" si="5"/>
        <v>24</v>
      </c>
      <c r="D35" s="25">
        <f t="shared" si="0"/>
        <v>5.7999999999999996E-2</v>
      </c>
      <c r="E35" s="1">
        <f t="shared" si="7"/>
        <v>1898.8575874863834</v>
      </c>
      <c r="F35" s="1">
        <f t="shared" si="6"/>
        <v>328.43193750471318</v>
      </c>
      <c r="G35" s="1">
        <f t="shared" si="3"/>
        <v>2227.2895249910966</v>
      </c>
      <c r="H35" s="71">
        <f t="shared" si="4"/>
        <v>392538.65512864356</v>
      </c>
    </row>
    <row r="36" spans="2:8">
      <c r="B36" s="29">
        <f t="shared" si="2"/>
        <v>3</v>
      </c>
      <c r="C36" s="30">
        <f t="shared" si="5"/>
        <v>25</v>
      </c>
      <c r="D36" s="31">
        <f t="shared" si="0"/>
        <v>5.7999999999999996E-2</v>
      </c>
      <c r="E36" s="32">
        <f t="shared" si="7"/>
        <v>1897.2701664551105</v>
      </c>
      <c r="F36" s="32">
        <f t="shared" si="6"/>
        <v>330.01935853598593</v>
      </c>
      <c r="G36" s="32">
        <f t="shared" si="3"/>
        <v>2227.2895249910962</v>
      </c>
      <c r="H36" s="32">
        <f t="shared" si="4"/>
        <v>392208.63577010756</v>
      </c>
    </row>
    <row r="37" spans="2:8">
      <c r="B37" s="29">
        <f t="shared" si="2"/>
        <v>3</v>
      </c>
      <c r="C37" s="30">
        <f t="shared" si="5"/>
        <v>26</v>
      </c>
      <c r="D37" s="31">
        <f t="shared" si="0"/>
        <v>5.7999999999999996E-2</v>
      </c>
      <c r="E37" s="32">
        <f t="shared" si="7"/>
        <v>1895.675072888853</v>
      </c>
      <c r="F37" s="32">
        <f t="shared" si="6"/>
        <v>331.61445210224315</v>
      </c>
      <c r="G37" s="32">
        <f t="shared" si="3"/>
        <v>2227.2895249910962</v>
      </c>
      <c r="H37" s="32">
        <f t="shared" si="4"/>
        <v>391877.02131800534</v>
      </c>
    </row>
    <row r="38" spans="2:8">
      <c r="B38" s="29">
        <f t="shared" si="2"/>
        <v>3</v>
      </c>
      <c r="C38" s="30">
        <f t="shared" si="5"/>
        <v>27</v>
      </c>
      <c r="D38" s="31">
        <f t="shared" si="0"/>
        <v>5.7999999999999996E-2</v>
      </c>
      <c r="E38" s="32">
        <f t="shared" si="7"/>
        <v>1894.0722697036924</v>
      </c>
      <c r="F38" s="32">
        <f t="shared" si="6"/>
        <v>333.21725528740399</v>
      </c>
      <c r="G38" s="32">
        <f t="shared" si="3"/>
        <v>2227.2895249910962</v>
      </c>
      <c r="H38" s="32">
        <f t="shared" si="4"/>
        <v>391543.80406271794</v>
      </c>
    </row>
    <row r="39" spans="2:8">
      <c r="B39" s="29">
        <f t="shared" si="2"/>
        <v>3</v>
      </c>
      <c r="C39" s="30">
        <f t="shared" si="5"/>
        <v>28</v>
      </c>
      <c r="D39" s="31">
        <f t="shared" si="0"/>
        <v>5.7999999999999996E-2</v>
      </c>
      <c r="E39" s="32">
        <f t="shared" si="7"/>
        <v>1892.46171963647</v>
      </c>
      <c r="F39" s="32">
        <f t="shared" si="6"/>
        <v>334.82780535462643</v>
      </c>
      <c r="G39" s="32">
        <f t="shared" si="3"/>
        <v>2227.2895249910962</v>
      </c>
      <c r="H39" s="32">
        <f t="shared" si="4"/>
        <v>391208.97625736333</v>
      </c>
    </row>
    <row r="40" spans="2:8">
      <c r="B40" s="29">
        <f t="shared" si="2"/>
        <v>3</v>
      </c>
      <c r="C40" s="30">
        <f t="shared" si="5"/>
        <v>29</v>
      </c>
      <c r="D40" s="31">
        <f t="shared" si="0"/>
        <v>5.7999999999999996E-2</v>
      </c>
      <c r="E40" s="32">
        <f t="shared" si="7"/>
        <v>1890.8433852439227</v>
      </c>
      <c r="F40" s="32">
        <f t="shared" si="6"/>
        <v>336.44613974717379</v>
      </c>
      <c r="G40" s="32">
        <f t="shared" si="3"/>
        <v>2227.2895249910966</v>
      </c>
      <c r="H40" s="32">
        <f t="shared" si="4"/>
        <v>390872.53011761617</v>
      </c>
    </row>
    <row r="41" spans="2:8">
      <c r="B41" s="29">
        <f t="shared" si="2"/>
        <v>3</v>
      </c>
      <c r="C41" s="30">
        <f t="shared" si="5"/>
        <v>30</v>
      </c>
      <c r="D41" s="31">
        <f t="shared" si="0"/>
        <v>5.7999999999999996E-2</v>
      </c>
      <c r="E41" s="32">
        <f t="shared" si="7"/>
        <v>1889.2172289018115</v>
      </c>
      <c r="F41" s="32">
        <f t="shared" si="6"/>
        <v>338.07229608928509</v>
      </c>
      <c r="G41" s="32">
        <f t="shared" si="3"/>
        <v>2227.2895249910966</v>
      </c>
      <c r="H41" s="32">
        <f t="shared" si="4"/>
        <v>390534.45782152691</v>
      </c>
    </row>
    <row r="42" spans="2:8">
      <c r="B42" s="29">
        <f t="shared" si="2"/>
        <v>3</v>
      </c>
      <c r="C42" s="30">
        <f t="shared" si="5"/>
        <v>31</v>
      </c>
      <c r="D42" s="31">
        <f t="shared" si="0"/>
        <v>5.7999999999999996E-2</v>
      </c>
      <c r="E42" s="32">
        <f t="shared" si="7"/>
        <v>1887.5832128040465</v>
      </c>
      <c r="F42" s="32">
        <f t="shared" si="6"/>
        <v>339.70631218704995</v>
      </c>
      <c r="G42" s="32">
        <f t="shared" si="3"/>
        <v>2227.2895249910966</v>
      </c>
      <c r="H42" s="32">
        <f t="shared" si="4"/>
        <v>390194.75150933984</v>
      </c>
    </row>
    <row r="43" spans="2:8">
      <c r="B43" s="29">
        <f t="shared" si="2"/>
        <v>3</v>
      </c>
      <c r="C43" s="30">
        <f t="shared" si="5"/>
        <v>32</v>
      </c>
      <c r="D43" s="31">
        <f t="shared" si="0"/>
        <v>5.7999999999999996E-2</v>
      </c>
      <c r="E43" s="32">
        <f t="shared" si="7"/>
        <v>1885.9412989618093</v>
      </c>
      <c r="F43" s="32">
        <f t="shared" si="6"/>
        <v>341.34822602928733</v>
      </c>
      <c r="G43" s="32">
        <f t="shared" si="3"/>
        <v>2227.2895249910966</v>
      </c>
      <c r="H43" s="32">
        <f t="shared" si="4"/>
        <v>389853.40328331053</v>
      </c>
    </row>
    <row r="44" spans="2:8">
      <c r="B44" s="29">
        <f t="shared" si="2"/>
        <v>3</v>
      </c>
      <c r="C44" s="30">
        <f t="shared" si="5"/>
        <v>33</v>
      </c>
      <c r="D44" s="31">
        <f t="shared" si="0"/>
        <v>5.7999999999999996E-2</v>
      </c>
      <c r="E44" s="32">
        <f t="shared" si="7"/>
        <v>1884.2914492026675</v>
      </c>
      <c r="F44" s="32">
        <f t="shared" si="6"/>
        <v>342.99807578842888</v>
      </c>
      <c r="G44" s="32">
        <f t="shared" si="3"/>
        <v>2227.2895249910962</v>
      </c>
      <c r="H44" s="32">
        <f t="shared" si="4"/>
        <v>389510.4052075221</v>
      </c>
    </row>
    <row r="45" spans="2:8">
      <c r="B45" s="29">
        <f t="shared" si="2"/>
        <v>3</v>
      </c>
      <c r="C45" s="30">
        <f t="shared" si="5"/>
        <v>34</v>
      </c>
      <c r="D45" s="31">
        <f t="shared" si="0"/>
        <v>5.7999999999999996E-2</v>
      </c>
      <c r="E45" s="32">
        <f t="shared" si="7"/>
        <v>1882.63362516969</v>
      </c>
      <c r="F45" s="32">
        <f t="shared" si="6"/>
        <v>344.65589982140625</v>
      </c>
      <c r="G45" s="32">
        <f t="shared" si="3"/>
        <v>2227.2895249910962</v>
      </c>
      <c r="H45" s="32">
        <f t="shared" si="4"/>
        <v>389165.74930770067</v>
      </c>
    </row>
    <row r="46" spans="2:8">
      <c r="B46" s="29">
        <f t="shared" si="2"/>
        <v>3</v>
      </c>
      <c r="C46" s="30">
        <f t="shared" si="5"/>
        <v>35</v>
      </c>
      <c r="D46" s="31">
        <f t="shared" si="0"/>
        <v>5.7999999999999996E-2</v>
      </c>
      <c r="E46" s="32">
        <f t="shared" si="7"/>
        <v>1880.9677883205532</v>
      </c>
      <c r="F46" s="32">
        <f t="shared" si="6"/>
        <v>346.32173667054303</v>
      </c>
      <c r="G46" s="32">
        <f t="shared" si="3"/>
        <v>2227.2895249910962</v>
      </c>
      <c r="H46" s="32">
        <f t="shared" si="4"/>
        <v>388819.4275710301</v>
      </c>
    </row>
    <row r="47" spans="2:8">
      <c r="B47" s="29">
        <f t="shared" si="2"/>
        <v>3</v>
      </c>
      <c r="C47" s="30">
        <f t="shared" si="5"/>
        <v>36</v>
      </c>
      <c r="D47" s="31">
        <f t="shared" si="0"/>
        <v>5.7999999999999996E-2</v>
      </c>
      <c r="E47" s="32">
        <f t="shared" si="7"/>
        <v>1879.2938999266453</v>
      </c>
      <c r="F47" s="32">
        <f t="shared" si="6"/>
        <v>347.99562506445062</v>
      </c>
      <c r="G47" s="32">
        <f t="shared" si="3"/>
        <v>2227.2895249910957</v>
      </c>
      <c r="H47" s="70">
        <f t="shared" si="4"/>
        <v>388471.43194596563</v>
      </c>
    </row>
    <row r="48" spans="2:8">
      <c r="B48">
        <f t="shared" si="2"/>
        <v>4</v>
      </c>
      <c r="C48" s="24">
        <f t="shared" si="5"/>
        <v>37</v>
      </c>
      <c r="D48" s="25">
        <f t="shared" si="0"/>
        <v>5.7999999999999996E-2</v>
      </c>
      <c r="E48" s="1">
        <f t="shared" si="7"/>
        <v>1877.6119210721672</v>
      </c>
      <c r="F48" s="1">
        <f t="shared" si="6"/>
        <v>349.67760391892875</v>
      </c>
      <c r="G48" s="1">
        <f t="shared" si="3"/>
        <v>2227.2895249910962</v>
      </c>
      <c r="H48" s="1">
        <f t="shared" si="4"/>
        <v>388121.75434204668</v>
      </c>
    </row>
    <row r="49" spans="2:8">
      <c r="B49">
        <f t="shared" si="2"/>
        <v>4</v>
      </c>
      <c r="C49" s="24">
        <f t="shared" si="5"/>
        <v>38</v>
      </c>
      <c r="D49" s="25">
        <f t="shared" si="0"/>
        <v>5.7999999999999996E-2</v>
      </c>
      <c r="E49" s="1">
        <f t="shared" si="7"/>
        <v>1875.9218126532253</v>
      </c>
      <c r="F49" s="1">
        <f t="shared" si="6"/>
        <v>351.36771233787022</v>
      </c>
      <c r="G49" s="1">
        <f t="shared" si="3"/>
        <v>2227.2895249910953</v>
      </c>
      <c r="H49" s="1">
        <f t="shared" si="4"/>
        <v>387770.38662970881</v>
      </c>
    </row>
    <row r="50" spans="2:8">
      <c r="B50">
        <f t="shared" si="2"/>
        <v>4</v>
      </c>
      <c r="C50" s="24">
        <f t="shared" si="5"/>
        <v>39</v>
      </c>
      <c r="D50" s="25">
        <f t="shared" si="0"/>
        <v>5.7999999999999996E-2</v>
      </c>
      <c r="E50" s="1">
        <f t="shared" si="7"/>
        <v>1874.2235353769258</v>
      </c>
      <c r="F50" s="1">
        <f t="shared" si="6"/>
        <v>353.06598961416989</v>
      </c>
      <c r="G50" s="1">
        <f t="shared" si="3"/>
        <v>2227.2895249910957</v>
      </c>
      <c r="H50" s="1">
        <f t="shared" si="4"/>
        <v>387417.32064009464</v>
      </c>
    </row>
    <row r="51" spans="2:8">
      <c r="B51">
        <f t="shared" si="2"/>
        <v>4</v>
      </c>
      <c r="C51" s="24">
        <f t="shared" si="5"/>
        <v>40</v>
      </c>
      <c r="D51" s="25">
        <f t="shared" si="0"/>
        <v>5.7999999999999996E-2</v>
      </c>
      <c r="E51" s="1">
        <f t="shared" si="7"/>
        <v>1872.5170497604574</v>
      </c>
      <c r="F51" s="1">
        <f t="shared" si="6"/>
        <v>354.77247523063835</v>
      </c>
      <c r="G51" s="1">
        <f t="shared" si="3"/>
        <v>2227.2895249910957</v>
      </c>
      <c r="H51" s="1">
        <f t="shared" si="4"/>
        <v>387062.54816486401</v>
      </c>
    </row>
    <row r="52" spans="2:8">
      <c r="B52">
        <f t="shared" si="2"/>
        <v>4</v>
      </c>
      <c r="C52" s="24">
        <f t="shared" si="5"/>
        <v>41</v>
      </c>
      <c r="D52" s="25">
        <f t="shared" si="0"/>
        <v>5.7999999999999996E-2</v>
      </c>
      <c r="E52" s="1">
        <f t="shared" si="7"/>
        <v>1870.802316130176</v>
      </c>
      <c r="F52" s="1">
        <f t="shared" si="6"/>
        <v>356.48720886091974</v>
      </c>
      <c r="G52" s="1">
        <f t="shared" si="3"/>
        <v>2227.2895249910957</v>
      </c>
      <c r="H52" s="1">
        <f t="shared" si="4"/>
        <v>386706.06095600309</v>
      </c>
    </row>
    <row r="53" spans="2:8">
      <c r="B53">
        <f t="shared" si="2"/>
        <v>4</v>
      </c>
      <c r="C53" s="24">
        <f t="shared" si="5"/>
        <v>42</v>
      </c>
      <c r="D53" s="25">
        <f t="shared" si="0"/>
        <v>5.7999999999999996E-2</v>
      </c>
      <c r="E53" s="1">
        <f t="shared" si="7"/>
        <v>1869.0792946206814</v>
      </c>
      <c r="F53" s="1">
        <f t="shared" si="6"/>
        <v>358.21023037041414</v>
      </c>
      <c r="G53" s="1">
        <f t="shared" si="3"/>
        <v>2227.2895249910953</v>
      </c>
      <c r="H53" s="1">
        <f t="shared" si="4"/>
        <v>386347.85072563268</v>
      </c>
    </row>
    <row r="54" spans="2:8">
      <c r="B54">
        <f t="shared" si="2"/>
        <v>4</v>
      </c>
      <c r="C54" s="24">
        <f t="shared" si="5"/>
        <v>43</v>
      </c>
      <c r="D54" s="25">
        <f t="shared" si="0"/>
        <v>5.7999999999999996E-2</v>
      </c>
      <c r="E54" s="1">
        <f t="shared" si="7"/>
        <v>1867.3479451738913</v>
      </c>
      <c r="F54" s="1">
        <f t="shared" si="6"/>
        <v>359.94157981720446</v>
      </c>
      <c r="G54" s="1">
        <f t="shared" si="3"/>
        <v>2227.2895249910957</v>
      </c>
      <c r="H54" s="1">
        <f t="shared" si="4"/>
        <v>385987.90914581547</v>
      </c>
    </row>
    <row r="55" spans="2:8">
      <c r="B55">
        <f t="shared" si="2"/>
        <v>4</v>
      </c>
      <c r="C55" s="24">
        <f t="shared" si="5"/>
        <v>44</v>
      </c>
      <c r="D55" s="25">
        <f t="shared" si="0"/>
        <v>5.7999999999999996E-2</v>
      </c>
      <c r="E55" s="1">
        <f t="shared" si="7"/>
        <v>1865.6082275381079</v>
      </c>
      <c r="F55" s="1">
        <f t="shared" si="6"/>
        <v>361.68129745298756</v>
      </c>
      <c r="G55" s="1">
        <f t="shared" si="3"/>
        <v>2227.2895249910953</v>
      </c>
      <c r="H55" s="1">
        <f t="shared" si="4"/>
        <v>385626.22784836247</v>
      </c>
    </row>
    <row r="56" spans="2:8">
      <c r="B56">
        <f t="shared" si="2"/>
        <v>4</v>
      </c>
      <c r="C56" s="24">
        <f t="shared" si="5"/>
        <v>45</v>
      </c>
      <c r="D56" s="25">
        <f t="shared" si="0"/>
        <v>5.7999999999999996E-2</v>
      </c>
      <c r="E56" s="1">
        <f t="shared" si="7"/>
        <v>1863.8601012670852</v>
      </c>
      <c r="F56" s="1">
        <f t="shared" si="6"/>
        <v>363.42942372401029</v>
      </c>
      <c r="G56" s="1">
        <f t="shared" si="3"/>
        <v>2227.2895249910953</v>
      </c>
      <c r="H56" s="1">
        <f t="shared" si="4"/>
        <v>385262.79842463846</v>
      </c>
    </row>
    <row r="57" spans="2:8">
      <c r="B57">
        <f t="shared" si="2"/>
        <v>4</v>
      </c>
      <c r="C57" s="24">
        <f t="shared" si="5"/>
        <v>46</v>
      </c>
      <c r="D57" s="25">
        <f t="shared" si="0"/>
        <v>5.7999999999999996E-2</v>
      </c>
      <c r="E57" s="1">
        <f t="shared" si="7"/>
        <v>1862.1035257190858</v>
      </c>
      <c r="F57" s="1">
        <f t="shared" si="6"/>
        <v>365.18599927200967</v>
      </c>
      <c r="G57" s="1">
        <f t="shared" si="3"/>
        <v>2227.2895249910953</v>
      </c>
      <c r="H57" s="1">
        <f t="shared" si="4"/>
        <v>384897.61242536647</v>
      </c>
    </row>
    <row r="58" spans="2:8">
      <c r="B58">
        <f t="shared" si="2"/>
        <v>4</v>
      </c>
      <c r="C58" s="24">
        <f t="shared" si="5"/>
        <v>47</v>
      </c>
      <c r="D58" s="25">
        <f t="shared" si="0"/>
        <v>5.7999999999999996E-2</v>
      </c>
      <c r="E58" s="1">
        <f t="shared" si="7"/>
        <v>1860.3384600559377</v>
      </c>
      <c r="F58" s="1">
        <f t="shared" si="6"/>
        <v>366.95106493515766</v>
      </c>
      <c r="G58" s="1">
        <f t="shared" si="3"/>
        <v>2227.2895249910953</v>
      </c>
      <c r="H58" s="1">
        <f t="shared" si="4"/>
        <v>384530.66136043135</v>
      </c>
    </row>
    <row r="59" spans="2:8">
      <c r="B59">
        <f t="shared" si="2"/>
        <v>4</v>
      </c>
      <c r="C59" s="24">
        <f t="shared" si="5"/>
        <v>48</v>
      </c>
      <c r="D59" s="25">
        <f t="shared" si="0"/>
        <v>5.7999999999999996E-2</v>
      </c>
      <c r="E59" s="1">
        <f t="shared" si="7"/>
        <v>1858.5648632420846</v>
      </c>
      <c r="F59" s="1">
        <f t="shared" si="6"/>
        <v>368.72466174901086</v>
      </c>
      <c r="G59" s="1">
        <f t="shared" si="3"/>
        <v>2227.2895249910953</v>
      </c>
      <c r="H59" s="71">
        <f t="shared" si="4"/>
        <v>384161.93669868232</v>
      </c>
    </row>
    <row r="60" spans="2:8">
      <c r="B60" s="29">
        <f t="shared" si="2"/>
        <v>5</v>
      </c>
      <c r="C60" s="30">
        <f t="shared" si="5"/>
        <v>49</v>
      </c>
      <c r="D60" s="31">
        <f t="shared" si="0"/>
        <v>5.7999999999999996E-2</v>
      </c>
      <c r="E60" s="32">
        <f t="shared" si="7"/>
        <v>1856.782694043631</v>
      </c>
      <c r="F60" s="32">
        <f t="shared" si="6"/>
        <v>370.50683094746438</v>
      </c>
      <c r="G60" s="32">
        <f t="shared" si="3"/>
        <v>2227.2895249910953</v>
      </c>
      <c r="H60" s="32">
        <f t="shared" si="4"/>
        <v>383791.42986773484</v>
      </c>
    </row>
    <row r="61" spans="2:8">
      <c r="B61" s="29">
        <f t="shared" si="2"/>
        <v>5</v>
      </c>
      <c r="C61" s="30">
        <f t="shared" si="5"/>
        <v>50</v>
      </c>
      <c r="D61" s="31">
        <f t="shared" si="0"/>
        <v>5.7999999999999996E-2</v>
      </c>
      <c r="E61" s="32">
        <f t="shared" si="7"/>
        <v>1854.991911027385</v>
      </c>
      <c r="F61" s="32">
        <f t="shared" si="6"/>
        <v>372.29761396371043</v>
      </c>
      <c r="G61" s="32">
        <f t="shared" si="3"/>
        <v>2227.2895249910953</v>
      </c>
      <c r="H61" s="32">
        <f t="shared" si="4"/>
        <v>383419.13225377112</v>
      </c>
    </row>
    <row r="62" spans="2:8">
      <c r="B62" s="29">
        <f t="shared" si="2"/>
        <v>5</v>
      </c>
      <c r="C62" s="30">
        <f t="shared" si="5"/>
        <v>51</v>
      </c>
      <c r="D62" s="31">
        <f t="shared" si="0"/>
        <v>5.7999999999999996E-2</v>
      </c>
      <c r="E62" s="32">
        <f t="shared" si="7"/>
        <v>1853.1924725598938</v>
      </c>
      <c r="F62" s="32">
        <f t="shared" si="6"/>
        <v>374.09705243120169</v>
      </c>
      <c r="G62" s="32">
        <f t="shared" si="3"/>
        <v>2227.2895249910953</v>
      </c>
      <c r="H62" s="32">
        <f t="shared" si="4"/>
        <v>383045.03520133992</v>
      </c>
    </row>
    <row r="63" spans="2:8">
      <c r="B63" s="29">
        <f t="shared" si="2"/>
        <v>5</v>
      </c>
      <c r="C63" s="30">
        <f t="shared" si="5"/>
        <v>52</v>
      </c>
      <c r="D63" s="31">
        <f t="shared" si="0"/>
        <v>5.7999999999999996E-2</v>
      </c>
      <c r="E63" s="32">
        <f t="shared" si="7"/>
        <v>1851.3843368064763</v>
      </c>
      <c r="F63" s="32">
        <f t="shared" si="6"/>
        <v>375.90518818461913</v>
      </c>
      <c r="G63" s="32">
        <f t="shared" si="3"/>
        <v>2227.2895249910953</v>
      </c>
      <c r="H63" s="32">
        <f t="shared" si="4"/>
        <v>382669.13001315529</v>
      </c>
    </row>
    <row r="64" spans="2:8">
      <c r="B64" s="29">
        <f t="shared" si="2"/>
        <v>5</v>
      </c>
      <c r="C64" s="30">
        <f t="shared" si="5"/>
        <v>53</v>
      </c>
      <c r="D64" s="31">
        <f t="shared" si="0"/>
        <v>5.7999999999999996E-2</v>
      </c>
      <c r="E64" s="32">
        <f t="shared" si="7"/>
        <v>1849.5674617302504</v>
      </c>
      <c r="F64" s="32">
        <f t="shared" si="6"/>
        <v>377.72206326084478</v>
      </c>
      <c r="G64" s="32">
        <f t="shared" si="3"/>
        <v>2227.2895249910953</v>
      </c>
      <c r="H64" s="32">
        <f t="shared" si="4"/>
        <v>382291.40794989443</v>
      </c>
    </row>
    <row r="65" spans="2:8">
      <c r="B65" s="29">
        <f t="shared" si="2"/>
        <v>5</v>
      </c>
      <c r="C65" s="30">
        <f t="shared" si="5"/>
        <v>54</v>
      </c>
      <c r="D65" s="31">
        <f t="shared" si="0"/>
        <v>5.7999999999999996E-2</v>
      </c>
      <c r="E65" s="32">
        <f t="shared" si="7"/>
        <v>1847.7418050911563</v>
      </c>
      <c r="F65" s="32">
        <f t="shared" si="6"/>
        <v>379.54771989993884</v>
      </c>
      <c r="G65" s="32">
        <f t="shared" si="3"/>
        <v>2227.2895249910953</v>
      </c>
      <c r="H65" s="32">
        <f t="shared" si="4"/>
        <v>381911.86022999452</v>
      </c>
    </row>
    <row r="66" spans="2:8">
      <c r="B66" s="29">
        <f t="shared" si="2"/>
        <v>5</v>
      </c>
      <c r="C66" s="30">
        <f t="shared" si="5"/>
        <v>55</v>
      </c>
      <c r="D66" s="31">
        <f t="shared" si="0"/>
        <v>5.7999999999999996E-2</v>
      </c>
      <c r="E66" s="32">
        <f t="shared" si="7"/>
        <v>1845.9073244449735</v>
      </c>
      <c r="F66" s="32">
        <f t="shared" si="6"/>
        <v>381.38220054612185</v>
      </c>
      <c r="G66" s="32">
        <f t="shared" si="3"/>
        <v>2227.2895249910953</v>
      </c>
      <c r="H66" s="32">
        <f t="shared" si="4"/>
        <v>381530.47802944842</v>
      </c>
    </row>
    <row r="67" spans="2:8">
      <c r="B67" s="29">
        <f t="shared" si="2"/>
        <v>5</v>
      </c>
      <c r="C67" s="30">
        <f t="shared" si="5"/>
        <v>56</v>
      </c>
      <c r="D67" s="31">
        <f t="shared" si="0"/>
        <v>5.7999999999999996E-2</v>
      </c>
      <c r="E67" s="32">
        <f t="shared" si="7"/>
        <v>1844.0639771423339</v>
      </c>
      <c r="F67" s="32">
        <f t="shared" si="6"/>
        <v>383.22554784876138</v>
      </c>
      <c r="G67" s="32">
        <f t="shared" si="3"/>
        <v>2227.2895249910953</v>
      </c>
      <c r="H67" s="32">
        <f t="shared" si="4"/>
        <v>381147.25248159969</v>
      </c>
    </row>
    <row r="68" spans="2:8">
      <c r="B68" s="29">
        <f t="shared" si="2"/>
        <v>5</v>
      </c>
      <c r="C68" s="30">
        <f t="shared" si="5"/>
        <v>57</v>
      </c>
      <c r="D68" s="31">
        <f t="shared" si="0"/>
        <v>5.7999999999999996E-2</v>
      </c>
      <c r="E68" s="32">
        <f t="shared" si="7"/>
        <v>1842.2117203277319</v>
      </c>
      <c r="F68" s="32">
        <f t="shared" si="6"/>
        <v>385.07780466336368</v>
      </c>
      <c r="G68" s="32">
        <f t="shared" si="3"/>
        <v>2227.2895249910957</v>
      </c>
      <c r="H68" s="32">
        <f t="shared" si="4"/>
        <v>380762.17467693635</v>
      </c>
    </row>
    <row r="69" spans="2:8">
      <c r="B69" s="29">
        <f t="shared" si="2"/>
        <v>5</v>
      </c>
      <c r="C69" s="30">
        <f t="shared" si="5"/>
        <v>58</v>
      </c>
      <c r="D69" s="31">
        <f t="shared" si="0"/>
        <v>5.7999999999999996E-2</v>
      </c>
      <c r="E69" s="32">
        <f t="shared" si="7"/>
        <v>1840.3505109385258</v>
      </c>
      <c r="F69" s="32">
        <f t="shared" si="6"/>
        <v>386.93901405256992</v>
      </c>
      <c r="G69" s="32">
        <f t="shared" si="3"/>
        <v>2227.2895249910957</v>
      </c>
      <c r="H69" s="32">
        <f t="shared" si="4"/>
        <v>380375.23566288379</v>
      </c>
    </row>
    <row r="70" spans="2:8">
      <c r="B70" s="29">
        <f t="shared" si="2"/>
        <v>5</v>
      </c>
      <c r="C70" s="30">
        <f t="shared" si="5"/>
        <v>59</v>
      </c>
      <c r="D70" s="31">
        <f t="shared" si="0"/>
        <v>5.7999999999999996E-2</v>
      </c>
      <c r="E70" s="32">
        <f t="shared" si="7"/>
        <v>1838.4803057039383</v>
      </c>
      <c r="F70" s="32">
        <f t="shared" si="6"/>
        <v>388.8092192871573</v>
      </c>
      <c r="G70" s="32">
        <f t="shared" si="3"/>
        <v>2227.2895249910957</v>
      </c>
      <c r="H70" s="32">
        <f t="shared" si="4"/>
        <v>379986.4264435966</v>
      </c>
    </row>
    <row r="71" spans="2:8">
      <c r="B71" s="29">
        <f t="shared" si="2"/>
        <v>5</v>
      </c>
      <c r="C71" s="30">
        <f t="shared" si="5"/>
        <v>60</v>
      </c>
      <c r="D71" s="31">
        <f t="shared" si="0"/>
        <v>5.7999999999999996E-2</v>
      </c>
      <c r="E71" s="32">
        <f t="shared" si="7"/>
        <v>1836.6010611440499</v>
      </c>
      <c r="F71" s="32">
        <f t="shared" si="6"/>
        <v>390.68846384704517</v>
      </c>
      <c r="G71" s="32">
        <f t="shared" si="3"/>
        <v>2227.2895249910953</v>
      </c>
      <c r="H71" s="70">
        <f t="shared" si="4"/>
        <v>379595.73797974957</v>
      </c>
    </row>
    <row r="72" spans="2:8">
      <c r="B72">
        <f t="shared" si="2"/>
        <v>6</v>
      </c>
      <c r="C72" s="24">
        <f t="shared" si="5"/>
        <v>61</v>
      </c>
      <c r="D72" s="25">
        <f t="shared" si="0"/>
        <v>5.7999999999999996E-2</v>
      </c>
      <c r="E72" s="1">
        <f t="shared" si="7"/>
        <v>1834.7127335687894</v>
      </c>
      <c r="F72" s="1">
        <f t="shared" si="6"/>
        <v>392.57679142230586</v>
      </c>
      <c r="G72" s="1">
        <f t="shared" si="3"/>
        <v>2227.2895249910953</v>
      </c>
      <c r="H72" s="1">
        <f t="shared" si="4"/>
        <v>379203.16118832724</v>
      </c>
    </row>
    <row r="73" spans="2:8">
      <c r="B73">
        <f t="shared" si="2"/>
        <v>6</v>
      </c>
      <c r="C73" s="24">
        <f t="shared" si="5"/>
        <v>62</v>
      </c>
      <c r="D73" s="25">
        <f t="shared" si="0"/>
        <v>5.7999999999999996E-2</v>
      </c>
      <c r="E73" s="1">
        <f t="shared" si="7"/>
        <v>1832.8152790769147</v>
      </c>
      <c r="F73" s="1">
        <f t="shared" si="6"/>
        <v>394.4742459141803</v>
      </c>
      <c r="G73" s="1">
        <f t="shared" si="3"/>
        <v>2227.2895249910953</v>
      </c>
      <c r="H73" s="1">
        <f t="shared" si="4"/>
        <v>378808.68694241304</v>
      </c>
    </row>
    <row r="74" spans="2:8">
      <c r="B74">
        <f t="shared" si="2"/>
        <v>6</v>
      </c>
      <c r="C74" s="24">
        <f t="shared" si="5"/>
        <v>63</v>
      </c>
      <c r="D74" s="25">
        <f t="shared" si="0"/>
        <v>5.7999999999999996E-2</v>
      </c>
      <c r="E74" s="1">
        <f t="shared" si="7"/>
        <v>1830.9086535549961</v>
      </c>
      <c r="F74" s="1">
        <f t="shared" si="6"/>
        <v>396.3808714360988</v>
      </c>
      <c r="G74" s="1">
        <f t="shared" si="3"/>
        <v>2227.2895249910948</v>
      </c>
      <c r="H74" s="1">
        <f t="shared" si="4"/>
        <v>378412.30607097695</v>
      </c>
    </row>
    <row r="75" spans="2:8">
      <c r="B75">
        <f t="shared" si="2"/>
        <v>6</v>
      </c>
      <c r="C75" s="24">
        <f t="shared" si="5"/>
        <v>64</v>
      </c>
      <c r="D75" s="25">
        <f t="shared" si="0"/>
        <v>5.7999999999999996E-2</v>
      </c>
      <c r="E75" s="1">
        <f t="shared" si="7"/>
        <v>1828.9928126763887</v>
      </c>
      <c r="F75" s="1">
        <f t="shared" si="6"/>
        <v>398.29671231470655</v>
      </c>
      <c r="G75" s="1">
        <f t="shared" si="3"/>
        <v>2227.2895249910953</v>
      </c>
      <c r="H75" s="1">
        <f t="shared" si="4"/>
        <v>378014.00935866224</v>
      </c>
    </row>
    <row r="76" spans="2:8">
      <c r="B76">
        <f t="shared" si="2"/>
        <v>6</v>
      </c>
      <c r="C76" s="24">
        <f t="shared" si="5"/>
        <v>65</v>
      </c>
      <c r="D76" s="25">
        <f t="shared" ref="D76:D139" si="8">$C$5</f>
        <v>5.7999999999999996E-2</v>
      </c>
      <c r="E76" s="1">
        <f t="shared" si="7"/>
        <v>1827.0677119002005</v>
      </c>
      <c r="F76" s="1">
        <f t="shared" si="6"/>
        <v>400.22181309089427</v>
      </c>
      <c r="G76" s="1">
        <f t="shared" si="3"/>
        <v>2227.2895249910948</v>
      </c>
      <c r="H76" s="1">
        <f t="shared" si="4"/>
        <v>377613.78754557134</v>
      </c>
    </row>
    <row r="77" spans="2:8">
      <c r="B77">
        <f t="shared" ref="B77:B140" si="9">ROUNDUP(C77/12,0)</f>
        <v>6</v>
      </c>
      <c r="C77" s="24">
        <f t="shared" si="5"/>
        <v>66</v>
      </c>
      <c r="D77" s="25">
        <f t="shared" si="8"/>
        <v>5.7999999999999996E-2</v>
      </c>
      <c r="E77" s="1">
        <f t="shared" si="7"/>
        <v>1825.1333064702612</v>
      </c>
      <c r="F77" s="1">
        <f t="shared" si="6"/>
        <v>402.15621852083353</v>
      </c>
      <c r="G77" s="1">
        <f t="shared" ref="G77:G140" si="10">IF(H76&gt;0,E77+F77,0)</f>
        <v>2227.2895249910948</v>
      </c>
      <c r="H77" s="1">
        <f t="shared" ref="H77:H140" si="11">IF(H76-F77&gt;0.001,H76-F77,0)</f>
        <v>377211.63132705051</v>
      </c>
    </row>
    <row r="78" spans="2:8">
      <c r="B78">
        <f t="shared" si="9"/>
        <v>6</v>
      </c>
      <c r="C78" s="24">
        <f t="shared" ref="C78:C141" si="12">C77+1</f>
        <v>67</v>
      </c>
      <c r="D78" s="25">
        <f t="shared" si="8"/>
        <v>5.7999999999999996E-2</v>
      </c>
      <c r="E78" s="1">
        <f t="shared" si="7"/>
        <v>1823.1895514140772</v>
      </c>
      <c r="F78" s="1">
        <f t="shared" ref="F78:F141" si="13">IF(H77&gt;0,F77*(1+D78/12),0)</f>
        <v>404.09997357701752</v>
      </c>
      <c r="G78" s="1">
        <f t="shared" si="10"/>
        <v>2227.2895249910948</v>
      </c>
      <c r="H78" s="1">
        <f t="shared" si="11"/>
        <v>376807.53135347349</v>
      </c>
    </row>
    <row r="79" spans="2:8">
      <c r="B79">
        <f t="shared" si="9"/>
        <v>6</v>
      </c>
      <c r="C79" s="24">
        <f t="shared" si="12"/>
        <v>68</v>
      </c>
      <c r="D79" s="25">
        <f t="shared" si="8"/>
        <v>5.7999999999999996E-2</v>
      </c>
      <c r="E79" s="1">
        <f t="shared" si="7"/>
        <v>1821.2364015417886</v>
      </c>
      <c r="F79" s="1">
        <f t="shared" si="13"/>
        <v>406.05312344930638</v>
      </c>
      <c r="G79" s="1">
        <f t="shared" si="10"/>
        <v>2227.2895249910948</v>
      </c>
      <c r="H79" s="1">
        <f t="shared" si="11"/>
        <v>376401.47823002416</v>
      </c>
    </row>
    <row r="80" spans="2:8">
      <c r="B80">
        <f t="shared" si="9"/>
        <v>6</v>
      </c>
      <c r="C80" s="24">
        <f t="shared" si="12"/>
        <v>69</v>
      </c>
      <c r="D80" s="25">
        <f t="shared" si="8"/>
        <v>5.7999999999999996E-2</v>
      </c>
      <c r="E80" s="1">
        <f t="shared" si="7"/>
        <v>1819.2738114451167</v>
      </c>
      <c r="F80" s="1">
        <f t="shared" si="13"/>
        <v>408.01571354597797</v>
      </c>
      <c r="G80" s="1">
        <f t="shared" si="10"/>
        <v>2227.2895249910948</v>
      </c>
      <c r="H80" s="1">
        <f t="shared" si="11"/>
        <v>375993.4625164782</v>
      </c>
    </row>
    <row r="81" spans="2:8">
      <c r="B81">
        <f t="shared" si="9"/>
        <v>6</v>
      </c>
      <c r="C81" s="24">
        <f t="shared" si="12"/>
        <v>70</v>
      </c>
      <c r="D81" s="25">
        <f t="shared" si="8"/>
        <v>5.7999999999999996E-2</v>
      </c>
      <c r="E81" s="1">
        <f t="shared" si="7"/>
        <v>1817.3017354963113</v>
      </c>
      <c r="F81" s="1">
        <f t="shared" si="13"/>
        <v>409.9877894947835</v>
      </c>
      <c r="G81" s="1">
        <f t="shared" si="10"/>
        <v>2227.2895249910948</v>
      </c>
      <c r="H81" s="1">
        <f t="shared" si="11"/>
        <v>375583.4747269834</v>
      </c>
    </row>
    <row r="82" spans="2:8">
      <c r="B82">
        <f t="shared" si="9"/>
        <v>6</v>
      </c>
      <c r="C82" s="24">
        <f t="shared" si="12"/>
        <v>71</v>
      </c>
      <c r="D82" s="25">
        <f t="shared" si="8"/>
        <v>5.7999999999999996E-2</v>
      </c>
      <c r="E82" s="1">
        <f t="shared" si="7"/>
        <v>1815.3201278470863</v>
      </c>
      <c r="F82" s="1">
        <f t="shared" si="13"/>
        <v>411.96939714400827</v>
      </c>
      <c r="G82" s="1">
        <f t="shared" si="10"/>
        <v>2227.2895249910944</v>
      </c>
      <c r="H82" s="1">
        <f t="shared" si="11"/>
        <v>375171.50532983942</v>
      </c>
    </row>
    <row r="83" spans="2:8">
      <c r="B83">
        <f t="shared" si="9"/>
        <v>6</v>
      </c>
      <c r="C83" s="24">
        <f t="shared" si="12"/>
        <v>72</v>
      </c>
      <c r="D83" s="25">
        <f t="shared" si="8"/>
        <v>5.7999999999999996E-2</v>
      </c>
      <c r="E83" s="1">
        <f t="shared" si="7"/>
        <v>1813.3289424275572</v>
      </c>
      <c r="F83" s="1">
        <f t="shared" si="13"/>
        <v>413.96058256353763</v>
      </c>
      <c r="G83" s="1">
        <f t="shared" si="10"/>
        <v>2227.2895249910948</v>
      </c>
      <c r="H83" s="1">
        <f t="shared" si="11"/>
        <v>374757.54474727588</v>
      </c>
    </row>
    <row r="84" spans="2:8">
      <c r="B84" s="29">
        <f t="shared" si="9"/>
        <v>7</v>
      </c>
      <c r="C84" s="30">
        <f t="shared" si="12"/>
        <v>73</v>
      </c>
      <c r="D84" s="31">
        <f t="shared" si="8"/>
        <v>5.7999999999999996E-2</v>
      </c>
      <c r="E84" s="32">
        <f t="shared" si="7"/>
        <v>1811.3281329451665</v>
      </c>
      <c r="F84" s="32">
        <f t="shared" si="13"/>
        <v>415.96139204592805</v>
      </c>
      <c r="G84" s="32">
        <f t="shared" si="10"/>
        <v>2227.2895249910944</v>
      </c>
      <c r="H84" s="32">
        <f t="shared" si="11"/>
        <v>374341.58335522993</v>
      </c>
    </row>
    <row r="85" spans="2:8">
      <c r="B85" s="29">
        <f t="shared" si="9"/>
        <v>7</v>
      </c>
      <c r="C85" s="30">
        <f t="shared" si="12"/>
        <v>74</v>
      </c>
      <c r="D85" s="31">
        <f t="shared" si="8"/>
        <v>5.7999999999999996E-2</v>
      </c>
      <c r="E85" s="32">
        <f t="shared" si="7"/>
        <v>1809.3176528836111</v>
      </c>
      <c r="F85" s="32">
        <f t="shared" si="13"/>
        <v>417.97187210748331</v>
      </c>
      <c r="G85" s="32">
        <f t="shared" si="10"/>
        <v>2227.2895249910944</v>
      </c>
      <c r="H85" s="32">
        <f t="shared" si="11"/>
        <v>373923.61148312245</v>
      </c>
    </row>
    <row r="86" spans="2:8">
      <c r="B86" s="29">
        <f t="shared" si="9"/>
        <v>7</v>
      </c>
      <c r="C86" s="30">
        <f t="shared" si="12"/>
        <v>75</v>
      </c>
      <c r="D86" s="31">
        <f t="shared" si="8"/>
        <v>5.7999999999999996E-2</v>
      </c>
      <c r="E86" s="32">
        <f t="shared" si="7"/>
        <v>1807.2974555017583</v>
      </c>
      <c r="F86" s="32">
        <f t="shared" si="13"/>
        <v>419.99206948933613</v>
      </c>
      <c r="G86" s="32">
        <f t="shared" si="10"/>
        <v>2227.2895249910944</v>
      </c>
      <c r="H86" s="32">
        <f t="shared" si="11"/>
        <v>373503.61941363313</v>
      </c>
    </row>
    <row r="87" spans="2:8">
      <c r="B87" s="29">
        <f t="shared" si="9"/>
        <v>7</v>
      </c>
      <c r="C87" s="30">
        <f t="shared" si="12"/>
        <v>76</v>
      </c>
      <c r="D87" s="31">
        <f t="shared" si="8"/>
        <v>5.7999999999999996E-2</v>
      </c>
      <c r="E87" s="32">
        <f t="shared" si="7"/>
        <v>1805.2674938325599</v>
      </c>
      <c r="F87" s="32">
        <f t="shared" si="13"/>
        <v>422.02203115853456</v>
      </c>
      <c r="G87" s="32">
        <f t="shared" si="10"/>
        <v>2227.2895249910944</v>
      </c>
      <c r="H87" s="32">
        <f t="shared" si="11"/>
        <v>373081.59738247457</v>
      </c>
    </row>
    <row r="88" spans="2:8">
      <c r="B88" s="29">
        <f t="shared" si="9"/>
        <v>7</v>
      </c>
      <c r="C88" s="30">
        <f t="shared" si="12"/>
        <v>77</v>
      </c>
      <c r="D88" s="31">
        <f t="shared" si="8"/>
        <v>5.7999999999999996E-2</v>
      </c>
      <c r="E88" s="32">
        <f t="shared" si="7"/>
        <v>1803.2277206819601</v>
      </c>
      <c r="F88" s="32">
        <f t="shared" si="13"/>
        <v>424.06180430913412</v>
      </c>
      <c r="G88" s="32">
        <f t="shared" si="10"/>
        <v>2227.2895249910944</v>
      </c>
      <c r="H88" s="32">
        <f t="shared" si="11"/>
        <v>372657.53557816544</v>
      </c>
    </row>
    <row r="89" spans="2:8">
      <c r="B89" s="29">
        <f t="shared" si="9"/>
        <v>7</v>
      </c>
      <c r="C89" s="30">
        <f t="shared" si="12"/>
        <v>78</v>
      </c>
      <c r="D89" s="31">
        <f t="shared" si="8"/>
        <v>5.7999999999999996E-2</v>
      </c>
      <c r="E89" s="32">
        <f t="shared" si="7"/>
        <v>1801.1780886277995</v>
      </c>
      <c r="F89" s="32">
        <f t="shared" si="13"/>
        <v>426.1114363632949</v>
      </c>
      <c r="G89" s="32">
        <f t="shared" si="10"/>
        <v>2227.2895249910944</v>
      </c>
      <c r="H89" s="32">
        <f t="shared" si="11"/>
        <v>372231.42414180213</v>
      </c>
    </row>
    <row r="90" spans="2:8">
      <c r="B90" s="29">
        <f t="shared" si="9"/>
        <v>7</v>
      </c>
      <c r="C90" s="30">
        <f t="shared" si="12"/>
        <v>79</v>
      </c>
      <c r="D90" s="31">
        <f t="shared" si="8"/>
        <v>5.7999999999999996E-2</v>
      </c>
      <c r="E90" s="32">
        <f t="shared" si="7"/>
        <v>1799.1185500187103</v>
      </c>
      <c r="F90" s="32">
        <f t="shared" si="13"/>
        <v>428.1709749723841</v>
      </c>
      <c r="G90" s="32">
        <f t="shared" si="10"/>
        <v>2227.2895249910944</v>
      </c>
      <c r="H90" s="32">
        <f t="shared" si="11"/>
        <v>371803.25316682976</v>
      </c>
    </row>
    <row r="91" spans="2:8">
      <c r="B91" s="29">
        <f t="shared" si="9"/>
        <v>7</v>
      </c>
      <c r="C91" s="30">
        <f t="shared" si="12"/>
        <v>80</v>
      </c>
      <c r="D91" s="31">
        <f t="shared" si="8"/>
        <v>5.7999999999999996E-2</v>
      </c>
      <c r="E91" s="32">
        <f t="shared" si="7"/>
        <v>1797.0490569730102</v>
      </c>
      <c r="F91" s="32">
        <f t="shared" si="13"/>
        <v>430.2404680180839</v>
      </c>
      <c r="G91" s="32">
        <f t="shared" si="10"/>
        <v>2227.2895249910944</v>
      </c>
      <c r="H91" s="32">
        <f t="shared" si="11"/>
        <v>371373.01269881165</v>
      </c>
    </row>
    <row r="92" spans="2:8">
      <c r="B92" s="29">
        <f t="shared" si="9"/>
        <v>7</v>
      </c>
      <c r="C92" s="30">
        <f t="shared" si="12"/>
        <v>81</v>
      </c>
      <c r="D92" s="31">
        <f t="shared" si="8"/>
        <v>5.7999999999999996E-2</v>
      </c>
      <c r="E92" s="32">
        <f t="shared" ref="E92:E155" si="14">H91*D92/12</f>
        <v>1794.9695613775896</v>
      </c>
      <c r="F92" s="32">
        <f t="shared" si="13"/>
        <v>432.31996361350463</v>
      </c>
      <c r="G92" s="32">
        <f t="shared" si="10"/>
        <v>2227.2895249910944</v>
      </c>
      <c r="H92" s="32">
        <f t="shared" si="11"/>
        <v>370940.69273519813</v>
      </c>
    </row>
    <row r="93" spans="2:8">
      <c r="B93" s="29">
        <f t="shared" si="9"/>
        <v>7</v>
      </c>
      <c r="C93" s="30">
        <f t="shared" si="12"/>
        <v>82</v>
      </c>
      <c r="D93" s="31">
        <f t="shared" si="8"/>
        <v>5.7999999999999996E-2</v>
      </c>
      <c r="E93" s="32">
        <f t="shared" si="14"/>
        <v>1792.8800148867906</v>
      </c>
      <c r="F93" s="32">
        <f t="shared" si="13"/>
        <v>434.40951010430319</v>
      </c>
      <c r="G93" s="32">
        <f t="shared" si="10"/>
        <v>2227.2895249910939</v>
      </c>
      <c r="H93" s="32">
        <f t="shared" si="11"/>
        <v>370506.28322509385</v>
      </c>
    </row>
    <row r="94" spans="2:8">
      <c r="B94" s="29">
        <f t="shared" si="9"/>
        <v>7</v>
      </c>
      <c r="C94" s="30">
        <f t="shared" si="12"/>
        <v>83</v>
      </c>
      <c r="D94" s="31">
        <f t="shared" si="8"/>
        <v>5.7999999999999996E-2</v>
      </c>
      <c r="E94" s="32">
        <f t="shared" si="14"/>
        <v>1790.7803689212869</v>
      </c>
      <c r="F94" s="32">
        <f t="shared" si="13"/>
        <v>436.50915606980726</v>
      </c>
      <c r="G94" s="32">
        <f t="shared" si="10"/>
        <v>2227.2895249910944</v>
      </c>
      <c r="H94" s="32">
        <f t="shared" si="11"/>
        <v>370069.77406902402</v>
      </c>
    </row>
    <row r="95" spans="2:8">
      <c r="B95" s="29">
        <f t="shared" si="9"/>
        <v>7</v>
      </c>
      <c r="C95" s="30">
        <f t="shared" si="12"/>
        <v>84</v>
      </c>
      <c r="D95" s="31">
        <f t="shared" si="8"/>
        <v>5.7999999999999996E-2</v>
      </c>
      <c r="E95" s="32">
        <f t="shared" si="14"/>
        <v>1788.6705746669493</v>
      </c>
      <c r="F95" s="32">
        <f t="shared" si="13"/>
        <v>438.61895032414463</v>
      </c>
      <c r="G95" s="32">
        <f t="shared" si="10"/>
        <v>2227.2895249910939</v>
      </c>
      <c r="H95" s="32">
        <f t="shared" si="11"/>
        <v>369631.15511869988</v>
      </c>
    </row>
    <row r="96" spans="2:8">
      <c r="B96">
        <f t="shared" si="9"/>
        <v>8</v>
      </c>
      <c r="C96" s="24">
        <f t="shared" si="12"/>
        <v>85</v>
      </c>
      <c r="D96" s="25">
        <f t="shared" si="8"/>
        <v>5.7999999999999996E-2</v>
      </c>
      <c r="E96" s="1">
        <f t="shared" si="14"/>
        <v>1786.5505830737159</v>
      </c>
      <c r="F96" s="1">
        <f t="shared" si="13"/>
        <v>440.73894191737799</v>
      </c>
      <c r="G96" s="1">
        <f t="shared" si="10"/>
        <v>2227.2895249910939</v>
      </c>
      <c r="H96" s="1">
        <f t="shared" si="11"/>
        <v>369190.41617678251</v>
      </c>
    </row>
    <row r="97" spans="2:8">
      <c r="B97">
        <f t="shared" si="9"/>
        <v>8</v>
      </c>
      <c r="C97" s="24">
        <f t="shared" si="12"/>
        <v>86</v>
      </c>
      <c r="D97" s="25">
        <f t="shared" si="8"/>
        <v>5.7999999999999996E-2</v>
      </c>
      <c r="E97" s="1">
        <f t="shared" si="14"/>
        <v>1784.4203448544486</v>
      </c>
      <c r="F97" s="1">
        <f t="shared" si="13"/>
        <v>442.8691801366453</v>
      </c>
      <c r="G97" s="1">
        <f t="shared" si="10"/>
        <v>2227.2895249910939</v>
      </c>
      <c r="H97" s="1">
        <f t="shared" si="11"/>
        <v>368747.54699664586</v>
      </c>
    </row>
    <row r="98" spans="2:8">
      <c r="B98">
        <f t="shared" si="9"/>
        <v>8</v>
      </c>
      <c r="C98" s="24">
        <f t="shared" si="12"/>
        <v>87</v>
      </c>
      <c r="D98" s="25">
        <f t="shared" si="8"/>
        <v>5.7999999999999996E-2</v>
      </c>
      <c r="E98" s="1">
        <f t="shared" si="14"/>
        <v>1782.2798104837882</v>
      </c>
      <c r="F98" s="1">
        <f t="shared" si="13"/>
        <v>445.00971450730572</v>
      </c>
      <c r="G98" s="1">
        <f t="shared" si="10"/>
        <v>2227.2895249910939</v>
      </c>
      <c r="H98" s="1">
        <f t="shared" si="11"/>
        <v>368302.53728213854</v>
      </c>
    </row>
    <row r="99" spans="2:8">
      <c r="B99">
        <f t="shared" si="9"/>
        <v>8</v>
      </c>
      <c r="C99" s="24">
        <f t="shared" si="12"/>
        <v>88</v>
      </c>
      <c r="D99" s="25">
        <f t="shared" si="8"/>
        <v>5.7999999999999996E-2</v>
      </c>
      <c r="E99" s="1">
        <f t="shared" si="14"/>
        <v>1780.1289301970028</v>
      </c>
      <c r="F99" s="1">
        <f t="shared" si="13"/>
        <v>447.16059479409097</v>
      </c>
      <c r="G99" s="1">
        <f t="shared" si="10"/>
        <v>2227.2895249910939</v>
      </c>
      <c r="H99" s="1">
        <f t="shared" si="11"/>
        <v>367855.37668734445</v>
      </c>
    </row>
    <row r="100" spans="2:8">
      <c r="B100">
        <f t="shared" si="9"/>
        <v>8</v>
      </c>
      <c r="C100" s="24">
        <f t="shared" si="12"/>
        <v>89</v>
      </c>
      <c r="D100" s="25">
        <f t="shared" si="8"/>
        <v>5.7999999999999996E-2</v>
      </c>
      <c r="E100" s="1">
        <f t="shared" si="14"/>
        <v>1777.9676539888314</v>
      </c>
      <c r="F100" s="1">
        <f t="shared" si="13"/>
        <v>449.32187100226236</v>
      </c>
      <c r="G100" s="1">
        <f t="shared" si="10"/>
        <v>2227.2895249910939</v>
      </c>
      <c r="H100" s="1">
        <f t="shared" si="11"/>
        <v>367406.05481634219</v>
      </c>
    </row>
    <row r="101" spans="2:8">
      <c r="B101">
        <f t="shared" si="9"/>
        <v>8</v>
      </c>
      <c r="C101" s="24">
        <f t="shared" si="12"/>
        <v>90</v>
      </c>
      <c r="D101" s="25">
        <f t="shared" si="8"/>
        <v>5.7999999999999996E-2</v>
      </c>
      <c r="E101" s="1">
        <f t="shared" si="14"/>
        <v>1775.7959316123206</v>
      </c>
      <c r="F101" s="1">
        <f t="shared" si="13"/>
        <v>451.49359337877326</v>
      </c>
      <c r="G101" s="1">
        <f t="shared" si="10"/>
        <v>2227.2895249910939</v>
      </c>
      <c r="H101" s="1">
        <f t="shared" si="11"/>
        <v>366954.56122296344</v>
      </c>
    </row>
    <row r="102" spans="2:8">
      <c r="B102">
        <f t="shared" si="9"/>
        <v>8</v>
      </c>
      <c r="C102" s="24">
        <f t="shared" si="12"/>
        <v>91</v>
      </c>
      <c r="D102" s="25">
        <f t="shared" si="8"/>
        <v>5.7999999999999996E-2</v>
      </c>
      <c r="E102" s="1">
        <f t="shared" si="14"/>
        <v>1773.6137125776565</v>
      </c>
      <c r="F102" s="1">
        <f t="shared" si="13"/>
        <v>453.67581241343731</v>
      </c>
      <c r="G102" s="1">
        <f t="shared" si="10"/>
        <v>2227.2895249910939</v>
      </c>
      <c r="H102" s="1">
        <f t="shared" si="11"/>
        <v>366500.88541054999</v>
      </c>
    </row>
    <row r="103" spans="2:8">
      <c r="B103">
        <f t="shared" si="9"/>
        <v>8</v>
      </c>
      <c r="C103" s="24">
        <f t="shared" si="12"/>
        <v>92</v>
      </c>
      <c r="D103" s="25">
        <f t="shared" si="8"/>
        <v>5.7999999999999996E-2</v>
      </c>
      <c r="E103" s="1">
        <f t="shared" si="14"/>
        <v>1771.4209461509915</v>
      </c>
      <c r="F103" s="1">
        <f t="shared" si="13"/>
        <v>455.8685788401022</v>
      </c>
      <c r="G103" s="1">
        <f t="shared" si="10"/>
        <v>2227.2895249910939</v>
      </c>
      <c r="H103" s="1">
        <f t="shared" si="11"/>
        <v>366045.01683170989</v>
      </c>
    </row>
    <row r="104" spans="2:8">
      <c r="B104">
        <f t="shared" si="9"/>
        <v>8</v>
      </c>
      <c r="C104" s="24">
        <f t="shared" si="12"/>
        <v>93</v>
      </c>
      <c r="D104" s="25">
        <f t="shared" si="8"/>
        <v>5.7999999999999996E-2</v>
      </c>
      <c r="E104" s="1">
        <f t="shared" si="14"/>
        <v>1769.2175813532642</v>
      </c>
      <c r="F104" s="1">
        <f t="shared" si="13"/>
        <v>458.07194363782935</v>
      </c>
      <c r="G104" s="1">
        <f t="shared" si="10"/>
        <v>2227.2895249910935</v>
      </c>
      <c r="H104" s="1">
        <f t="shared" si="11"/>
        <v>365586.94488807203</v>
      </c>
    </row>
    <row r="105" spans="2:8">
      <c r="B105">
        <f t="shared" si="9"/>
        <v>8</v>
      </c>
      <c r="C105" s="24">
        <f t="shared" si="12"/>
        <v>94</v>
      </c>
      <c r="D105" s="25">
        <f t="shared" si="8"/>
        <v>5.7999999999999996E-2</v>
      </c>
      <c r="E105" s="1">
        <f t="shared" si="14"/>
        <v>1767.0035669590145</v>
      </c>
      <c r="F105" s="1">
        <f t="shared" si="13"/>
        <v>460.28595803207884</v>
      </c>
      <c r="G105" s="1">
        <f t="shared" si="10"/>
        <v>2227.2895249910935</v>
      </c>
      <c r="H105" s="1">
        <f t="shared" si="11"/>
        <v>365126.65893003996</v>
      </c>
    </row>
    <row r="106" spans="2:8">
      <c r="B106">
        <f t="shared" si="9"/>
        <v>8</v>
      </c>
      <c r="C106" s="24">
        <f t="shared" si="12"/>
        <v>95</v>
      </c>
      <c r="D106" s="25">
        <f t="shared" si="8"/>
        <v>5.7999999999999996E-2</v>
      </c>
      <c r="E106" s="1">
        <f t="shared" si="14"/>
        <v>1764.7788514951928</v>
      </c>
      <c r="F106" s="1">
        <f t="shared" si="13"/>
        <v>462.51067349590051</v>
      </c>
      <c r="G106" s="1">
        <f t="shared" si="10"/>
        <v>2227.2895249910935</v>
      </c>
      <c r="H106" s="1">
        <f t="shared" si="11"/>
        <v>364664.14825654408</v>
      </c>
    </row>
    <row r="107" spans="2:8">
      <c r="B107">
        <f t="shared" si="9"/>
        <v>8</v>
      </c>
      <c r="C107" s="24">
        <f t="shared" si="12"/>
        <v>96</v>
      </c>
      <c r="D107" s="25">
        <f t="shared" si="8"/>
        <v>5.7999999999999996E-2</v>
      </c>
      <c r="E107" s="1">
        <f t="shared" si="14"/>
        <v>1762.5433832399631</v>
      </c>
      <c r="F107" s="1">
        <f t="shared" si="13"/>
        <v>464.74614175113066</v>
      </c>
      <c r="G107" s="1">
        <f t="shared" si="10"/>
        <v>2227.2895249910939</v>
      </c>
      <c r="H107" s="1">
        <f t="shared" si="11"/>
        <v>364199.40211479296</v>
      </c>
    </row>
    <row r="108" spans="2:8">
      <c r="B108" s="29">
        <f t="shared" si="9"/>
        <v>9</v>
      </c>
      <c r="C108" s="30">
        <f t="shared" si="12"/>
        <v>97</v>
      </c>
      <c r="D108" s="31">
        <f t="shared" si="8"/>
        <v>5.7999999999999996E-2</v>
      </c>
      <c r="E108" s="32">
        <f t="shared" si="14"/>
        <v>1760.297110221499</v>
      </c>
      <c r="F108" s="32">
        <f t="shared" si="13"/>
        <v>466.9924147695944</v>
      </c>
      <c r="G108" s="32">
        <f t="shared" si="10"/>
        <v>2227.2895249910935</v>
      </c>
      <c r="H108" s="32">
        <f t="shared" si="11"/>
        <v>363732.40970002336</v>
      </c>
    </row>
    <row r="109" spans="2:8">
      <c r="B109" s="29">
        <f t="shared" si="9"/>
        <v>9</v>
      </c>
      <c r="C109" s="30">
        <f t="shared" si="12"/>
        <v>98</v>
      </c>
      <c r="D109" s="31">
        <f t="shared" si="8"/>
        <v>5.7999999999999996E-2</v>
      </c>
      <c r="E109" s="32">
        <f t="shared" si="14"/>
        <v>1758.0399802167794</v>
      </c>
      <c r="F109" s="32">
        <f t="shared" si="13"/>
        <v>469.24954477431407</v>
      </c>
      <c r="G109" s="32">
        <f t="shared" si="10"/>
        <v>2227.2895249910935</v>
      </c>
      <c r="H109" s="32">
        <f t="shared" si="11"/>
        <v>363263.16015524906</v>
      </c>
    </row>
    <row r="110" spans="2:8">
      <c r="B110" s="29">
        <f t="shared" si="9"/>
        <v>9</v>
      </c>
      <c r="C110" s="30">
        <f t="shared" si="12"/>
        <v>99</v>
      </c>
      <c r="D110" s="31">
        <f t="shared" si="8"/>
        <v>5.7999999999999996E-2</v>
      </c>
      <c r="E110" s="32">
        <f t="shared" si="14"/>
        <v>1755.7719407503703</v>
      </c>
      <c r="F110" s="32">
        <f t="shared" si="13"/>
        <v>471.51758424072324</v>
      </c>
      <c r="G110" s="32">
        <f t="shared" si="10"/>
        <v>2227.2895249910935</v>
      </c>
      <c r="H110" s="32">
        <f t="shared" si="11"/>
        <v>362791.64257100836</v>
      </c>
    </row>
    <row r="111" spans="2:8">
      <c r="B111" s="29">
        <f t="shared" si="9"/>
        <v>9</v>
      </c>
      <c r="C111" s="30">
        <f t="shared" si="12"/>
        <v>100</v>
      </c>
      <c r="D111" s="31">
        <f t="shared" si="8"/>
        <v>5.7999999999999996E-2</v>
      </c>
      <c r="E111" s="32">
        <f t="shared" si="14"/>
        <v>1753.4929390932068</v>
      </c>
      <c r="F111" s="32">
        <f t="shared" si="13"/>
        <v>473.7965858978867</v>
      </c>
      <c r="G111" s="32">
        <f t="shared" si="10"/>
        <v>2227.2895249910935</v>
      </c>
      <c r="H111" s="32">
        <f t="shared" si="11"/>
        <v>362317.84598511044</v>
      </c>
    </row>
    <row r="112" spans="2:8">
      <c r="B112" s="29">
        <f t="shared" si="9"/>
        <v>9</v>
      </c>
      <c r="C112" s="30">
        <f t="shared" si="12"/>
        <v>101</v>
      </c>
      <c r="D112" s="31">
        <f t="shared" si="8"/>
        <v>5.7999999999999996E-2</v>
      </c>
      <c r="E112" s="32">
        <f t="shared" si="14"/>
        <v>1751.2029222613671</v>
      </c>
      <c r="F112" s="32">
        <f t="shared" si="13"/>
        <v>476.08660272972645</v>
      </c>
      <c r="G112" s="32">
        <f t="shared" si="10"/>
        <v>2227.2895249910935</v>
      </c>
      <c r="H112" s="32">
        <f t="shared" si="11"/>
        <v>361841.7593823807</v>
      </c>
    </row>
    <row r="113" spans="2:8">
      <c r="B113" s="29">
        <f t="shared" si="9"/>
        <v>9</v>
      </c>
      <c r="C113" s="30">
        <f t="shared" si="12"/>
        <v>102</v>
      </c>
      <c r="D113" s="31">
        <f t="shared" si="8"/>
        <v>5.7999999999999996E-2</v>
      </c>
      <c r="E113" s="32">
        <f t="shared" si="14"/>
        <v>1748.9018370148399</v>
      </c>
      <c r="F113" s="32">
        <f t="shared" si="13"/>
        <v>478.3876879762534</v>
      </c>
      <c r="G113" s="32">
        <f t="shared" si="10"/>
        <v>2227.2895249910935</v>
      </c>
      <c r="H113" s="32">
        <f t="shared" si="11"/>
        <v>361363.37169440446</v>
      </c>
    </row>
    <row r="114" spans="2:8">
      <c r="B114" s="29">
        <f t="shared" si="9"/>
        <v>9</v>
      </c>
      <c r="C114" s="30">
        <f t="shared" si="12"/>
        <v>103</v>
      </c>
      <c r="D114" s="31">
        <f t="shared" si="8"/>
        <v>5.7999999999999996E-2</v>
      </c>
      <c r="E114" s="32">
        <f t="shared" si="14"/>
        <v>1746.5896298562882</v>
      </c>
      <c r="F114" s="32">
        <f t="shared" si="13"/>
        <v>480.69989513480527</v>
      </c>
      <c r="G114" s="32">
        <f t="shared" si="10"/>
        <v>2227.2895249910935</v>
      </c>
      <c r="H114" s="32">
        <f t="shared" si="11"/>
        <v>360882.67179926968</v>
      </c>
    </row>
    <row r="115" spans="2:8">
      <c r="B115" s="29">
        <f t="shared" si="9"/>
        <v>9</v>
      </c>
      <c r="C115" s="30">
        <f t="shared" si="12"/>
        <v>104</v>
      </c>
      <c r="D115" s="31">
        <f t="shared" si="8"/>
        <v>5.7999999999999996E-2</v>
      </c>
      <c r="E115" s="32">
        <f t="shared" si="14"/>
        <v>1744.2662470298035</v>
      </c>
      <c r="F115" s="32">
        <f t="shared" si="13"/>
        <v>483.02327796129015</v>
      </c>
      <c r="G115" s="32">
        <f t="shared" si="10"/>
        <v>2227.2895249910935</v>
      </c>
      <c r="H115" s="32">
        <f t="shared" si="11"/>
        <v>360399.64852130838</v>
      </c>
    </row>
    <row r="116" spans="2:8">
      <c r="B116" s="29">
        <f t="shared" si="9"/>
        <v>9</v>
      </c>
      <c r="C116" s="30">
        <f t="shared" si="12"/>
        <v>105</v>
      </c>
      <c r="D116" s="31">
        <f t="shared" si="8"/>
        <v>5.7999999999999996E-2</v>
      </c>
      <c r="E116" s="32">
        <f t="shared" si="14"/>
        <v>1741.9316345196569</v>
      </c>
      <c r="F116" s="32">
        <f t="shared" si="13"/>
        <v>485.35789047143635</v>
      </c>
      <c r="G116" s="32">
        <f t="shared" si="10"/>
        <v>2227.2895249910935</v>
      </c>
      <c r="H116" s="32">
        <f t="shared" si="11"/>
        <v>359914.29063083697</v>
      </c>
    </row>
    <row r="117" spans="2:8">
      <c r="B117" s="29">
        <f t="shared" si="9"/>
        <v>9</v>
      </c>
      <c r="C117" s="30">
        <f t="shared" si="12"/>
        <v>106</v>
      </c>
      <c r="D117" s="31">
        <f t="shared" si="8"/>
        <v>5.7999999999999996E-2</v>
      </c>
      <c r="E117" s="32">
        <f t="shared" si="14"/>
        <v>1739.5857380490452</v>
      </c>
      <c r="F117" s="32">
        <f t="shared" si="13"/>
        <v>487.70378694204823</v>
      </c>
      <c r="G117" s="32">
        <f t="shared" si="10"/>
        <v>2227.2895249910935</v>
      </c>
      <c r="H117" s="32">
        <f t="shared" si="11"/>
        <v>359426.58684389491</v>
      </c>
    </row>
    <row r="118" spans="2:8">
      <c r="B118" s="29">
        <f t="shared" si="9"/>
        <v>9</v>
      </c>
      <c r="C118" s="30">
        <f t="shared" si="12"/>
        <v>107</v>
      </c>
      <c r="D118" s="31">
        <f t="shared" si="8"/>
        <v>5.7999999999999996E-2</v>
      </c>
      <c r="E118" s="32">
        <f t="shared" si="14"/>
        <v>1737.2285030788253</v>
      </c>
      <c r="F118" s="32">
        <f t="shared" si="13"/>
        <v>490.06102191226807</v>
      </c>
      <c r="G118" s="32">
        <f t="shared" si="10"/>
        <v>2227.2895249910935</v>
      </c>
      <c r="H118" s="32">
        <f t="shared" si="11"/>
        <v>358936.52582198265</v>
      </c>
    </row>
    <row r="119" spans="2:8">
      <c r="B119" s="29">
        <f t="shared" si="9"/>
        <v>9</v>
      </c>
      <c r="C119" s="30">
        <f t="shared" si="12"/>
        <v>108</v>
      </c>
      <c r="D119" s="31">
        <f t="shared" si="8"/>
        <v>5.7999999999999996E-2</v>
      </c>
      <c r="E119" s="32">
        <f t="shared" si="14"/>
        <v>1734.8598748062493</v>
      </c>
      <c r="F119" s="32">
        <f t="shared" si="13"/>
        <v>492.42965018484398</v>
      </c>
      <c r="G119" s="32">
        <f t="shared" si="10"/>
        <v>2227.2895249910935</v>
      </c>
      <c r="H119" s="32">
        <f t="shared" si="11"/>
        <v>358444.09617179778</v>
      </c>
    </row>
    <row r="120" spans="2:8">
      <c r="B120">
        <f t="shared" si="9"/>
        <v>10</v>
      </c>
      <c r="C120" s="24">
        <f t="shared" si="12"/>
        <v>109</v>
      </c>
      <c r="D120" s="25">
        <f t="shared" si="8"/>
        <v>5.7999999999999996E-2</v>
      </c>
      <c r="E120" s="1">
        <f t="shared" si="14"/>
        <v>1732.4797981636891</v>
      </c>
      <c r="F120" s="1">
        <f t="shared" si="13"/>
        <v>494.80972682740401</v>
      </c>
      <c r="G120" s="1">
        <f t="shared" si="10"/>
        <v>2227.289524991093</v>
      </c>
      <c r="H120" s="1">
        <f t="shared" si="11"/>
        <v>357949.28644497035</v>
      </c>
    </row>
    <row r="121" spans="2:8">
      <c r="B121">
        <f t="shared" si="9"/>
        <v>10</v>
      </c>
      <c r="C121" s="24">
        <f t="shared" si="12"/>
        <v>110</v>
      </c>
      <c r="D121" s="25">
        <f t="shared" si="8"/>
        <v>5.7999999999999996E-2</v>
      </c>
      <c r="E121" s="1">
        <f t="shared" si="14"/>
        <v>1730.0882178173567</v>
      </c>
      <c r="F121" s="1">
        <f t="shared" si="13"/>
        <v>497.20130717373644</v>
      </c>
      <c r="G121" s="1">
        <f t="shared" si="10"/>
        <v>2227.289524991093</v>
      </c>
      <c r="H121" s="1">
        <f t="shared" si="11"/>
        <v>357452.08513779659</v>
      </c>
    </row>
    <row r="122" spans="2:8">
      <c r="B122">
        <f t="shared" si="9"/>
        <v>10</v>
      </c>
      <c r="C122" s="24">
        <f t="shared" si="12"/>
        <v>111</v>
      </c>
      <c r="D122" s="25">
        <f t="shared" si="8"/>
        <v>5.7999999999999996E-2</v>
      </c>
      <c r="E122" s="1">
        <f t="shared" si="14"/>
        <v>1727.6850781660169</v>
      </c>
      <c r="F122" s="1">
        <f t="shared" si="13"/>
        <v>499.60444682507614</v>
      </c>
      <c r="G122" s="1">
        <f t="shared" si="10"/>
        <v>2227.289524991093</v>
      </c>
      <c r="H122" s="1">
        <f t="shared" si="11"/>
        <v>356952.48069097154</v>
      </c>
    </row>
    <row r="123" spans="2:8">
      <c r="B123">
        <f t="shared" si="9"/>
        <v>10</v>
      </c>
      <c r="C123" s="24">
        <f t="shared" si="12"/>
        <v>112</v>
      </c>
      <c r="D123" s="25">
        <f t="shared" si="8"/>
        <v>5.7999999999999996E-2</v>
      </c>
      <c r="E123" s="1">
        <f t="shared" si="14"/>
        <v>1725.2703233396958</v>
      </c>
      <c r="F123" s="1">
        <f t="shared" si="13"/>
        <v>502.01920165139728</v>
      </c>
      <c r="G123" s="1">
        <f t="shared" si="10"/>
        <v>2227.289524991093</v>
      </c>
      <c r="H123" s="1">
        <f t="shared" si="11"/>
        <v>356450.46148932015</v>
      </c>
    </row>
    <row r="124" spans="2:8">
      <c r="B124">
        <f t="shared" si="9"/>
        <v>10</v>
      </c>
      <c r="C124" s="24">
        <f t="shared" si="12"/>
        <v>113</v>
      </c>
      <c r="D124" s="25">
        <f t="shared" si="8"/>
        <v>5.7999999999999996E-2</v>
      </c>
      <c r="E124" s="1">
        <f t="shared" si="14"/>
        <v>1722.8438971983805</v>
      </c>
      <c r="F124" s="1">
        <f t="shared" si="13"/>
        <v>504.44562779271234</v>
      </c>
      <c r="G124" s="1">
        <f t="shared" si="10"/>
        <v>2227.289524991093</v>
      </c>
      <c r="H124" s="1">
        <f t="shared" si="11"/>
        <v>355946.01586152741</v>
      </c>
    </row>
    <row r="125" spans="2:8">
      <c r="B125">
        <f t="shared" si="9"/>
        <v>10</v>
      </c>
      <c r="C125" s="24">
        <f t="shared" si="12"/>
        <v>114</v>
      </c>
      <c r="D125" s="25">
        <f t="shared" si="8"/>
        <v>5.7999999999999996E-2</v>
      </c>
      <c r="E125" s="1">
        <f t="shared" si="14"/>
        <v>1720.4057433307155</v>
      </c>
      <c r="F125" s="1">
        <f t="shared" si="13"/>
        <v>506.88378166037705</v>
      </c>
      <c r="G125" s="1">
        <f t="shared" si="10"/>
        <v>2227.2895249910925</v>
      </c>
      <c r="H125" s="1">
        <f t="shared" si="11"/>
        <v>355439.13207986706</v>
      </c>
    </row>
    <row r="126" spans="2:8">
      <c r="B126">
        <f t="shared" si="9"/>
        <v>10</v>
      </c>
      <c r="C126" s="24">
        <f t="shared" si="12"/>
        <v>115</v>
      </c>
      <c r="D126" s="25">
        <f t="shared" si="8"/>
        <v>5.7999999999999996E-2</v>
      </c>
      <c r="E126" s="1">
        <f t="shared" si="14"/>
        <v>1717.9558050526905</v>
      </c>
      <c r="F126" s="1">
        <f t="shared" si="13"/>
        <v>509.33371993840217</v>
      </c>
      <c r="G126" s="1">
        <f t="shared" si="10"/>
        <v>2227.2895249910925</v>
      </c>
      <c r="H126" s="1">
        <f t="shared" si="11"/>
        <v>354929.79835992865</v>
      </c>
    </row>
    <row r="127" spans="2:8">
      <c r="B127">
        <f t="shared" si="9"/>
        <v>10</v>
      </c>
      <c r="C127" s="24">
        <f t="shared" si="12"/>
        <v>116</v>
      </c>
      <c r="D127" s="25">
        <f t="shared" si="8"/>
        <v>5.7999999999999996E-2</v>
      </c>
      <c r="E127" s="1">
        <f t="shared" si="14"/>
        <v>1715.4940254063215</v>
      </c>
      <c r="F127" s="1">
        <f t="shared" si="13"/>
        <v>511.79549958477105</v>
      </c>
      <c r="G127" s="1">
        <f t="shared" si="10"/>
        <v>2227.2895249910925</v>
      </c>
      <c r="H127" s="1">
        <f t="shared" si="11"/>
        <v>354418.0028603439</v>
      </c>
    </row>
    <row r="128" spans="2:8">
      <c r="B128">
        <f t="shared" si="9"/>
        <v>10</v>
      </c>
      <c r="C128" s="24">
        <f t="shared" si="12"/>
        <v>117</v>
      </c>
      <c r="D128" s="25">
        <f t="shared" si="8"/>
        <v>5.7999999999999996E-2</v>
      </c>
      <c r="E128" s="1">
        <f t="shared" si="14"/>
        <v>1713.0203471583288</v>
      </c>
      <c r="F128" s="1">
        <f t="shared" si="13"/>
        <v>514.26917783276406</v>
      </c>
      <c r="G128" s="1">
        <f t="shared" si="10"/>
        <v>2227.289524991093</v>
      </c>
      <c r="H128" s="1">
        <f t="shared" si="11"/>
        <v>353903.73368251114</v>
      </c>
    </row>
    <row r="129" spans="2:8">
      <c r="B129">
        <f t="shared" si="9"/>
        <v>10</v>
      </c>
      <c r="C129" s="24">
        <f t="shared" si="12"/>
        <v>118</v>
      </c>
      <c r="D129" s="25">
        <f t="shared" si="8"/>
        <v>5.7999999999999996E-2</v>
      </c>
      <c r="E129" s="1">
        <f t="shared" si="14"/>
        <v>1710.5347127988036</v>
      </c>
      <c r="F129" s="1">
        <f t="shared" si="13"/>
        <v>516.75481219228902</v>
      </c>
      <c r="G129" s="1">
        <f t="shared" si="10"/>
        <v>2227.2895249910925</v>
      </c>
      <c r="H129" s="1">
        <f t="shared" si="11"/>
        <v>353386.97887031885</v>
      </c>
    </row>
    <row r="130" spans="2:8">
      <c r="B130">
        <f t="shared" si="9"/>
        <v>10</v>
      </c>
      <c r="C130" s="24">
        <f t="shared" si="12"/>
        <v>119</v>
      </c>
      <c r="D130" s="25">
        <f t="shared" si="8"/>
        <v>5.7999999999999996E-2</v>
      </c>
      <c r="E130" s="1">
        <f t="shared" si="14"/>
        <v>1708.0370645398743</v>
      </c>
      <c r="F130" s="1">
        <f t="shared" si="13"/>
        <v>519.25246045121833</v>
      </c>
      <c r="G130" s="1">
        <f t="shared" si="10"/>
        <v>2227.2895249910925</v>
      </c>
      <c r="H130" s="1">
        <f t="shared" si="11"/>
        <v>352867.72640986764</v>
      </c>
    </row>
    <row r="131" spans="2:8">
      <c r="B131">
        <f t="shared" si="9"/>
        <v>10</v>
      </c>
      <c r="C131" s="24">
        <f t="shared" si="12"/>
        <v>120</v>
      </c>
      <c r="D131" s="25">
        <f t="shared" si="8"/>
        <v>5.7999999999999996E-2</v>
      </c>
      <c r="E131" s="1">
        <f t="shared" si="14"/>
        <v>1705.5273443143603</v>
      </c>
      <c r="F131" s="1">
        <f t="shared" si="13"/>
        <v>521.76218067673256</v>
      </c>
      <c r="G131" s="1">
        <f t="shared" si="10"/>
        <v>2227.289524991093</v>
      </c>
      <c r="H131" s="1">
        <f t="shared" si="11"/>
        <v>352345.9642291909</v>
      </c>
    </row>
    <row r="132" spans="2:8">
      <c r="B132" s="29">
        <f t="shared" si="9"/>
        <v>11</v>
      </c>
      <c r="C132" s="30">
        <f t="shared" si="12"/>
        <v>121</v>
      </c>
      <c r="D132" s="31">
        <f t="shared" si="8"/>
        <v>5.7999999999999996E-2</v>
      </c>
      <c r="E132" s="32">
        <f t="shared" si="14"/>
        <v>1703.0054937744226</v>
      </c>
      <c r="F132" s="32">
        <f t="shared" si="13"/>
        <v>524.28403121667009</v>
      </c>
      <c r="G132" s="32">
        <f t="shared" si="10"/>
        <v>2227.2895249910925</v>
      </c>
      <c r="H132" s="32">
        <f t="shared" si="11"/>
        <v>351821.6801979742</v>
      </c>
    </row>
    <row r="133" spans="2:8">
      <c r="B133" s="29">
        <f t="shared" si="9"/>
        <v>11</v>
      </c>
      <c r="C133" s="30">
        <f t="shared" si="12"/>
        <v>122</v>
      </c>
      <c r="D133" s="31">
        <f t="shared" si="8"/>
        <v>5.7999999999999996E-2</v>
      </c>
      <c r="E133" s="32">
        <f t="shared" si="14"/>
        <v>1700.4714542902084</v>
      </c>
      <c r="F133" s="32">
        <f t="shared" si="13"/>
        <v>526.81807070088394</v>
      </c>
      <c r="G133" s="32">
        <f t="shared" si="10"/>
        <v>2227.2895249910925</v>
      </c>
      <c r="H133" s="32">
        <f t="shared" si="11"/>
        <v>351294.86212727334</v>
      </c>
    </row>
    <row r="134" spans="2:8">
      <c r="B134" s="29">
        <f t="shared" si="9"/>
        <v>11</v>
      </c>
      <c r="C134" s="30">
        <f t="shared" si="12"/>
        <v>123</v>
      </c>
      <c r="D134" s="31">
        <f t="shared" si="8"/>
        <v>5.7999999999999996E-2</v>
      </c>
      <c r="E134" s="32">
        <f t="shared" si="14"/>
        <v>1697.9251669484877</v>
      </c>
      <c r="F134" s="32">
        <f t="shared" si="13"/>
        <v>529.36435804260486</v>
      </c>
      <c r="G134" s="32">
        <f t="shared" si="10"/>
        <v>2227.2895249910925</v>
      </c>
      <c r="H134" s="32">
        <f t="shared" si="11"/>
        <v>350765.49776923074</v>
      </c>
    </row>
    <row r="135" spans="2:8">
      <c r="B135" s="29">
        <f t="shared" si="9"/>
        <v>11</v>
      </c>
      <c r="C135" s="30">
        <f t="shared" si="12"/>
        <v>124</v>
      </c>
      <c r="D135" s="31">
        <f t="shared" si="8"/>
        <v>5.7999999999999996E-2</v>
      </c>
      <c r="E135" s="32">
        <f t="shared" si="14"/>
        <v>1695.3665725512819</v>
      </c>
      <c r="F135" s="32">
        <f t="shared" si="13"/>
        <v>531.92295243981073</v>
      </c>
      <c r="G135" s="32">
        <f t="shared" si="10"/>
        <v>2227.2895249910925</v>
      </c>
      <c r="H135" s="32">
        <f t="shared" si="11"/>
        <v>350233.57481679093</v>
      </c>
    </row>
    <row r="136" spans="2:8">
      <c r="B136" s="29">
        <f t="shared" si="9"/>
        <v>11</v>
      </c>
      <c r="C136" s="30">
        <f t="shared" si="12"/>
        <v>125</v>
      </c>
      <c r="D136" s="31">
        <f t="shared" si="8"/>
        <v>5.7999999999999996E-2</v>
      </c>
      <c r="E136" s="32">
        <f t="shared" si="14"/>
        <v>1692.7956116144894</v>
      </c>
      <c r="F136" s="32">
        <f t="shared" si="13"/>
        <v>534.49391337660313</v>
      </c>
      <c r="G136" s="32">
        <f t="shared" si="10"/>
        <v>2227.2895249910925</v>
      </c>
      <c r="H136" s="32">
        <f t="shared" si="11"/>
        <v>349699.08090341435</v>
      </c>
    </row>
    <row r="137" spans="2:8">
      <c r="B137" s="29">
        <f t="shared" si="9"/>
        <v>11</v>
      </c>
      <c r="C137" s="30">
        <f t="shared" si="12"/>
        <v>126</v>
      </c>
      <c r="D137" s="31">
        <f t="shared" si="8"/>
        <v>5.7999999999999996E-2</v>
      </c>
      <c r="E137" s="32">
        <f t="shared" si="14"/>
        <v>1690.2122243665026</v>
      </c>
      <c r="F137" s="32">
        <f t="shared" si="13"/>
        <v>537.07730062458995</v>
      </c>
      <c r="G137" s="32">
        <f t="shared" si="10"/>
        <v>2227.2895249910925</v>
      </c>
      <c r="H137" s="32">
        <f t="shared" si="11"/>
        <v>349162.00360278977</v>
      </c>
    </row>
    <row r="138" spans="2:8">
      <c r="B138" s="29">
        <f t="shared" si="9"/>
        <v>11</v>
      </c>
      <c r="C138" s="30">
        <f t="shared" si="12"/>
        <v>127</v>
      </c>
      <c r="D138" s="31">
        <f t="shared" si="8"/>
        <v>5.7999999999999996E-2</v>
      </c>
      <c r="E138" s="32">
        <f t="shared" si="14"/>
        <v>1687.6163507468173</v>
      </c>
      <c r="F138" s="32">
        <f t="shared" si="13"/>
        <v>539.6731742442754</v>
      </c>
      <c r="G138" s="32">
        <f t="shared" si="10"/>
        <v>2227.2895249910925</v>
      </c>
      <c r="H138" s="32">
        <f t="shared" si="11"/>
        <v>348622.33042854548</v>
      </c>
    </row>
    <row r="139" spans="2:8">
      <c r="B139" s="29">
        <f t="shared" si="9"/>
        <v>11</v>
      </c>
      <c r="C139" s="30">
        <f t="shared" si="12"/>
        <v>128</v>
      </c>
      <c r="D139" s="31">
        <f t="shared" si="8"/>
        <v>5.7999999999999996E-2</v>
      </c>
      <c r="E139" s="32">
        <f t="shared" si="14"/>
        <v>1685.0079304046365</v>
      </c>
      <c r="F139" s="32">
        <f t="shared" si="13"/>
        <v>542.28159458645598</v>
      </c>
      <c r="G139" s="32">
        <f t="shared" si="10"/>
        <v>2227.2895249910925</v>
      </c>
      <c r="H139" s="32">
        <f t="shared" si="11"/>
        <v>348080.04883395904</v>
      </c>
    </row>
    <row r="140" spans="2:8">
      <c r="B140" s="29">
        <f t="shared" si="9"/>
        <v>11</v>
      </c>
      <c r="C140" s="30">
        <f t="shared" si="12"/>
        <v>129</v>
      </c>
      <c r="D140" s="31">
        <f t="shared" ref="D140:D203" si="15">$C$5</f>
        <v>5.7999999999999996E-2</v>
      </c>
      <c r="E140" s="32">
        <f t="shared" si="14"/>
        <v>1682.3869026974687</v>
      </c>
      <c r="F140" s="32">
        <f t="shared" si="13"/>
        <v>544.90262229362384</v>
      </c>
      <c r="G140" s="32">
        <f t="shared" si="10"/>
        <v>2227.2895249910925</v>
      </c>
      <c r="H140" s="32">
        <f t="shared" si="11"/>
        <v>347535.14621166541</v>
      </c>
    </row>
    <row r="141" spans="2:8">
      <c r="B141" s="29">
        <f t="shared" ref="B141:B204" si="16">ROUNDUP(C141/12,0)</f>
        <v>11</v>
      </c>
      <c r="C141" s="30">
        <f t="shared" si="12"/>
        <v>130</v>
      </c>
      <c r="D141" s="31">
        <f t="shared" si="15"/>
        <v>5.7999999999999996E-2</v>
      </c>
      <c r="E141" s="32">
        <f t="shared" si="14"/>
        <v>1679.7532066897159</v>
      </c>
      <c r="F141" s="32">
        <f t="shared" si="13"/>
        <v>547.53631830137635</v>
      </c>
      <c r="G141" s="32">
        <f t="shared" ref="G141:G204" si="17">IF(H140&gt;0,E141+F141,0)</f>
        <v>2227.2895249910921</v>
      </c>
      <c r="H141" s="32">
        <f t="shared" ref="H141:H204" si="18">IF(H140-F141&gt;0.001,H140-F141,0)</f>
        <v>346987.60989336402</v>
      </c>
    </row>
    <row r="142" spans="2:8">
      <c r="B142" s="29">
        <f t="shared" si="16"/>
        <v>11</v>
      </c>
      <c r="C142" s="30">
        <f t="shared" ref="C142:C205" si="19">C141+1</f>
        <v>131</v>
      </c>
      <c r="D142" s="31">
        <f t="shared" si="15"/>
        <v>5.7999999999999996E-2</v>
      </c>
      <c r="E142" s="32">
        <f t="shared" si="14"/>
        <v>1677.1067811512594</v>
      </c>
      <c r="F142" s="32">
        <f t="shared" ref="F142:F205" si="20">IF(H141&gt;0,F141*(1+D142/12),0)</f>
        <v>550.18274383983294</v>
      </c>
      <c r="G142" s="32">
        <f t="shared" si="17"/>
        <v>2227.2895249910925</v>
      </c>
      <c r="H142" s="32">
        <f t="shared" si="18"/>
        <v>346437.42714952416</v>
      </c>
    </row>
    <row r="143" spans="2:8">
      <c r="B143" s="29">
        <f t="shared" si="16"/>
        <v>11</v>
      </c>
      <c r="C143" s="30">
        <f t="shared" si="19"/>
        <v>132</v>
      </c>
      <c r="D143" s="31">
        <f t="shared" si="15"/>
        <v>5.7999999999999996E-2</v>
      </c>
      <c r="E143" s="32">
        <f t="shared" si="14"/>
        <v>1674.4475645560333</v>
      </c>
      <c r="F143" s="32">
        <f t="shared" si="20"/>
        <v>552.8419604350587</v>
      </c>
      <c r="G143" s="32">
        <f t="shared" si="17"/>
        <v>2227.2895249910921</v>
      </c>
      <c r="H143" s="32">
        <f t="shared" si="18"/>
        <v>345884.58518908912</v>
      </c>
    </row>
    <row r="144" spans="2:8">
      <c r="B144">
        <f t="shared" si="16"/>
        <v>12</v>
      </c>
      <c r="C144" s="24">
        <f t="shared" si="19"/>
        <v>133</v>
      </c>
      <c r="D144" s="25">
        <f t="shared" si="15"/>
        <v>5.7999999999999996E-2</v>
      </c>
      <c r="E144" s="1">
        <f t="shared" si="14"/>
        <v>1671.7754950805972</v>
      </c>
      <c r="F144" s="1">
        <f t="shared" si="20"/>
        <v>555.51402991049474</v>
      </c>
      <c r="G144" s="1">
        <f t="shared" si="17"/>
        <v>2227.2895249910921</v>
      </c>
      <c r="H144" s="1">
        <f t="shared" si="18"/>
        <v>345329.07115917862</v>
      </c>
    </row>
    <row r="145" spans="2:8">
      <c r="B145">
        <f t="shared" si="16"/>
        <v>12</v>
      </c>
      <c r="C145" s="24">
        <f t="shared" si="19"/>
        <v>134</v>
      </c>
      <c r="D145" s="25">
        <f t="shared" si="15"/>
        <v>5.7999999999999996E-2</v>
      </c>
      <c r="E145" s="1">
        <f t="shared" si="14"/>
        <v>1669.0905106026967</v>
      </c>
      <c r="F145" s="1">
        <f t="shared" si="20"/>
        <v>558.19901438839543</v>
      </c>
      <c r="G145" s="1">
        <f t="shared" si="17"/>
        <v>2227.2895249910921</v>
      </c>
      <c r="H145" s="1">
        <f t="shared" si="18"/>
        <v>344770.87214479025</v>
      </c>
    </row>
    <row r="146" spans="2:8">
      <c r="B146">
        <f t="shared" si="16"/>
        <v>12</v>
      </c>
      <c r="C146" s="24">
        <f t="shared" si="19"/>
        <v>135</v>
      </c>
      <c r="D146" s="25">
        <f t="shared" si="15"/>
        <v>5.7999999999999996E-2</v>
      </c>
      <c r="E146" s="1">
        <f t="shared" si="14"/>
        <v>1666.3925486998194</v>
      </c>
      <c r="F146" s="1">
        <f t="shared" si="20"/>
        <v>560.89697629127261</v>
      </c>
      <c r="G146" s="1">
        <f t="shared" si="17"/>
        <v>2227.2895249910921</v>
      </c>
      <c r="H146" s="1">
        <f t="shared" si="18"/>
        <v>344209.97516849899</v>
      </c>
    </row>
    <row r="147" spans="2:8">
      <c r="B147">
        <f t="shared" si="16"/>
        <v>12</v>
      </c>
      <c r="C147" s="24">
        <f t="shared" si="19"/>
        <v>136</v>
      </c>
      <c r="D147" s="25">
        <f t="shared" si="15"/>
        <v>5.7999999999999996E-2</v>
      </c>
      <c r="E147" s="1">
        <f t="shared" si="14"/>
        <v>1663.6815466477449</v>
      </c>
      <c r="F147" s="1">
        <f t="shared" si="20"/>
        <v>563.6079783433471</v>
      </c>
      <c r="G147" s="1">
        <f t="shared" si="17"/>
        <v>2227.2895249910921</v>
      </c>
      <c r="H147" s="1">
        <f t="shared" si="18"/>
        <v>343646.36719015567</v>
      </c>
    </row>
    <row r="148" spans="2:8">
      <c r="B148">
        <f t="shared" si="16"/>
        <v>12</v>
      </c>
      <c r="C148" s="24">
        <f t="shared" si="19"/>
        <v>137</v>
      </c>
      <c r="D148" s="25">
        <f t="shared" si="15"/>
        <v>5.7999999999999996E-2</v>
      </c>
      <c r="E148" s="1">
        <f t="shared" si="14"/>
        <v>1660.9574414190856</v>
      </c>
      <c r="F148" s="1">
        <f t="shared" si="20"/>
        <v>566.33208357200658</v>
      </c>
      <c r="G148" s="1">
        <f t="shared" si="17"/>
        <v>2227.2895249910921</v>
      </c>
      <c r="H148" s="1">
        <f t="shared" si="18"/>
        <v>343080.03510658367</v>
      </c>
    </row>
    <row r="149" spans="2:8">
      <c r="B149">
        <f t="shared" si="16"/>
        <v>12</v>
      </c>
      <c r="C149" s="24">
        <f t="shared" si="19"/>
        <v>138</v>
      </c>
      <c r="D149" s="25">
        <f t="shared" si="15"/>
        <v>5.7999999999999996E-2</v>
      </c>
      <c r="E149" s="1">
        <f t="shared" si="14"/>
        <v>1658.2201696818211</v>
      </c>
      <c r="F149" s="1">
        <f t="shared" si="20"/>
        <v>569.06935530927126</v>
      </c>
      <c r="G149" s="1">
        <f t="shared" si="17"/>
        <v>2227.2895249910925</v>
      </c>
      <c r="H149" s="1">
        <f t="shared" si="18"/>
        <v>342510.96575127443</v>
      </c>
    </row>
    <row r="150" spans="2:8">
      <c r="B150">
        <f t="shared" si="16"/>
        <v>12</v>
      </c>
      <c r="C150" s="24">
        <f t="shared" si="19"/>
        <v>139</v>
      </c>
      <c r="D150" s="25">
        <f t="shared" si="15"/>
        <v>5.7999999999999996E-2</v>
      </c>
      <c r="E150" s="1">
        <f t="shared" si="14"/>
        <v>1655.4696677978263</v>
      </c>
      <c r="F150" s="1">
        <f t="shared" si="20"/>
        <v>571.81985719326599</v>
      </c>
      <c r="G150" s="1">
        <f t="shared" si="17"/>
        <v>2227.2895249910925</v>
      </c>
      <c r="H150" s="1">
        <f t="shared" si="18"/>
        <v>341939.14589408116</v>
      </c>
    </row>
    <row r="151" spans="2:8">
      <c r="B151">
        <f t="shared" si="16"/>
        <v>12</v>
      </c>
      <c r="C151" s="24">
        <f t="shared" si="19"/>
        <v>140</v>
      </c>
      <c r="D151" s="25">
        <f t="shared" si="15"/>
        <v>5.7999999999999996E-2</v>
      </c>
      <c r="E151" s="1">
        <f t="shared" si="14"/>
        <v>1652.7058718213921</v>
      </c>
      <c r="F151" s="1">
        <f t="shared" si="20"/>
        <v>574.58365316970003</v>
      </c>
      <c r="G151" s="1">
        <f t="shared" si="17"/>
        <v>2227.2895249910921</v>
      </c>
      <c r="H151" s="1">
        <f t="shared" si="18"/>
        <v>341364.56224091147</v>
      </c>
    </row>
    <row r="152" spans="2:8">
      <c r="B152">
        <f t="shared" si="16"/>
        <v>12</v>
      </c>
      <c r="C152" s="24">
        <f t="shared" si="19"/>
        <v>141</v>
      </c>
      <c r="D152" s="25">
        <f t="shared" si="15"/>
        <v>5.7999999999999996E-2</v>
      </c>
      <c r="E152" s="1">
        <f t="shared" si="14"/>
        <v>1649.9287174977387</v>
      </c>
      <c r="F152" s="1">
        <f t="shared" si="20"/>
        <v>577.36080749335349</v>
      </c>
      <c r="G152" s="1">
        <f t="shared" si="17"/>
        <v>2227.2895249910921</v>
      </c>
      <c r="H152" s="1">
        <f t="shared" si="18"/>
        <v>340787.20143341814</v>
      </c>
    </row>
    <row r="153" spans="2:8">
      <c r="B153">
        <f t="shared" si="16"/>
        <v>12</v>
      </c>
      <c r="C153" s="24">
        <f t="shared" si="19"/>
        <v>142</v>
      </c>
      <c r="D153" s="25">
        <f t="shared" si="15"/>
        <v>5.7999999999999996E-2</v>
      </c>
      <c r="E153" s="1">
        <f t="shared" si="14"/>
        <v>1647.1381402615209</v>
      </c>
      <c r="F153" s="1">
        <f t="shared" si="20"/>
        <v>580.1513847295713</v>
      </c>
      <c r="G153" s="1">
        <f t="shared" si="17"/>
        <v>2227.2895249910921</v>
      </c>
      <c r="H153" s="1">
        <f t="shared" si="18"/>
        <v>340207.0500486886</v>
      </c>
    </row>
    <row r="154" spans="2:8">
      <c r="B154">
        <f t="shared" si="16"/>
        <v>12</v>
      </c>
      <c r="C154" s="24">
        <f t="shared" si="19"/>
        <v>143</v>
      </c>
      <c r="D154" s="25">
        <f t="shared" si="15"/>
        <v>5.7999999999999996E-2</v>
      </c>
      <c r="E154" s="1">
        <f t="shared" si="14"/>
        <v>1644.3340752353281</v>
      </c>
      <c r="F154" s="1">
        <f t="shared" si="20"/>
        <v>582.95544975576422</v>
      </c>
      <c r="G154" s="1">
        <f t="shared" si="17"/>
        <v>2227.2895249910925</v>
      </c>
      <c r="H154" s="1">
        <f t="shared" si="18"/>
        <v>339624.09459893283</v>
      </c>
    </row>
    <row r="155" spans="2:8">
      <c r="B155">
        <f t="shared" si="16"/>
        <v>12</v>
      </c>
      <c r="C155" s="24">
        <f t="shared" si="19"/>
        <v>144</v>
      </c>
      <c r="D155" s="25">
        <f t="shared" si="15"/>
        <v>5.7999999999999996E-2</v>
      </c>
      <c r="E155" s="1">
        <f t="shared" si="14"/>
        <v>1641.5164572281753</v>
      </c>
      <c r="F155" s="1">
        <f t="shared" si="20"/>
        <v>585.77306776291698</v>
      </c>
      <c r="G155" s="1">
        <f t="shared" si="17"/>
        <v>2227.2895249910925</v>
      </c>
      <c r="H155" s="1">
        <f t="shared" si="18"/>
        <v>339038.32153116993</v>
      </c>
    </row>
    <row r="156" spans="2:8">
      <c r="B156" s="29">
        <f t="shared" si="16"/>
        <v>13</v>
      </c>
      <c r="C156" s="30">
        <f t="shared" si="19"/>
        <v>145</v>
      </c>
      <c r="D156" s="31">
        <f t="shared" si="15"/>
        <v>5.7999999999999996E-2</v>
      </c>
      <c r="E156" s="32">
        <f t="shared" ref="E156:E219" si="21">H155*D156/12</f>
        <v>1638.685220733988</v>
      </c>
      <c r="F156" s="32">
        <f t="shared" si="20"/>
        <v>588.60430425710433</v>
      </c>
      <c r="G156" s="32">
        <f t="shared" si="17"/>
        <v>2227.2895249910925</v>
      </c>
      <c r="H156" s="32">
        <f t="shared" si="18"/>
        <v>338449.71722691285</v>
      </c>
    </row>
    <row r="157" spans="2:8">
      <c r="B157" s="29">
        <f t="shared" si="16"/>
        <v>13</v>
      </c>
      <c r="C157" s="30">
        <f t="shared" si="19"/>
        <v>146</v>
      </c>
      <c r="D157" s="31">
        <f t="shared" si="15"/>
        <v>5.7999999999999996E-2</v>
      </c>
      <c r="E157" s="32">
        <f t="shared" si="21"/>
        <v>1635.8402999300788</v>
      </c>
      <c r="F157" s="32">
        <f t="shared" si="20"/>
        <v>591.44922506101364</v>
      </c>
      <c r="G157" s="32">
        <f t="shared" si="17"/>
        <v>2227.2895249910925</v>
      </c>
      <c r="H157" s="32">
        <f t="shared" si="18"/>
        <v>337858.26800185186</v>
      </c>
    </row>
    <row r="158" spans="2:8">
      <c r="B158" s="29">
        <f t="shared" si="16"/>
        <v>13</v>
      </c>
      <c r="C158" s="30">
        <f t="shared" si="19"/>
        <v>147</v>
      </c>
      <c r="D158" s="31">
        <f t="shared" si="15"/>
        <v>5.7999999999999996E-2</v>
      </c>
      <c r="E158" s="32">
        <f t="shared" si="21"/>
        <v>1632.981628675617</v>
      </c>
      <c r="F158" s="32">
        <f t="shared" si="20"/>
        <v>594.3078963154752</v>
      </c>
      <c r="G158" s="32">
        <f t="shared" si="17"/>
        <v>2227.2895249910921</v>
      </c>
      <c r="H158" s="32">
        <f t="shared" si="18"/>
        <v>337263.96010553639</v>
      </c>
    </row>
    <row r="159" spans="2:8">
      <c r="B159" s="29">
        <f t="shared" si="16"/>
        <v>13</v>
      </c>
      <c r="C159" s="30">
        <f t="shared" si="19"/>
        <v>148</v>
      </c>
      <c r="D159" s="31">
        <f t="shared" si="15"/>
        <v>5.7999999999999996E-2</v>
      </c>
      <c r="E159" s="32">
        <f t="shared" si="21"/>
        <v>1630.1091405100924</v>
      </c>
      <c r="F159" s="32">
        <f t="shared" si="20"/>
        <v>597.18038448099992</v>
      </c>
      <c r="G159" s="32">
        <f t="shared" si="17"/>
        <v>2227.2895249910925</v>
      </c>
      <c r="H159" s="32">
        <f t="shared" si="18"/>
        <v>336666.77972105541</v>
      </c>
    </row>
    <row r="160" spans="2:8">
      <c r="B160" s="29">
        <f t="shared" si="16"/>
        <v>13</v>
      </c>
      <c r="C160" s="30">
        <f t="shared" si="19"/>
        <v>149</v>
      </c>
      <c r="D160" s="31">
        <f t="shared" si="15"/>
        <v>5.7999999999999996E-2</v>
      </c>
      <c r="E160" s="32">
        <f t="shared" si="21"/>
        <v>1627.2227686517679</v>
      </c>
      <c r="F160" s="32">
        <f t="shared" si="20"/>
        <v>600.06675633932468</v>
      </c>
      <c r="G160" s="32">
        <f t="shared" si="17"/>
        <v>2227.2895249910925</v>
      </c>
      <c r="H160" s="32">
        <f t="shared" si="18"/>
        <v>336066.71296471608</v>
      </c>
    </row>
    <row r="161" spans="2:13">
      <c r="B161" s="29">
        <f t="shared" si="16"/>
        <v>13</v>
      </c>
      <c r="C161" s="30">
        <f t="shared" si="19"/>
        <v>150</v>
      </c>
      <c r="D161" s="31">
        <f t="shared" si="15"/>
        <v>5.7999999999999996E-2</v>
      </c>
      <c r="E161" s="32">
        <f t="shared" si="21"/>
        <v>1624.3224459961275</v>
      </c>
      <c r="F161" s="32">
        <f t="shared" si="20"/>
        <v>602.96707899496471</v>
      </c>
      <c r="G161" s="32">
        <f t="shared" si="17"/>
        <v>2227.2895249910921</v>
      </c>
      <c r="H161" s="32">
        <f t="shared" si="18"/>
        <v>335463.74588572112</v>
      </c>
      <c r="J161" t="s">
        <v>57</v>
      </c>
      <c r="M161">
        <f>150/12</f>
        <v>12.5</v>
      </c>
    </row>
    <row r="162" spans="2:13">
      <c r="B162" s="29">
        <f t="shared" si="16"/>
        <v>13</v>
      </c>
      <c r="C162" s="30">
        <f t="shared" si="19"/>
        <v>151</v>
      </c>
      <c r="D162" s="31">
        <f t="shared" si="15"/>
        <v>5.7999999999999996E-2</v>
      </c>
      <c r="E162" s="32">
        <f t="shared" si="21"/>
        <v>1621.4081051143187</v>
      </c>
      <c r="F162" s="32">
        <f t="shared" si="20"/>
        <v>605.88141987677363</v>
      </c>
      <c r="G162" s="32">
        <f t="shared" si="17"/>
        <v>2227.2895249910925</v>
      </c>
      <c r="H162" s="32">
        <f t="shared" si="18"/>
        <v>334857.86446584435</v>
      </c>
    </row>
    <row r="163" spans="2:13">
      <c r="B163" s="29">
        <f t="shared" si="16"/>
        <v>13</v>
      </c>
      <c r="C163" s="30">
        <f t="shared" si="19"/>
        <v>152</v>
      </c>
      <c r="D163" s="31">
        <f t="shared" si="15"/>
        <v>5.7999999999999996E-2</v>
      </c>
      <c r="E163" s="32">
        <f t="shared" si="21"/>
        <v>1618.4796782515807</v>
      </c>
      <c r="F163" s="32">
        <f t="shared" si="20"/>
        <v>608.80984673951127</v>
      </c>
      <c r="G163" s="32">
        <f t="shared" si="17"/>
        <v>2227.2895249910921</v>
      </c>
      <c r="H163" s="32">
        <f t="shared" si="18"/>
        <v>334249.05461910483</v>
      </c>
    </row>
    <row r="164" spans="2:13">
      <c r="B164" s="29">
        <f t="shared" si="16"/>
        <v>13</v>
      </c>
      <c r="C164" s="30">
        <f t="shared" si="19"/>
        <v>153</v>
      </c>
      <c r="D164" s="31">
        <f t="shared" si="15"/>
        <v>5.7999999999999996E-2</v>
      </c>
      <c r="E164" s="32">
        <f t="shared" si="21"/>
        <v>1615.5370973256731</v>
      </c>
      <c r="F164" s="32">
        <f t="shared" si="20"/>
        <v>611.75242766541885</v>
      </c>
      <c r="G164" s="32">
        <f t="shared" si="17"/>
        <v>2227.2895249910921</v>
      </c>
      <c r="H164" s="32">
        <f t="shared" si="18"/>
        <v>333637.30219143943</v>
      </c>
    </row>
    <row r="165" spans="2:13">
      <c r="B165" s="29">
        <f t="shared" si="16"/>
        <v>13</v>
      </c>
      <c r="C165" s="30">
        <f t="shared" si="19"/>
        <v>154</v>
      </c>
      <c r="D165" s="31">
        <f t="shared" si="15"/>
        <v>5.7999999999999996E-2</v>
      </c>
      <c r="E165" s="32">
        <f t="shared" si="21"/>
        <v>1612.5802939252906</v>
      </c>
      <c r="F165" s="32">
        <f t="shared" si="20"/>
        <v>614.70923106580165</v>
      </c>
      <c r="G165" s="32">
        <f t="shared" si="17"/>
        <v>2227.2895249910921</v>
      </c>
      <c r="H165" s="32">
        <f t="shared" si="18"/>
        <v>333022.59296037361</v>
      </c>
    </row>
    <row r="166" spans="2:13">
      <c r="B166" s="29">
        <f t="shared" si="16"/>
        <v>13</v>
      </c>
      <c r="C166" s="30">
        <f t="shared" si="19"/>
        <v>155</v>
      </c>
      <c r="D166" s="31">
        <f t="shared" si="15"/>
        <v>5.7999999999999996E-2</v>
      </c>
      <c r="E166" s="32">
        <f t="shared" si="21"/>
        <v>1609.6091993084722</v>
      </c>
      <c r="F166" s="32">
        <f t="shared" si="20"/>
        <v>617.68032568261958</v>
      </c>
      <c r="G166" s="32">
        <f t="shared" si="17"/>
        <v>2227.2895249910916</v>
      </c>
      <c r="H166" s="32">
        <f t="shared" si="18"/>
        <v>332404.91263469099</v>
      </c>
    </row>
    <row r="167" spans="2:13">
      <c r="B167" s="29">
        <f t="shared" si="16"/>
        <v>13</v>
      </c>
      <c r="C167" s="30">
        <f t="shared" si="19"/>
        <v>156</v>
      </c>
      <c r="D167" s="31">
        <f t="shared" si="15"/>
        <v>5.7999999999999996E-2</v>
      </c>
      <c r="E167" s="32">
        <f t="shared" si="21"/>
        <v>1606.6237444010064</v>
      </c>
      <c r="F167" s="32">
        <f t="shared" si="20"/>
        <v>620.66578059008555</v>
      </c>
      <c r="G167" s="32">
        <f t="shared" si="17"/>
        <v>2227.2895249910921</v>
      </c>
      <c r="H167" s="32">
        <f t="shared" si="18"/>
        <v>331784.2468541009</v>
      </c>
    </row>
    <row r="168" spans="2:13">
      <c r="B168">
        <f t="shared" si="16"/>
        <v>14</v>
      </c>
      <c r="C168" s="24">
        <f t="shared" si="19"/>
        <v>157</v>
      </c>
      <c r="D168" s="25">
        <f t="shared" si="15"/>
        <v>5.7999999999999996E-2</v>
      </c>
      <c r="E168" s="1">
        <f t="shared" si="21"/>
        <v>1603.6238597948211</v>
      </c>
      <c r="F168" s="1">
        <f t="shared" si="20"/>
        <v>623.66566519627088</v>
      </c>
      <c r="G168" s="1">
        <f t="shared" si="17"/>
        <v>2227.2895249910921</v>
      </c>
      <c r="H168" s="1">
        <f t="shared" si="18"/>
        <v>331160.58118890465</v>
      </c>
    </row>
    <row r="169" spans="2:13">
      <c r="B169">
        <f t="shared" si="16"/>
        <v>14</v>
      </c>
      <c r="C169" s="24">
        <f t="shared" si="19"/>
        <v>158</v>
      </c>
      <c r="D169" s="25">
        <f t="shared" si="15"/>
        <v>5.7999999999999996E-2</v>
      </c>
      <c r="E169" s="1">
        <f t="shared" si="21"/>
        <v>1600.6094757463725</v>
      </c>
      <c r="F169" s="1">
        <f t="shared" si="20"/>
        <v>626.6800492447195</v>
      </c>
      <c r="G169" s="1">
        <f t="shared" si="17"/>
        <v>2227.2895249910921</v>
      </c>
      <c r="H169" s="1">
        <f t="shared" si="18"/>
        <v>330533.90113965992</v>
      </c>
    </row>
    <row r="170" spans="2:13">
      <c r="B170">
        <f t="shared" si="16"/>
        <v>14</v>
      </c>
      <c r="C170" s="24">
        <f t="shared" si="19"/>
        <v>159</v>
      </c>
      <c r="D170" s="25">
        <f t="shared" si="15"/>
        <v>5.7999999999999996E-2</v>
      </c>
      <c r="E170" s="1">
        <f t="shared" si="21"/>
        <v>1597.5805221750227</v>
      </c>
      <c r="F170" s="1">
        <f t="shared" si="20"/>
        <v>629.70900281606896</v>
      </c>
      <c r="G170" s="1">
        <f t="shared" si="17"/>
        <v>2227.2895249910916</v>
      </c>
      <c r="H170" s="1">
        <f t="shared" si="18"/>
        <v>329904.19213684386</v>
      </c>
    </row>
    <row r="171" spans="2:13">
      <c r="B171">
        <f t="shared" si="16"/>
        <v>14</v>
      </c>
      <c r="C171" s="24">
        <f t="shared" si="19"/>
        <v>160</v>
      </c>
      <c r="D171" s="25">
        <f t="shared" si="15"/>
        <v>5.7999999999999996E-2</v>
      </c>
      <c r="E171" s="1">
        <f t="shared" si="21"/>
        <v>1594.536928661412</v>
      </c>
      <c r="F171" s="1">
        <f t="shared" si="20"/>
        <v>632.75259632967993</v>
      </c>
      <c r="G171" s="1">
        <f t="shared" si="17"/>
        <v>2227.2895249910921</v>
      </c>
      <c r="H171" s="1">
        <f t="shared" si="18"/>
        <v>329271.4395405142</v>
      </c>
    </row>
    <row r="172" spans="2:13">
      <c r="B172">
        <f t="shared" si="16"/>
        <v>14</v>
      </c>
      <c r="C172" s="24">
        <f t="shared" si="19"/>
        <v>161</v>
      </c>
      <c r="D172" s="25">
        <f t="shared" si="15"/>
        <v>5.7999999999999996E-2</v>
      </c>
      <c r="E172" s="1">
        <f t="shared" si="21"/>
        <v>1591.4786244458185</v>
      </c>
      <c r="F172" s="1">
        <f t="shared" si="20"/>
        <v>635.81090054527328</v>
      </c>
      <c r="G172" s="1">
        <f t="shared" si="17"/>
        <v>2227.2895249910916</v>
      </c>
      <c r="H172" s="1">
        <f t="shared" si="18"/>
        <v>328635.62863996893</v>
      </c>
    </row>
    <row r="173" spans="2:13">
      <c r="B173">
        <f t="shared" si="16"/>
        <v>14</v>
      </c>
      <c r="C173" s="24">
        <f t="shared" si="19"/>
        <v>162</v>
      </c>
      <c r="D173" s="25">
        <f t="shared" si="15"/>
        <v>5.7999999999999996E-2</v>
      </c>
      <c r="E173" s="1">
        <f t="shared" si="21"/>
        <v>1588.4055384265164</v>
      </c>
      <c r="F173" s="1">
        <f t="shared" si="20"/>
        <v>638.88398656457537</v>
      </c>
      <c r="G173" s="1">
        <f t="shared" si="17"/>
        <v>2227.2895249910916</v>
      </c>
      <c r="H173" s="1">
        <f t="shared" si="18"/>
        <v>327996.74465340434</v>
      </c>
    </row>
    <row r="174" spans="2:13">
      <c r="B174">
        <f t="shared" si="16"/>
        <v>14</v>
      </c>
      <c r="C174" s="24">
        <f t="shared" si="19"/>
        <v>163</v>
      </c>
      <c r="D174" s="25">
        <f t="shared" si="15"/>
        <v>5.7999999999999996E-2</v>
      </c>
      <c r="E174" s="1">
        <f t="shared" si="21"/>
        <v>1585.3175991581209</v>
      </c>
      <c r="F174" s="1">
        <f t="shared" si="20"/>
        <v>641.97192583297078</v>
      </c>
      <c r="G174" s="1">
        <f t="shared" si="17"/>
        <v>2227.2895249910916</v>
      </c>
      <c r="H174" s="1">
        <f t="shared" si="18"/>
        <v>327354.77272757137</v>
      </c>
    </row>
    <row r="175" spans="2:13">
      <c r="B175">
        <f t="shared" si="16"/>
        <v>14</v>
      </c>
      <c r="C175" s="24">
        <f t="shared" si="19"/>
        <v>164</v>
      </c>
      <c r="D175" s="25">
        <f t="shared" si="15"/>
        <v>5.7999999999999996E-2</v>
      </c>
      <c r="E175" s="1">
        <f t="shared" si="21"/>
        <v>1582.2147348499282</v>
      </c>
      <c r="F175" s="1">
        <f t="shared" si="20"/>
        <v>645.07479014116336</v>
      </c>
      <c r="G175" s="1">
        <f t="shared" si="17"/>
        <v>2227.2895249910916</v>
      </c>
      <c r="H175" s="1">
        <f t="shared" si="18"/>
        <v>326709.69793743023</v>
      </c>
    </row>
    <row r="176" spans="2:13">
      <c r="B176">
        <f t="shared" si="16"/>
        <v>14</v>
      </c>
      <c r="C176" s="24">
        <f t="shared" si="19"/>
        <v>165</v>
      </c>
      <c r="D176" s="25">
        <f t="shared" si="15"/>
        <v>5.7999999999999996E-2</v>
      </c>
      <c r="E176" s="1">
        <f t="shared" si="21"/>
        <v>1579.096873364246</v>
      </c>
      <c r="F176" s="1">
        <f t="shared" si="20"/>
        <v>648.19265162684565</v>
      </c>
      <c r="G176" s="1">
        <f t="shared" si="17"/>
        <v>2227.2895249910916</v>
      </c>
      <c r="H176" s="1">
        <f t="shared" si="18"/>
        <v>326061.5052858034</v>
      </c>
    </row>
    <row r="177" spans="2:8">
      <c r="B177">
        <f t="shared" si="16"/>
        <v>14</v>
      </c>
      <c r="C177" s="24">
        <f t="shared" si="19"/>
        <v>166</v>
      </c>
      <c r="D177" s="25">
        <f t="shared" si="15"/>
        <v>5.7999999999999996E-2</v>
      </c>
      <c r="E177" s="1">
        <f t="shared" si="21"/>
        <v>1575.9639422147163</v>
      </c>
      <c r="F177" s="1">
        <f t="shared" si="20"/>
        <v>651.32558277637531</v>
      </c>
      <c r="G177" s="1">
        <f t="shared" si="17"/>
        <v>2227.2895249910916</v>
      </c>
      <c r="H177" s="1">
        <f t="shared" si="18"/>
        <v>325410.17970302701</v>
      </c>
    </row>
    <row r="178" spans="2:8">
      <c r="B178">
        <f t="shared" si="16"/>
        <v>14</v>
      </c>
      <c r="C178" s="24">
        <f t="shared" si="19"/>
        <v>167</v>
      </c>
      <c r="D178" s="25">
        <f t="shared" si="15"/>
        <v>5.7999999999999996E-2</v>
      </c>
      <c r="E178" s="1">
        <f t="shared" si="21"/>
        <v>1572.8158685646304</v>
      </c>
      <c r="F178" s="1">
        <f t="shared" si="20"/>
        <v>654.47365642646105</v>
      </c>
      <c r="G178" s="1">
        <f t="shared" si="17"/>
        <v>2227.2895249910916</v>
      </c>
      <c r="H178" s="1">
        <f t="shared" si="18"/>
        <v>324755.70604660054</v>
      </c>
    </row>
    <row r="179" spans="2:8">
      <c r="B179">
        <f t="shared" si="16"/>
        <v>14</v>
      </c>
      <c r="C179" s="24">
        <f t="shared" si="19"/>
        <v>168</v>
      </c>
      <c r="D179" s="25">
        <f t="shared" si="15"/>
        <v>5.7999999999999996E-2</v>
      </c>
      <c r="E179" s="1">
        <f t="shared" si="21"/>
        <v>1569.6525792252357</v>
      </c>
      <c r="F179" s="1">
        <f t="shared" si="20"/>
        <v>657.63694576585556</v>
      </c>
      <c r="G179" s="1">
        <f t="shared" si="17"/>
        <v>2227.2895249910912</v>
      </c>
      <c r="H179" s="1">
        <f t="shared" si="18"/>
        <v>324098.06910083466</v>
      </c>
    </row>
    <row r="180" spans="2:8">
      <c r="B180" s="29">
        <f t="shared" si="16"/>
        <v>15</v>
      </c>
      <c r="C180" s="30">
        <f t="shared" si="19"/>
        <v>169</v>
      </c>
      <c r="D180" s="31">
        <f t="shared" si="15"/>
        <v>5.7999999999999996E-2</v>
      </c>
      <c r="E180" s="32">
        <f t="shared" si="21"/>
        <v>1566.4740006540342</v>
      </c>
      <c r="F180" s="32">
        <f t="shared" si="20"/>
        <v>660.81552433705713</v>
      </c>
      <c r="G180" s="32">
        <f t="shared" si="17"/>
        <v>2227.2895249910912</v>
      </c>
      <c r="H180" s="32">
        <f t="shared" si="18"/>
        <v>323437.25357649761</v>
      </c>
    </row>
    <row r="181" spans="2:8">
      <c r="B181" s="29">
        <f t="shared" si="16"/>
        <v>15</v>
      </c>
      <c r="C181" s="30">
        <f t="shared" si="19"/>
        <v>170</v>
      </c>
      <c r="D181" s="31">
        <f t="shared" si="15"/>
        <v>5.7999999999999996E-2</v>
      </c>
      <c r="E181" s="32">
        <f t="shared" si="21"/>
        <v>1563.2800589530716</v>
      </c>
      <c r="F181" s="32">
        <f t="shared" si="20"/>
        <v>664.00946603801947</v>
      </c>
      <c r="G181" s="32">
        <f t="shared" si="17"/>
        <v>2227.2895249910912</v>
      </c>
      <c r="H181" s="32">
        <f t="shared" si="18"/>
        <v>322773.24411045958</v>
      </c>
    </row>
    <row r="182" spans="2:8">
      <c r="B182" s="29">
        <f t="shared" si="16"/>
        <v>15</v>
      </c>
      <c r="C182" s="30">
        <f t="shared" si="19"/>
        <v>171</v>
      </c>
      <c r="D182" s="31">
        <f t="shared" si="15"/>
        <v>5.7999999999999996E-2</v>
      </c>
      <c r="E182" s="32">
        <f t="shared" si="21"/>
        <v>1560.0706798672211</v>
      </c>
      <c r="F182" s="32">
        <f t="shared" si="20"/>
        <v>667.21884512386987</v>
      </c>
      <c r="G182" s="32">
        <f t="shared" si="17"/>
        <v>2227.2895249910907</v>
      </c>
      <c r="H182" s="32">
        <f t="shared" si="18"/>
        <v>322106.02526533569</v>
      </c>
    </row>
    <row r="183" spans="2:8">
      <c r="B183" s="29">
        <f t="shared" si="16"/>
        <v>15</v>
      </c>
      <c r="C183" s="30">
        <f t="shared" si="19"/>
        <v>172</v>
      </c>
      <c r="D183" s="31">
        <f t="shared" si="15"/>
        <v>5.7999999999999996E-2</v>
      </c>
      <c r="E183" s="32">
        <f t="shared" si="21"/>
        <v>1556.8457887824559</v>
      </c>
      <c r="F183" s="32">
        <f t="shared" si="20"/>
        <v>670.44373620863519</v>
      </c>
      <c r="G183" s="32">
        <f t="shared" si="17"/>
        <v>2227.2895249910912</v>
      </c>
      <c r="H183" s="32">
        <f t="shared" si="18"/>
        <v>321435.58152912703</v>
      </c>
    </row>
    <row r="184" spans="2:8">
      <c r="B184" s="29">
        <f t="shared" si="16"/>
        <v>15</v>
      </c>
      <c r="C184" s="30">
        <f t="shared" si="19"/>
        <v>173</v>
      </c>
      <c r="D184" s="31">
        <f t="shared" si="15"/>
        <v>5.7999999999999996E-2</v>
      </c>
      <c r="E184" s="32">
        <f t="shared" si="21"/>
        <v>1553.6053107241139</v>
      </c>
      <c r="F184" s="32">
        <f t="shared" si="20"/>
        <v>673.68421426697682</v>
      </c>
      <c r="G184" s="32">
        <f t="shared" si="17"/>
        <v>2227.2895249910907</v>
      </c>
      <c r="H184" s="32">
        <f t="shared" si="18"/>
        <v>320761.89731486008</v>
      </c>
    </row>
    <row r="185" spans="2:8">
      <c r="B185" s="29">
        <f t="shared" si="16"/>
        <v>15</v>
      </c>
      <c r="C185" s="30">
        <f t="shared" si="19"/>
        <v>174</v>
      </c>
      <c r="D185" s="31">
        <f t="shared" si="15"/>
        <v>5.7999999999999996E-2</v>
      </c>
      <c r="E185" s="32">
        <f t="shared" si="21"/>
        <v>1550.349170355157</v>
      </c>
      <c r="F185" s="32">
        <f t="shared" si="20"/>
        <v>676.94035463593377</v>
      </c>
      <c r="G185" s="32">
        <f t="shared" si="17"/>
        <v>2227.2895249910907</v>
      </c>
      <c r="H185" s="32">
        <f t="shared" si="18"/>
        <v>320084.95696022414</v>
      </c>
    </row>
    <row r="186" spans="2:8">
      <c r="B186" s="29">
        <f t="shared" si="16"/>
        <v>15</v>
      </c>
      <c r="C186" s="30">
        <f t="shared" si="19"/>
        <v>175</v>
      </c>
      <c r="D186" s="31">
        <f t="shared" si="15"/>
        <v>5.7999999999999996E-2</v>
      </c>
      <c r="E186" s="32">
        <f t="shared" si="21"/>
        <v>1547.0772919744165</v>
      </c>
      <c r="F186" s="32">
        <f t="shared" si="20"/>
        <v>680.21223301667408</v>
      </c>
      <c r="G186" s="32">
        <f t="shared" si="17"/>
        <v>2227.2895249910907</v>
      </c>
      <c r="H186" s="32">
        <f t="shared" si="18"/>
        <v>319404.74472720746</v>
      </c>
    </row>
    <row r="187" spans="2:8">
      <c r="B187" s="29">
        <f t="shared" si="16"/>
        <v>15</v>
      </c>
      <c r="C187" s="30">
        <f t="shared" si="19"/>
        <v>176</v>
      </c>
      <c r="D187" s="31">
        <f t="shared" si="15"/>
        <v>5.7999999999999996E-2</v>
      </c>
      <c r="E187" s="32">
        <f t="shared" si="21"/>
        <v>1543.7895995148358</v>
      </c>
      <c r="F187" s="32">
        <f t="shared" si="20"/>
        <v>683.49992547625459</v>
      </c>
      <c r="G187" s="32">
        <f t="shared" si="17"/>
        <v>2227.2895249910903</v>
      </c>
      <c r="H187" s="32">
        <f t="shared" si="18"/>
        <v>318721.2448017312</v>
      </c>
    </row>
    <row r="188" spans="2:8">
      <c r="B188" s="29">
        <f t="shared" si="16"/>
        <v>15</v>
      </c>
      <c r="C188" s="30">
        <f t="shared" si="19"/>
        <v>177</v>
      </c>
      <c r="D188" s="31">
        <f t="shared" si="15"/>
        <v>5.7999999999999996E-2</v>
      </c>
      <c r="E188" s="32">
        <f t="shared" si="21"/>
        <v>1540.4860165417006</v>
      </c>
      <c r="F188" s="32">
        <f t="shared" si="20"/>
        <v>686.80350844938971</v>
      </c>
      <c r="G188" s="32">
        <f t="shared" si="17"/>
        <v>2227.2895249910903</v>
      </c>
      <c r="H188" s="32">
        <f t="shared" si="18"/>
        <v>318034.44129328179</v>
      </c>
    </row>
    <row r="189" spans="2:8">
      <c r="B189" s="29">
        <f t="shared" si="16"/>
        <v>15</v>
      </c>
      <c r="C189" s="30">
        <f t="shared" si="19"/>
        <v>178</v>
      </c>
      <c r="D189" s="31">
        <f t="shared" si="15"/>
        <v>5.7999999999999996E-2</v>
      </c>
      <c r="E189" s="32">
        <f t="shared" si="21"/>
        <v>1537.166466250862</v>
      </c>
      <c r="F189" s="32">
        <f t="shared" si="20"/>
        <v>690.12305874022832</v>
      </c>
      <c r="G189" s="32">
        <f t="shared" si="17"/>
        <v>2227.2895249910903</v>
      </c>
      <c r="H189" s="32">
        <f t="shared" si="18"/>
        <v>317344.31823454157</v>
      </c>
    </row>
    <row r="190" spans="2:8">
      <c r="B190" s="29">
        <f t="shared" si="16"/>
        <v>15</v>
      </c>
      <c r="C190" s="30">
        <f t="shared" si="19"/>
        <v>179</v>
      </c>
      <c r="D190" s="31">
        <f t="shared" si="15"/>
        <v>5.7999999999999996E-2</v>
      </c>
      <c r="E190" s="32">
        <f t="shared" si="21"/>
        <v>1533.8308714669508</v>
      </c>
      <c r="F190" s="32">
        <f t="shared" si="20"/>
        <v>693.45865352413932</v>
      </c>
      <c r="G190" s="32">
        <f t="shared" si="17"/>
        <v>2227.2895249910903</v>
      </c>
      <c r="H190" s="32">
        <f t="shared" si="18"/>
        <v>316650.85958101746</v>
      </c>
    </row>
    <row r="191" spans="2:8">
      <c r="B191" s="29">
        <f t="shared" si="16"/>
        <v>15</v>
      </c>
      <c r="C191" s="30">
        <f t="shared" si="19"/>
        <v>180</v>
      </c>
      <c r="D191" s="31">
        <f t="shared" si="15"/>
        <v>5.7999999999999996E-2</v>
      </c>
      <c r="E191" s="32">
        <f t="shared" si="21"/>
        <v>1530.4791546415843</v>
      </c>
      <c r="F191" s="32">
        <f t="shared" si="20"/>
        <v>696.81037034950589</v>
      </c>
      <c r="G191" s="32">
        <f t="shared" si="17"/>
        <v>2227.2895249910903</v>
      </c>
      <c r="H191" s="32">
        <f t="shared" si="18"/>
        <v>315954.04921066796</v>
      </c>
    </row>
    <row r="192" spans="2:8">
      <c r="B192">
        <f t="shared" si="16"/>
        <v>16</v>
      </c>
      <c r="C192" s="24">
        <f t="shared" si="19"/>
        <v>181</v>
      </c>
      <c r="D192" s="25">
        <f t="shared" si="15"/>
        <v>5.7999999999999996E-2</v>
      </c>
      <c r="E192" s="1">
        <f t="shared" si="21"/>
        <v>1527.1112378515618</v>
      </c>
      <c r="F192" s="1">
        <f t="shared" si="20"/>
        <v>700.17828713952849</v>
      </c>
      <c r="G192" s="1">
        <f t="shared" si="17"/>
        <v>2227.2895249910903</v>
      </c>
      <c r="H192" s="1">
        <f t="shared" si="18"/>
        <v>315253.87092352845</v>
      </c>
    </row>
    <row r="193" spans="2:8">
      <c r="B193">
        <f t="shared" si="16"/>
        <v>16</v>
      </c>
      <c r="C193" s="24">
        <f t="shared" si="19"/>
        <v>182</v>
      </c>
      <c r="D193" s="25">
        <f t="shared" si="15"/>
        <v>5.7999999999999996E-2</v>
      </c>
      <c r="E193" s="1">
        <f t="shared" si="21"/>
        <v>1523.7270427970541</v>
      </c>
      <c r="F193" s="1">
        <f t="shared" si="20"/>
        <v>703.56248219403619</v>
      </c>
      <c r="G193" s="1">
        <f t="shared" si="17"/>
        <v>2227.2895249910903</v>
      </c>
      <c r="H193" s="1">
        <f t="shared" si="18"/>
        <v>314550.3084413344</v>
      </c>
    </row>
    <row r="194" spans="2:8">
      <c r="B194">
        <f t="shared" si="16"/>
        <v>16</v>
      </c>
      <c r="C194" s="24">
        <f t="shared" si="19"/>
        <v>183</v>
      </c>
      <c r="D194" s="25">
        <f t="shared" si="15"/>
        <v>5.7999999999999996E-2</v>
      </c>
      <c r="E194" s="1">
        <f t="shared" si="21"/>
        <v>1520.3264907997827</v>
      </c>
      <c r="F194" s="1">
        <f t="shared" si="20"/>
        <v>706.96303419130732</v>
      </c>
      <c r="G194" s="1">
        <f t="shared" si="17"/>
        <v>2227.2895249910898</v>
      </c>
      <c r="H194" s="1">
        <f t="shared" si="18"/>
        <v>313843.34540714312</v>
      </c>
    </row>
    <row r="195" spans="2:8">
      <c r="B195">
        <f t="shared" si="16"/>
        <v>16</v>
      </c>
      <c r="C195" s="24">
        <f t="shared" si="19"/>
        <v>184</v>
      </c>
      <c r="D195" s="25">
        <f t="shared" si="15"/>
        <v>5.7999999999999996E-2</v>
      </c>
      <c r="E195" s="1">
        <f t="shared" si="21"/>
        <v>1516.9095028011916</v>
      </c>
      <c r="F195" s="1">
        <f t="shared" si="20"/>
        <v>710.38002218989857</v>
      </c>
      <c r="G195" s="1">
        <f t="shared" si="17"/>
        <v>2227.2895249910903</v>
      </c>
      <c r="H195" s="1">
        <f t="shared" si="18"/>
        <v>313132.96538495325</v>
      </c>
    </row>
    <row r="196" spans="2:8">
      <c r="B196">
        <f t="shared" si="16"/>
        <v>16</v>
      </c>
      <c r="C196" s="24">
        <f t="shared" si="19"/>
        <v>185</v>
      </c>
      <c r="D196" s="25">
        <f t="shared" si="15"/>
        <v>5.7999999999999996E-2</v>
      </c>
      <c r="E196" s="1">
        <f t="shared" si="21"/>
        <v>1513.4759993606074</v>
      </c>
      <c r="F196" s="1">
        <f t="shared" si="20"/>
        <v>713.81352563048301</v>
      </c>
      <c r="G196" s="1">
        <f t="shared" si="17"/>
        <v>2227.2895249910903</v>
      </c>
      <c r="H196" s="1">
        <f t="shared" si="18"/>
        <v>312419.15185932274</v>
      </c>
    </row>
    <row r="197" spans="2:8">
      <c r="B197">
        <f t="shared" si="16"/>
        <v>16</v>
      </c>
      <c r="C197" s="24">
        <f t="shared" si="19"/>
        <v>186</v>
      </c>
      <c r="D197" s="25">
        <f t="shared" si="15"/>
        <v>5.7999999999999996E-2</v>
      </c>
      <c r="E197" s="1">
        <f t="shared" si="21"/>
        <v>1510.0259006533931</v>
      </c>
      <c r="F197" s="1">
        <f t="shared" si="20"/>
        <v>717.26362433769691</v>
      </c>
      <c r="G197" s="1">
        <f t="shared" si="17"/>
        <v>2227.2895249910898</v>
      </c>
      <c r="H197" s="1">
        <f t="shared" si="18"/>
        <v>311701.88823498506</v>
      </c>
    </row>
    <row r="198" spans="2:8">
      <c r="B198">
        <f t="shared" si="16"/>
        <v>16</v>
      </c>
      <c r="C198" s="24">
        <f t="shared" si="19"/>
        <v>187</v>
      </c>
      <c r="D198" s="25">
        <f t="shared" si="15"/>
        <v>5.7999999999999996E-2</v>
      </c>
      <c r="E198" s="1">
        <f t="shared" si="21"/>
        <v>1506.5591264690945</v>
      </c>
      <c r="F198" s="1">
        <f t="shared" si="20"/>
        <v>720.73039852199577</v>
      </c>
      <c r="G198" s="1">
        <f t="shared" si="17"/>
        <v>2227.2895249910903</v>
      </c>
      <c r="H198" s="1">
        <f t="shared" si="18"/>
        <v>310981.15783646307</v>
      </c>
    </row>
    <row r="199" spans="2:8">
      <c r="B199">
        <f t="shared" si="16"/>
        <v>16</v>
      </c>
      <c r="C199" s="24">
        <f t="shared" si="19"/>
        <v>188</v>
      </c>
      <c r="D199" s="25">
        <f t="shared" si="15"/>
        <v>5.7999999999999996E-2</v>
      </c>
      <c r="E199" s="1">
        <f t="shared" si="21"/>
        <v>1503.0755962095716</v>
      </c>
      <c r="F199" s="1">
        <f t="shared" si="20"/>
        <v>724.21392878151869</v>
      </c>
      <c r="G199" s="1">
        <f t="shared" si="17"/>
        <v>2227.2895249910903</v>
      </c>
      <c r="H199" s="1">
        <f t="shared" si="18"/>
        <v>310256.94390768156</v>
      </c>
    </row>
    <row r="200" spans="2:8">
      <c r="B200">
        <f t="shared" si="16"/>
        <v>16</v>
      </c>
      <c r="C200" s="24">
        <f t="shared" si="19"/>
        <v>189</v>
      </c>
      <c r="D200" s="25">
        <f t="shared" si="15"/>
        <v>5.7999999999999996E-2</v>
      </c>
      <c r="E200" s="1">
        <f t="shared" si="21"/>
        <v>1499.5752288871274</v>
      </c>
      <c r="F200" s="1">
        <f t="shared" si="20"/>
        <v>727.71429610396262</v>
      </c>
      <c r="G200" s="1">
        <f t="shared" si="17"/>
        <v>2227.2895249910898</v>
      </c>
      <c r="H200" s="1">
        <f t="shared" si="18"/>
        <v>309529.22961157758</v>
      </c>
    </row>
    <row r="201" spans="2:8">
      <c r="B201">
        <f t="shared" si="16"/>
        <v>16</v>
      </c>
      <c r="C201" s="24">
        <f t="shared" si="19"/>
        <v>190</v>
      </c>
      <c r="D201" s="25">
        <f t="shared" si="15"/>
        <v>5.7999999999999996E-2</v>
      </c>
      <c r="E201" s="1">
        <f t="shared" si="21"/>
        <v>1496.0579431226249</v>
      </c>
      <c r="F201" s="1">
        <f t="shared" si="20"/>
        <v>731.23158186846501</v>
      </c>
      <c r="G201" s="1">
        <f t="shared" si="17"/>
        <v>2227.2895249910898</v>
      </c>
      <c r="H201" s="1">
        <f t="shared" si="18"/>
        <v>308797.9980297091</v>
      </c>
    </row>
    <row r="202" spans="2:8">
      <c r="B202">
        <f t="shared" si="16"/>
        <v>16</v>
      </c>
      <c r="C202" s="24">
        <f t="shared" si="19"/>
        <v>191</v>
      </c>
      <c r="D202" s="25">
        <f t="shared" si="15"/>
        <v>5.7999999999999996E-2</v>
      </c>
      <c r="E202" s="1">
        <f t="shared" si="21"/>
        <v>1492.5236571435937</v>
      </c>
      <c r="F202" s="1">
        <f t="shared" si="20"/>
        <v>734.76586784749588</v>
      </c>
      <c r="G202" s="1">
        <f t="shared" si="17"/>
        <v>2227.2895249910898</v>
      </c>
      <c r="H202" s="1">
        <f t="shared" si="18"/>
        <v>308063.23216186161</v>
      </c>
    </row>
    <row r="203" spans="2:8">
      <c r="B203">
        <f t="shared" si="16"/>
        <v>16</v>
      </c>
      <c r="C203" s="24">
        <f t="shared" si="19"/>
        <v>192</v>
      </c>
      <c r="D203" s="25">
        <f t="shared" si="15"/>
        <v>5.7999999999999996E-2</v>
      </c>
      <c r="E203" s="1">
        <f t="shared" si="21"/>
        <v>1488.9722887823309</v>
      </c>
      <c r="F203" s="1">
        <f t="shared" si="20"/>
        <v>738.31723620875869</v>
      </c>
      <c r="G203" s="1">
        <f t="shared" si="17"/>
        <v>2227.2895249910898</v>
      </c>
      <c r="H203" s="1">
        <f t="shared" si="18"/>
        <v>307324.91492565285</v>
      </c>
    </row>
    <row r="204" spans="2:8">
      <c r="B204" s="29">
        <f t="shared" si="16"/>
        <v>17</v>
      </c>
      <c r="C204" s="30">
        <f t="shared" si="19"/>
        <v>193</v>
      </c>
      <c r="D204" s="31">
        <f t="shared" ref="D204:D267" si="22">$C$5</f>
        <v>5.7999999999999996E-2</v>
      </c>
      <c r="E204" s="32">
        <f t="shared" si="21"/>
        <v>1485.4037554739887</v>
      </c>
      <c r="F204" s="32">
        <f t="shared" si="20"/>
        <v>741.88576951710093</v>
      </c>
      <c r="G204" s="32">
        <f t="shared" si="17"/>
        <v>2227.2895249910898</v>
      </c>
      <c r="H204" s="32">
        <f t="shared" si="18"/>
        <v>306583.02915613574</v>
      </c>
    </row>
    <row r="205" spans="2:8">
      <c r="B205" s="29">
        <f t="shared" ref="B205:B268" si="23">ROUNDUP(C205/12,0)</f>
        <v>17</v>
      </c>
      <c r="C205" s="30">
        <f t="shared" si="19"/>
        <v>194</v>
      </c>
      <c r="D205" s="31">
        <f t="shared" si="22"/>
        <v>5.7999999999999996E-2</v>
      </c>
      <c r="E205" s="32">
        <f t="shared" si="21"/>
        <v>1481.8179742546561</v>
      </c>
      <c r="F205" s="32">
        <f t="shared" si="20"/>
        <v>745.47155073643353</v>
      </c>
      <c r="G205" s="32">
        <f t="shared" ref="G205:G268" si="24">IF(H204&gt;0,E205+F205,0)</f>
        <v>2227.2895249910898</v>
      </c>
      <c r="H205" s="32">
        <f t="shared" ref="H205:H268" si="25">IF(H204-F205&gt;0.001,H204-F205,0)</f>
        <v>305837.55760539928</v>
      </c>
    </row>
    <row r="206" spans="2:8">
      <c r="B206" s="29">
        <f t="shared" si="23"/>
        <v>17</v>
      </c>
      <c r="C206" s="30">
        <f t="shared" ref="C206:C269" si="26">C205+1</f>
        <v>195</v>
      </c>
      <c r="D206" s="31">
        <f t="shared" si="22"/>
        <v>5.7999999999999996E-2</v>
      </c>
      <c r="E206" s="32">
        <f t="shared" si="21"/>
        <v>1478.2148617594296</v>
      </c>
      <c r="F206" s="32">
        <f t="shared" ref="F206:F269" si="27">IF(H205&gt;0,F205*(1+D206/12),0)</f>
        <v>749.07466323165954</v>
      </c>
      <c r="G206" s="32">
        <f t="shared" si="24"/>
        <v>2227.2895249910889</v>
      </c>
      <c r="H206" s="32">
        <f t="shared" si="25"/>
        <v>305088.48294216761</v>
      </c>
    </row>
    <row r="207" spans="2:8">
      <c r="B207" s="29">
        <f t="shared" si="23"/>
        <v>17</v>
      </c>
      <c r="C207" s="30">
        <f t="shared" si="26"/>
        <v>196</v>
      </c>
      <c r="D207" s="31">
        <f t="shared" si="22"/>
        <v>5.7999999999999996E-2</v>
      </c>
      <c r="E207" s="32">
        <f t="shared" si="21"/>
        <v>1474.5943342204766</v>
      </c>
      <c r="F207" s="32">
        <f t="shared" si="27"/>
        <v>752.6951907706125</v>
      </c>
      <c r="G207" s="32">
        <f t="shared" si="24"/>
        <v>2227.2895249910889</v>
      </c>
      <c r="H207" s="32">
        <f t="shared" si="25"/>
        <v>304335.787751397</v>
      </c>
    </row>
    <row r="208" spans="2:8">
      <c r="B208" s="29">
        <f t="shared" si="23"/>
        <v>17</v>
      </c>
      <c r="C208" s="30">
        <f t="shared" si="26"/>
        <v>197</v>
      </c>
      <c r="D208" s="31">
        <f t="shared" si="22"/>
        <v>5.7999999999999996E-2</v>
      </c>
      <c r="E208" s="32">
        <f t="shared" si="21"/>
        <v>1470.9563074650853</v>
      </c>
      <c r="F208" s="32">
        <f t="shared" si="27"/>
        <v>756.33321752600375</v>
      </c>
      <c r="G208" s="32">
        <f t="shared" si="24"/>
        <v>2227.2895249910889</v>
      </c>
      <c r="H208" s="32">
        <f t="shared" si="25"/>
        <v>303579.45453387097</v>
      </c>
    </row>
    <row r="209" spans="2:8">
      <c r="B209" s="29">
        <f t="shared" si="23"/>
        <v>17</v>
      </c>
      <c r="C209" s="30">
        <f t="shared" si="26"/>
        <v>198</v>
      </c>
      <c r="D209" s="31">
        <f t="shared" si="22"/>
        <v>5.7999999999999996E-2</v>
      </c>
      <c r="E209" s="32">
        <f t="shared" si="21"/>
        <v>1467.3006969137095</v>
      </c>
      <c r="F209" s="32">
        <f t="shared" si="27"/>
        <v>759.98882807737937</v>
      </c>
      <c r="G209" s="32">
        <f t="shared" si="24"/>
        <v>2227.2895249910889</v>
      </c>
      <c r="H209" s="32">
        <f t="shared" si="25"/>
        <v>302819.46570579358</v>
      </c>
    </row>
    <row r="210" spans="2:8">
      <c r="B210" s="29">
        <f t="shared" si="23"/>
        <v>17</v>
      </c>
      <c r="C210" s="30">
        <f t="shared" si="26"/>
        <v>199</v>
      </c>
      <c r="D210" s="31">
        <f t="shared" si="22"/>
        <v>5.7999999999999996E-2</v>
      </c>
      <c r="E210" s="32">
        <f t="shared" si="21"/>
        <v>1463.627417578002</v>
      </c>
      <c r="F210" s="32">
        <f t="shared" si="27"/>
        <v>763.66210741308669</v>
      </c>
      <c r="G210" s="32">
        <f t="shared" si="24"/>
        <v>2227.2895249910889</v>
      </c>
      <c r="H210" s="32">
        <f t="shared" si="25"/>
        <v>302055.80359838047</v>
      </c>
    </row>
    <row r="211" spans="2:8">
      <c r="B211" s="29">
        <f t="shared" si="23"/>
        <v>17</v>
      </c>
      <c r="C211" s="30">
        <f t="shared" si="26"/>
        <v>200</v>
      </c>
      <c r="D211" s="31">
        <f t="shared" si="22"/>
        <v>5.7999999999999996E-2</v>
      </c>
      <c r="E211" s="32">
        <f t="shared" si="21"/>
        <v>1459.9363840588387</v>
      </c>
      <c r="F211" s="32">
        <f t="shared" si="27"/>
        <v>767.35314093224986</v>
      </c>
      <c r="G211" s="32">
        <f t="shared" si="24"/>
        <v>2227.2895249910885</v>
      </c>
      <c r="H211" s="32">
        <f t="shared" si="25"/>
        <v>301288.4504574482</v>
      </c>
    </row>
    <row r="212" spans="2:8">
      <c r="B212" s="29">
        <f t="shared" si="23"/>
        <v>17</v>
      </c>
      <c r="C212" s="30">
        <f t="shared" si="26"/>
        <v>201</v>
      </c>
      <c r="D212" s="31">
        <f t="shared" si="22"/>
        <v>5.7999999999999996E-2</v>
      </c>
      <c r="E212" s="32">
        <f t="shared" si="21"/>
        <v>1456.227510544333</v>
      </c>
      <c r="F212" s="32">
        <f t="shared" si="27"/>
        <v>771.06201444675571</v>
      </c>
      <c r="G212" s="32">
        <f t="shared" si="24"/>
        <v>2227.2895249910889</v>
      </c>
      <c r="H212" s="32">
        <f t="shared" si="25"/>
        <v>300517.38844300143</v>
      </c>
    </row>
    <row r="213" spans="2:8">
      <c r="B213" s="29">
        <f t="shared" si="23"/>
        <v>17</v>
      </c>
      <c r="C213" s="30">
        <f t="shared" si="26"/>
        <v>202</v>
      </c>
      <c r="D213" s="31">
        <f t="shared" si="22"/>
        <v>5.7999999999999996E-2</v>
      </c>
      <c r="E213" s="32">
        <f t="shared" si="21"/>
        <v>1452.5007108078401</v>
      </c>
      <c r="F213" s="32">
        <f t="shared" si="27"/>
        <v>774.78881418324829</v>
      </c>
      <c r="G213" s="32">
        <f t="shared" si="24"/>
        <v>2227.2895249910885</v>
      </c>
      <c r="H213" s="32">
        <f t="shared" si="25"/>
        <v>299742.59962881816</v>
      </c>
    </row>
    <row r="214" spans="2:8">
      <c r="B214" s="29">
        <f t="shared" si="23"/>
        <v>17</v>
      </c>
      <c r="C214" s="30">
        <f t="shared" si="26"/>
        <v>203</v>
      </c>
      <c r="D214" s="31">
        <f t="shared" si="22"/>
        <v>5.7999999999999996E-2</v>
      </c>
      <c r="E214" s="32">
        <f t="shared" si="21"/>
        <v>1448.7558982059543</v>
      </c>
      <c r="F214" s="32">
        <f t="shared" si="27"/>
        <v>778.53362678513395</v>
      </c>
      <c r="G214" s="32">
        <f t="shared" si="24"/>
        <v>2227.289524991088</v>
      </c>
      <c r="H214" s="32">
        <f t="shared" si="25"/>
        <v>298964.06600203301</v>
      </c>
    </row>
    <row r="215" spans="2:8">
      <c r="B215" s="29">
        <f t="shared" si="23"/>
        <v>17</v>
      </c>
      <c r="C215" s="30">
        <f t="shared" si="26"/>
        <v>204</v>
      </c>
      <c r="D215" s="31">
        <f t="shared" si="22"/>
        <v>5.7999999999999996E-2</v>
      </c>
      <c r="E215" s="32">
        <f t="shared" si="21"/>
        <v>1444.9929856764929</v>
      </c>
      <c r="F215" s="32">
        <f t="shared" si="27"/>
        <v>782.29653931459541</v>
      </c>
      <c r="G215" s="32">
        <f t="shared" si="24"/>
        <v>2227.2895249910885</v>
      </c>
      <c r="H215" s="32">
        <f t="shared" si="25"/>
        <v>298181.7694627184</v>
      </c>
    </row>
    <row r="216" spans="2:8">
      <c r="B216">
        <f t="shared" si="23"/>
        <v>18</v>
      </c>
      <c r="C216" s="24">
        <f t="shared" si="26"/>
        <v>205</v>
      </c>
      <c r="D216" s="25">
        <f t="shared" si="22"/>
        <v>5.7999999999999996E-2</v>
      </c>
      <c r="E216" s="1">
        <f t="shared" si="21"/>
        <v>1441.2118857364721</v>
      </c>
      <c r="F216" s="1">
        <f t="shared" si="27"/>
        <v>786.07763925461586</v>
      </c>
      <c r="G216" s="1">
        <f t="shared" si="24"/>
        <v>2227.289524991088</v>
      </c>
      <c r="H216" s="1">
        <f t="shared" si="25"/>
        <v>297395.69182346377</v>
      </c>
    </row>
    <row r="217" spans="2:8">
      <c r="B217">
        <f t="shared" si="23"/>
        <v>18</v>
      </c>
      <c r="C217" s="24">
        <f t="shared" si="26"/>
        <v>206</v>
      </c>
      <c r="D217" s="25">
        <f t="shared" si="22"/>
        <v>5.7999999999999996E-2</v>
      </c>
      <c r="E217" s="1">
        <f t="shared" si="21"/>
        <v>1437.4125104800748</v>
      </c>
      <c r="F217" s="1">
        <f t="shared" si="27"/>
        <v>789.87701451101304</v>
      </c>
      <c r="G217" s="1">
        <f t="shared" si="24"/>
        <v>2227.289524991088</v>
      </c>
      <c r="H217" s="1">
        <f t="shared" si="25"/>
        <v>296605.81480895274</v>
      </c>
    </row>
    <row r="218" spans="2:8">
      <c r="B218">
        <f t="shared" si="23"/>
        <v>18</v>
      </c>
      <c r="C218" s="24">
        <f t="shared" si="26"/>
        <v>207</v>
      </c>
      <c r="D218" s="25">
        <f t="shared" si="22"/>
        <v>5.7999999999999996E-2</v>
      </c>
      <c r="E218" s="1">
        <f t="shared" si="21"/>
        <v>1433.5947715766049</v>
      </c>
      <c r="F218" s="1">
        <f t="shared" si="27"/>
        <v>793.69475341448288</v>
      </c>
      <c r="G218" s="1">
        <f t="shared" si="24"/>
        <v>2227.289524991088</v>
      </c>
      <c r="H218" s="1">
        <f t="shared" si="25"/>
        <v>295812.12005553825</v>
      </c>
    </row>
    <row r="219" spans="2:8">
      <c r="B219">
        <f t="shared" si="23"/>
        <v>18</v>
      </c>
      <c r="C219" s="24">
        <f t="shared" si="26"/>
        <v>208</v>
      </c>
      <c r="D219" s="25">
        <f t="shared" si="22"/>
        <v>5.7999999999999996E-2</v>
      </c>
      <c r="E219" s="1">
        <f t="shared" si="21"/>
        <v>1429.7585802684346</v>
      </c>
      <c r="F219" s="1">
        <f t="shared" si="27"/>
        <v>797.53094472265286</v>
      </c>
      <c r="G219" s="1">
        <f t="shared" si="24"/>
        <v>2227.2895249910875</v>
      </c>
      <c r="H219" s="1">
        <f t="shared" si="25"/>
        <v>295014.58911081561</v>
      </c>
    </row>
    <row r="220" spans="2:8">
      <c r="B220">
        <f t="shared" si="23"/>
        <v>18</v>
      </c>
      <c r="C220" s="24">
        <f t="shared" si="26"/>
        <v>209</v>
      </c>
      <c r="D220" s="25">
        <f t="shared" si="22"/>
        <v>5.7999999999999996E-2</v>
      </c>
      <c r="E220" s="1">
        <f t="shared" ref="E220:E283" si="28">H219*D220/12</f>
        <v>1425.9038473689418</v>
      </c>
      <c r="F220" s="1">
        <f t="shared" si="27"/>
        <v>801.38567762214564</v>
      </c>
      <c r="G220" s="1">
        <f t="shared" si="24"/>
        <v>2227.2895249910875</v>
      </c>
      <c r="H220" s="1">
        <f t="shared" si="25"/>
        <v>294213.20343319344</v>
      </c>
    </row>
    <row r="221" spans="2:8">
      <c r="B221">
        <f t="shared" si="23"/>
        <v>18</v>
      </c>
      <c r="C221" s="24">
        <f t="shared" si="26"/>
        <v>210</v>
      </c>
      <c r="D221" s="25">
        <f t="shared" si="22"/>
        <v>5.7999999999999996E-2</v>
      </c>
      <c r="E221" s="1">
        <f t="shared" si="28"/>
        <v>1422.0304832604349</v>
      </c>
      <c r="F221" s="1">
        <f t="shared" si="27"/>
        <v>805.2590417306526</v>
      </c>
      <c r="G221" s="1">
        <f t="shared" si="24"/>
        <v>2227.2895249910875</v>
      </c>
      <c r="H221" s="1">
        <f t="shared" si="25"/>
        <v>293407.94439146278</v>
      </c>
    </row>
    <row r="222" spans="2:8">
      <c r="B222">
        <f t="shared" si="23"/>
        <v>18</v>
      </c>
      <c r="C222" s="24">
        <f t="shared" si="26"/>
        <v>211</v>
      </c>
      <c r="D222" s="25">
        <f t="shared" si="22"/>
        <v>5.7999999999999996E-2</v>
      </c>
      <c r="E222" s="1">
        <f t="shared" si="28"/>
        <v>1418.1383978920701</v>
      </c>
      <c r="F222" s="1">
        <f t="shared" si="27"/>
        <v>809.15112709901734</v>
      </c>
      <c r="G222" s="1">
        <f t="shared" si="24"/>
        <v>2227.2895249910875</v>
      </c>
      <c r="H222" s="1">
        <f t="shared" si="25"/>
        <v>292598.79326436378</v>
      </c>
    </row>
    <row r="223" spans="2:8">
      <c r="B223">
        <f t="shared" si="23"/>
        <v>18</v>
      </c>
      <c r="C223" s="24">
        <f t="shared" si="26"/>
        <v>212</v>
      </c>
      <c r="D223" s="25">
        <f t="shared" si="22"/>
        <v>5.7999999999999996E-2</v>
      </c>
      <c r="E223" s="1">
        <f t="shared" si="28"/>
        <v>1414.2275007777582</v>
      </c>
      <c r="F223" s="1">
        <f t="shared" si="27"/>
        <v>813.06202421332921</v>
      </c>
      <c r="G223" s="1">
        <f t="shared" si="24"/>
        <v>2227.2895249910875</v>
      </c>
      <c r="H223" s="1">
        <f t="shared" si="25"/>
        <v>291785.73124015046</v>
      </c>
    </row>
    <row r="224" spans="2:8">
      <c r="B224">
        <f t="shared" si="23"/>
        <v>18</v>
      </c>
      <c r="C224" s="24">
        <f t="shared" si="26"/>
        <v>213</v>
      </c>
      <c r="D224" s="25">
        <f t="shared" si="22"/>
        <v>5.7999999999999996E-2</v>
      </c>
      <c r="E224" s="1">
        <f t="shared" si="28"/>
        <v>1410.2977009940605</v>
      </c>
      <c r="F224" s="1">
        <f t="shared" si="27"/>
        <v>816.99182399702693</v>
      </c>
      <c r="G224" s="1">
        <f t="shared" si="24"/>
        <v>2227.2895249910875</v>
      </c>
      <c r="H224" s="1">
        <f t="shared" si="25"/>
        <v>290968.73941615346</v>
      </c>
    </row>
    <row r="225" spans="2:8">
      <c r="B225">
        <f t="shared" si="23"/>
        <v>18</v>
      </c>
      <c r="C225" s="24">
        <f t="shared" si="26"/>
        <v>214</v>
      </c>
      <c r="D225" s="25">
        <f t="shared" si="22"/>
        <v>5.7999999999999996E-2</v>
      </c>
      <c r="E225" s="1">
        <f t="shared" si="28"/>
        <v>1406.348907178075</v>
      </c>
      <c r="F225" s="1">
        <f t="shared" si="27"/>
        <v>820.94061781301252</v>
      </c>
      <c r="G225" s="1">
        <f t="shared" si="24"/>
        <v>2227.2895249910875</v>
      </c>
      <c r="H225" s="1">
        <f t="shared" si="25"/>
        <v>290147.79879834043</v>
      </c>
    </row>
    <row r="226" spans="2:8">
      <c r="B226">
        <f t="shared" si="23"/>
        <v>18</v>
      </c>
      <c r="C226" s="24">
        <f t="shared" si="26"/>
        <v>215</v>
      </c>
      <c r="D226" s="25">
        <f t="shared" si="22"/>
        <v>5.7999999999999996E-2</v>
      </c>
      <c r="E226" s="1">
        <f t="shared" si="28"/>
        <v>1402.381027525312</v>
      </c>
      <c r="F226" s="1">
        <f t="shared" si="27"/>
        <v>824.90849746577533</v>
      </c>
      <c r="G226" s="1">
        <f t="shared" si="24"/>
        <v>2227.2895249910871</v>
      </c>
      <c r="H226" s="1">
        <f t="shared" si="25"/>
        <v>289322.89030087466</v>
      </c>
    </row>
    <row r="227" spans="2:8">
      <c r="B227">
        <f t="shared" si="23"/>
        <v>18</v>
      </c>
      <c r="C227" s="24">
        <f t="shared" si="26"/>
        <v>216</v>
      </c>
      <c r="D227" s="25">
        <f t="shared" si="22"/>
        <v>5.7999999999999996E-2</v>
      </c>
      <c r="E227" s="1">
        <f t="shared" si="28"/>
        <v>1398.3939697875605</v>
      </c>
      <c r="F227" s="1">
        <f t="shared" si="27"/>
        <v>828.89555520352656</v>
      </c>
      <c r="G227" s="1">
        <f t="shared" si="24"/>
        <v>2227.2895249910871</v>
      </c>
      <c r="H227" s="1">
        <f t="shared" si="25"/>
        <v>288493.99474567111</v>
      </c>
    </row>
    <row r="228" spans="2:8">
      <c r="B228" s="29">
        <f t="shared" si="23"/>
        <v>19</v>
      </c>
      <c r="C228" s="30">
        <f t="shared" si="26"/>
        <v>217</v>
      </c>
      <c r="D228" s="31">
        <f t="shared" si="22"/>
        <v>5.7999999999999996E-2</v>
      </c>
      <c r="E228" s="32">
        <f t="shared" si="28"/>
        <v>1394.3876412707434</v>
      </c>
      <c r="F228" s="32">
        <f t="shared" si="27"/>
        <v>832.90188372034356</v>
      </c>
      <c r="G228" s="32">
        <f t="shared" si="24"/>
        <v>2227.2895249910871</v>
      </c>
      <c r="H228" s="32">
        <f t="shared" si="25"/>
        <v>287661.09286195075</v>
      </c>
    </row>
    <row r="229" spans="2:8">
      <c r="B229" s="29">
        <f t="shared" si="23"/>
        <v>19</v>
      </c>
      <c r="C229" s="30">
        <f t="shared" si="26"/>
        <v>218</v>
      </c>
      <c r="D229" s="31">
        <f t="shared" si="22"/>
        <v>5.7999999999999996E-2</v>
      </c>
      <c r="E229" s="32">
        <f t="shared" si="28"/>
        <v>1390.361948832762</v>
      </c>
      <c r="F229" s="32">
        <f t="shared" si="27"/>
        <v>836.92757615832511</v>
      </c>
      <c r="G229" s="32">
        <f t="shared" si="24"/>
        <v>2227.2895249910871</v>
      </c>
      <c r="H229" s="32">
        <f t="shared" si="25"/>
        <v>286824.16528579243</v>
      </c>
    </row>
    <row r="230" spans="2:8">
      <c r="B230" s="29">
        <f t="shared" si="23"/>
        <v>19</v>
      </c>
      <c r="C230" s="30">
        <f t="shared" si="26"/>
        <v>219</v>
      </c>
      <c r="D230" s="31">
        <f t="shared" si="22"/>
        <v>5.7999999999999996E-2</v>
      </c>
      <c r="E230" s="32">
        <f t="shared" si="28"/>
        <v>1386.31679888133</v>
      </c>
      <c r="F230" s="32">
        <f t="shared" si="27"/>
        <v>840.97272610975699</v>
      </c>
      <c r="G230" s="32">
        <f t="shared" si="24"/>
        <v>2227.2895249910871</v>
      </c>
      <c r="H230" s="32">
        <f t="shared" si="25"/>
        <v>285983.19255968271</v>
      </c>
    </row>
    <row r="231" spans="2:8">
      <c r="B231" s="29">
        <f t="shared" si="23"/>
        <v>19</v>
      </c>
      <c r="C231" s="30">
        <f t="shared" si="26"/>
        <v>220</v>
      </c>
      <c r="D231" s="31">
        <f t="shared" si="22"/>
        <v>5.7999999999999996E-2</v>
      </c>
      <c r="E231" s="32">
        <f t="shared" si="28"/>
        <v>1382.2520973717994</v>
      </c>
      <c r="F231" s="32">
        <f t="shared" si="27"/>
        <v>845.03742761928743</v>
      </c>
      <c r="G231" s="32">
        <f t="shared" si="24"/>
        <v>2227.2895249910871</v>
      </c>
      <c r="H231" s="32">
        <f t="shared" si="25"/>
        <v>285138.15513206343</v>
      </c>
    </row>
    <row r="232" spans="2:8">
      <c r="B232" s="29">
        <f t="shared" si="23"/>
        <v>19</v>
      </c>
      <c r="C232" s="30">
        <f t="shared" si="26"/>
        <v>221</v>
      </c>
      <c r="D232" s="31">
        <f t="shared" si="22"/>
        <v>5.7999999999999996E-2</v>
      </c>
      <c r="E232" s="32">
        <f t="shared" si="28"/>
        <v>1378.167749804973</v>
      </c>
      <c r="F232" s="32">
        <f t="shared" si="27"/>
        <v>849.12177518611395</v>
      </c>
      <c r="G232" s="32">
        <f t="shared" si="24"/>
        <v>2227.2895249910871</v>
      </c>
      <c r="H232" s="32">
        <f t="shared" si="25"/>
        <v>284289.03335687733</v>
      </c>
    </row>
    <row r="233" spans="2:8">
      <c r="B233" s="29">
        <f t="shared" si="23"/>
        <v>19</v>
      </c>
      <c r="C233" s="30">
        <f t="shared" si="26"/>
        <v>222</v>
      </c>
      <c r="D233" s="31">
        <f t="shared" si="22"/>
        <v>5.7999999999999996E-2</v>
      </c>
      <c r="E233" s="32">
        <f t="shared" si="28"/>
        <v>1374.063661224907</v>
      </c>
      <c r="F233" s="32">
        <f t="shared" si="27"/>
        <v>853.22586376618005</v>
      </c>
      <c r="G233" s="32">
        <f t="shared" si="24"/>
        <v>2227.2895249910871</v>
      </c>
      <c r="H233" s="32">
        <f t="shared" si="25"/>
        <v>283435.80749311118</v>
      </c>
    </row>
    <row r="234" spans="2:8">
      <c r="B234" s="29">
        <f t="shared" si="23"/>
        <v>19</v>
      </c>
      <c r="C234" s="30">
        <f t="shared" si="26"/>
        <v>223</v>
      </c>
      <c r="D234" s="31">
        <f t="shared" si="22"/>
        <v>5.7999999999999996E-2</v>
      </c>
      <c r="E234" s="32">
        <f t="shared" si="28"/>
        <v>1369.939736216704</v>
      </c>
      <c r="F234" s="32">
        <f t="shared" si="27"/>
        <v>857.34978877438323</v>
      </c>
      <c r="G234" s="32">
        <f t="shared" si="24"/>
        <v>2227.2895249910871</v>
      </c>
      <c r="H234" s="32">
        <f t="shared" si="25"/>
        <v>282578.45770433679</v>
      </c>
    </row>
    <row r="235" spans="2:8">
      <c r="B235" s="29">
        <f t="shared" si="23"/>
        <v>19</v>
      </c>
      <c r="C235" s="30">
        <f t="shared" si="26"/>
        <v>224</v>
      </c>
      <c r="D235" s="31">
        <f t="shared" si="22"/>
        <v>5.7999999999999996E-2</v>
      </c>
      <c r="E235" s="32">
        <f t="shared" si="28"/>
        <v>1365.7958789042943</v>
      </c>
      <c r="F235" s="32">
        <f t="shared" si="27"/>
        <v>861.49364608679264</v>
      </c>
      <c r="G235" s="32">
        <f t="shared" si="24"/>
        <v>2227.2895249910871</v>
      </c>
      <c r="H235" s="32">
        <f t="shared" si="25"/>
        <v>281716.96405825001</v>
      </c>
    </row>
    <row r="236" spans="2:8">
      <c r="B236" s="29">
        <f t="shared" si="23"/>
        <v>19</v>
      </c>
      <c r="C236" s="30">
        <f t="shared" si="26"/>
        <v>225</v>
      </c>
      <c r="D236" s="31">
        <f t="shared" si="22"/>
        <v>5.7999999999999996E-2</v>
      </c>
      <c r="E236" s="32">
        <f t="shared" si="28"/>
        <v>1361.6319929482083</v>
      </c>
      <c r="F236" s="32">
        <f t="shared" si="27"/>
        <v>865.65753204287876</v>
      </c>
      <c r="G236" s="32">
        <f t="shared" si="24"/>
        <v>2227.2895249910871</v>
      </c>
      <c r="H236" s="32">
        <f t="shared" si="25"/>
        <v>280851.30652620713</v>
      </c>
    </row>
    <row r="237" spans="2:8">
      <c r="B237" s="29">
        <f t="shared" si="23"/>
        <v>19</v>
      </c>
      <c r="C237" s="30">
        <f t="shared" si="26"/>
        <v>226</v>
      </c>
      <c r="D237" s="31">
        <f t="shared" si="22"/>
        <v>5.7999999999999996E-2</v>
      </c>
      <c r="E237" s="32">
        <f t="shared" si="28"/>
        <v>1357.4479815433344</v>
      </c>
      <c r="F237" s="32">
        <f t="shared" si="27"/>
        <v>869.84154344775254</v>
      </c>
      <c r="G237" s="32">
        <f t="shared" si="24"/>
        <v>2227.2895249910871</v>
      </c>
      <c r="H237" s="32">
        <f t="shared" si="25"/>
        <v>279981.46498275938</v>
      </c>
    </row>
    <row r="238" spans="2:8">
      <c r="B238" s="29">
        <f t="shared" si="23"/>
        <v>19</v>
      </c>
      <c r="C238" s="30">
        <f t="shared" si="26"/>
        <v>227</v>
      </c>
      <c r="D238" s="31">
        <f t="shared" si="22"/>
        <v>5.7999999999999996E-2</v>
      </c>
      <c r="E238" s="32">
        <f t="shared" si="28"/>
        <v>1353.2437474166702</v>
      </c>
      <c r="F238" s="32">
        <f t="shared" si="27"/>
        <v>874.04577757441655</v>
      </c>
      <c r="G238" s="32">
        <f t="shared" si="24"/>
        <v>2227.2895249910866</v>
      </c>
      <c r="H238" s="32">
        <f t="shared" si="25"/>
        <v>279107.41920518497</v>
      </c>
    </row>
    <row r="239" spans="2:8">
      <c r="B239" s="29">
        <f t="shared" si="23"/>
        <v>19</v>
      </c>
      <c r="C239" s="30">
        <f t="shared" si="26"/>
        <v>228</v>
      </c>
      <c r="D239" s="31">
        <f t="shared" si="22"/>
        <v>5.7999999999999996E-2</v>
      </c>
      <c r="E239" s="32">
        <f t="shared" si="28"/>
        <v>1349.0191928250606</v>
      </c>
      <c r="F239" s="32">
        <f t="shared" si="27"/>
        <v>878.27033216602615</v>
      </c>
      <c r="G239" s="32">
        <f t="shared" si="24"/>
        <v>2227.2895249910866</v>
      </c>
      <c r="H239" s="32">
        <f t="shared" si="25"/>
        <v>278229.14887301892</v>
      </c>
    </row>
    <row r="240" spans="2:8">
      <c r="B240">
        <f t="shared" si="23"/>
        <v>20</v>
      </c>
      <c r="C240" s="24">
        <f t="shared" si="26"/>
        <v>229</v>
      </c>
      <c r="D240" s="25">
        <f t="shared" si="22"/>
        <v>5.7999999999999996E-2</v>
      </c>
      <c r="E240" s="1">
        <f t="shared" si="28"/>
        <v>1344.7742195529247</v>
      </c>
      <c r="F240" s="1">
        <f t="shared" si="27"/>
        <v>882.51530543816182</v>
      </c>
      <c r="G240" s="1">
        <f t="shared" si="24"/>
        <v>2227.2895249910866</v>
      </c>
      <c r="H240" s="1">
        <f t="shared" si="25"/>
        <v>277346.63356758078</v>
      </c>
    </row>
    <row r="241" spans="2:8">
      <c r="B241">
        <f t="shared" si="23"/>
        <v>20</v>
      </c>
      <c r="C241" s="24">
        <f t="shared" si="26"/>
        <v>230</v>
      </c>
      <c r="D241" s="25">
        <f t="shared" si="22"/>
        <v>5.7999999999999996E-2</v>
      </c>
      <c r="E241" s="1">
        <f t="shared" si="28"/>
        <v>1340.5087289099736</v>
      </c>
      <c r="F241" s="1">
        <f t="shared" si="27"/>
        <v>886.78079608111284</v>
      </c>
      <c r="G241" s="1">
        <f t="shared" si="24"/>
        <v>2227.2895249910862</v>
      </c>
      <c r="H241" s="1">
        <f t="shared" si="25"/>
        <v>276459.85277149966</v>
      </c>
    </row>
    <row r="242" spans="2:8">
      <c r="B242">
        <f t="shared" si="23"/>
        <v>20</v>
      </c>
      <c r="C242" s="24">
        <f t="shared" si="26"/>
        <v>231</v>
      </c>
      <c r="D242" s="25">
        <f t="shared" si="22"/>
        <v>5.7999999999999996E-2</v>
      </c>
      <c r="E242" s="1">
        <f t="shared" si="28"/>
        <v>1336.2226217289149</v>
      </c>
      <c r="F242" s="1">
        <f t="shared" si="27"/>
        <v>891.06690326217142</v>
      </c>
      <c r="G242" s="1">
        <f t="shared" si="24"/>
        <v>2227.2895249910862</v>
      </c>
      <c r="H242" s="1">
        <f t="shared" si="25"/>
        <v>275568.78586823749</v>
      </c>
    </row>
    <row r="243" spans="2:8">
      <c r="B243">
        <f t="shared" si="23"/>
        <v>20</v>
      </c>
      <c r="C243" s="24">
        <f t="shared" si="26"/>
        <v>232</v>
      </c>
      <c r="D243" s="25">
        <f t="shared" si="22"/>
        <v>5.7999999999999996E-2</v>
      </c>
      <c r="E243" s="1">
        <f t="shared" si="28"/>
        <v>1331.9157983631478</v>
      </c>
      <c r="F243" s="1">
        <f t="shared" si="27"/>
        <v>895.37372662793848</v>
      </c>
      <c r="G243" s="1">
        <f t="shared" si="24"/>
        <v>2227.2895249910862</v>
      </c>
      <c r="H243" s="1">
        <f t="shared" si="25"/>
        <v>274673.41214160953</v>
      </c>
    </row>
    <row r="244" spans="2:8">
      <c r="B244">
        <f t="shared" si="23"/>
        <v>20</v>
      </c>
      <c r="C244" s="24">
        <f t="shared" si="26"/>
        <v>233</v>
      </c>
      <c r="D244" s="25">
        <f t="shared" si="22"/>
        <v>5.7999999999999996E-2</v>
      </c>
      <c r="E244" s="1">
        <f t="shared" si="28"/>
        <v>1327.5881586844459</v>
      </c>
      <c r="F244" s="1">
        <f t="shared" si="27"/>
        <v>899.70136630664013</v>
      </c>
      <c r="G244" s="1">
        <f t="shared" si="24"/>
        <v>2227.2895249910862</v>
      </c>
      <c r="H244" s="1">
        <f t="shared" si="25"/>
        <v>273773.7107753029</v>
      </c>
    </row>
    <row r="245" spans="2:8">
      <c r="B245">
        <f t="shared" si="23"/>
        <v>20</v>
      </c>
      <c r="C245" s="24">
        <f t="shared" si="26"/>
        <v>234</v>
      </c>
      <c r="D245" s="25">
        <f t="shared" si="22"/>
        <v>5.7999999999999996E-2</v>
      </c>
      <c r="E245" s="1">
        <f t="shared" si="28"/>
        <v>1323.2396020806307</v>
      </c>
      <c r="F245" s="1">
        <f t="shared" si="27"/>
        <v>904.04992291045551</v>
      </c>
      <c r="G245" s="1">
        <f t="shared" si="24"/>
        <v>2227.2895249910862</v>
      </c>
      <c r="H245" s="1">
        <f t="shared" si="25"/>
        <v>272869.66085239244</v>
      </c>
    </row>
    <row r="246" spans="2:8">
      <c r="B246">
        <f t="shared" si="23"/>
        <v>20</v>
      </c>
      <c r="C246" s="24">
        <f t="shared" si="26"/>
        <v>235</v>
      </c>
      <c r="D246" s="25">
        <f t="shared" si="22"/>
        <v>5.7999999999999996E-2</v>
      </c>
      <c r="E246" s="1">
        <f t="shared" si="28"/>
        <v>1318.87002745323</v>
      </c>
      <c r="F246" s="1">
        <f t="shared" si="27"/>
        <v>908.41949753785593</v>
      </c>
      <c r="G246" s="1">
        <f t="shared" si="24"/>
        <v>2227.2895249910862</v>
      </c>
      <c r="H246" s="1">
        <f t="shared" si="25"/>
        <v>271961.2413548546</v>
      </c>
    </row>
    <row r="247" spans="2:8">
      <c r="B247">
        <f t="shared" si="23"/>
        <v>20</v>
      </c>
      <c r="C247" s="24">
        <f t="shared" si="26"/>
        <v>236</v>
      </c>
      <c r="D247" s="25">
        <f t="shared" si="22"/>
        <v>5.7999999999999996E-2</v>
      </c>
      <c r="E247" s="1">
        <f t="shared" si="28"/>
        <v>1314.4793332151305</v>
      </c>
      <c r="F247" s="1">
        <f t="shared" si="27"/>
        <v>912.81019177595545</v>
      </c>
      <c r="G247" s="1">
        <f t="shared" si="24"/>
        <v>2227.2895249910862</v>
      </c>
      <c r="H247" s="1">
        <f t="shared" si="25"/>
        <v>271048.43116307864</v>
      </c>
    </row>
    <row r="248" spans="2:8">
      <c r="B248">
        <f t="shared" si="23"/>
        <v>20</v>
      </c>
      <c r="C248" s="24">
        <f t="shared" si="26"/>
        <v>237</v>
      </c>
      <c r="D248" s="25">
        <f t="shared" si="22"/>
        <v>5.7999999999999996E-2</v>
      </c>
      <c r="E248" s="1">
        <f t="shared" si="28"/>
        <v>1310.0674172882134</v>
      </c>
      <c r="F248" s="1">
        <f t="shared" si="27"/>
        <v>917.22210770287245</v>
      </c>
      <c r="G248" s="1">
        <f t="shared" si="24"/>
        <v>2227.2895249910857</v>
      </c>
      <c r="H248" s="1">
        <f t="shared" si="25"/>
        <v>270131.20905537577</v>
      </c>
    </row>
    <row r="249" spans="2:8">
      <c r="B249">
        <f t="shared" si="23"/>
        <v>20</v>
      </c>
      <c r="C249" s="24">
        <f t="shared" si="26"/>
        <v>238</v>
      </c>
      <c r="D249" s="25">
        <f t="shared" si="22"/>
        <v>5.7999999999999996E-2</v>
      </c>
      <c r="E249" s="1">
        <f t="shared" si="28"/>
        <v>1305.6341771009827</v>
      </c>
      <c r="F249" s="1">
        <f t="shared" si="27"/>
        <v>921.65534789010292</v>
      </c>
      <c r="G249" s="1">
        <f t="shared" si="24"/>
        <v>2227.2895249910857</v>
      </c>
      <c r="H249" s="1">
        <f t="shared" si="25"/>
        <v>269209.55370748567</v>
      </c>
    </row>
    <row r="250" spans="2:8">
      <c r="B250">
        <f t="shared" si="23"/>
        <v>20</v>
      </c>
      <c r="C250" s="24">
        <f t="shared" si="26"/>
        <v>239</v>
      </c>
      <c r="D250" s="25">
        <f t="shared" si="22"/>
        <v>5.7999999999999996E-2</v>
      </c>
      <c r="E250" s="1">
        <f t="shared" si="28"/>
        <v>1301.1795095861805</v>
      </c>
      <c r="F250" s="1">
        <f t="shared" si="27"/>
        <v>926.11001540490497</v>
      </c>
      <c r="G250" s="1">
        <f t="shared" si="24"/>
        <v>2227.2895249910853</v>
      </c>
      <c r="H250" s="1">
        <f t="shared" si="25"/>
        <v>268283.44369208079</v>
      </c>
    </row>
    <row r="251" spans="2:8">
      <c r="B251">
        <f t="shared" si="23"/>
        <v>20</v>
      </c>
      <c r="C251" s="24">
        <f t="shared" si="26"/>
        <v>240</v>
      </c>
      <c r="D251" s="25">
        <f t="shared" si="22"/>
        <v>5.7999999999999996E-2</v>
      </c>
      <c r="E251" s="1">
        <f t="shared" si="28"/>
        <v>1296.7033111783905</v>
      </c>
      <c r="F251" s="1">
        <f t="shared" si="27"/>
        <v>930.58621381269529</v>
      </c>
      <c r="G251" s="1">
        <f t="shared" si="24"/>
        <v>2227.2895249910857</v>
      </c>
      <c r="H251" s="1">
        <f t="shared" si="25"/>
        <v>267352.8574782681</v>
      </c>
    </row>
    <row r="252" spans="2:8">
      <c r="B252" s="29">
        <f t="shared" si="23"/>
        <v>21</v>
      </c>
      <c r="C252" s="30">
        <f t="shared" si="26"/>
        <v>241</v>
      </c>
      <c r="D252" s="31">
        <f t="shared" si="22"/>
        <v>5.7999999999999996E-2</v>
      </c>
      <c r="E252" s="32">
        <f t="shared" si="28"/>
        <v>1292.2054778116292</v>
      </c>
      <c r="F252" s="32">
        <f t="shared" si="27"/>
        <v>935.08404717945655</v>
      </c>
      <c r="G252" s="32">
        <f t="shared" si="24"/>
        <v>2227.2895249910857</v>
      </c>
      <c r="H252" s="32">
        <f t="shared" si="25"/>
        <v>266417.77343108866</v>
      </c>
    </row>
    <row r="253" spans="2:8">
      <c r="B253" s="29">
        <f t="shared" si="23"/>
        <v>21</v>
      </c>
      <c r="C253" s="30">
        <f t="shared" si="26"/>
        <v>242</v>
      </c>
      <c r="D253" s="31">
        <f t="shared" si="22"/>
        <v>5.7999999999999996E-2</v>
      </c>
      <c r="E253" s="32">
        <f t="shared" si="28"/>
        <v>1287.6859049169284</v>
      </c>
      <c r="F253" s="32">
        <f t="shared" si="27"/>
        <v>939.60362007415722</v>
      </c>
      <c r="G253" s="32">
        <f t="shared" si="24"/>
        <v>2227.2895249910857</v>
      </c>
      <c r="H253" s="32">
        <f t="shared" si="25"/>
        <v>265478.16981101449</v>
      </c>
    </row>
    <row r="254" spans="2:8">
      <c r="B254" s="29">
        <f t="shared" si="23"/>
        <v>21</v>
      </c>
      <c r="C254" s="30">
        <f t="shared" si="26"/>
        <v>243</v>
      </c>
      <c r="D254" s="31">
        <f t="shared" si="22"/>
        <v>5.7999999999999996E-2</v>
      </c>
      <c r="E254" s="32">
        <f t="shared" si="28"/>
        <v>1283.1444874199033</v>
      </c>
      <c r="F254" s="32">
        <f t="shared" si="27"/>
        <v>944.14503757118223</v>
      </c>
      <c r="G254" s="32">
        <f t="shared" si="24"/>
        <v>2227.2895249910853</v>
      </c>
      <c r="H254" s="32">
        <f t="shared" si="25"/>
        <v>264534.02477344329</v>
      </c>
    </row>
    <row r="255" spans="2:8">
      <c r="B255" s="29">
        <f t="shared" si="23"/>
        <v>21</v>
      </c>
      <c r="C255" s="30">
        <f t="shared" si="26"/>
        <v>244</v>
      </c>
      <c r="D255" s="31">
        <f t="shared" si="22"/>
        <v>5.7999999999999996E-2</v>
      </c>
      <c r="E255" s="32">
        <f t="shared" si="28"/>
        <v>1278.5811197383091</v>
      </c>
      <c r="F255" s="32">
        <f t="shared" si="27"/>
        <v>948.70840525277617</v>
      </c>
      <c r="G255" s="32">
        <f t="shared" si="24"/>
        <v>2227.2895249910853</v>
      </c>
      <c r="H255" s="32">
        <f t="shared" si="25"/>
        <v>263585.31636819051</v>
      </c>
    </row>
    <row r="256" spans="2:8">
      <c r="B256" s="29">
        <f t="shared" si="23"/>
        <v>21</v>
      </c>
      <c r="C256" s="30">
        <f t="shared" si="26"/>
        <v>245</v>
      </c>
      <c r="D256" s="31">
        <f t="shared" si="22"/>
        <v>5.7999999999999996E-2</v>
      </c>
      <c r="E256" s="32">
        <f t="shared" si="28"/>
        <v>1273.9956957795873</v>
      </c>
      <c r="F256" s="32">
        <f t="shared" si="27"/>
        <v>953.29382921149784</v>
      </c>
      <c r="G256" s="32">
        <f t="shared" si="24"/>
        <v>2227.2895249910853</v>
      </c>
      <c r="H256" s="32">
        <f t="shared" si="25"/>
        <v>262632.02253897901</v>
      </c>
    </row>
    <row r="257" spans="2:8">
      <c r="B257" s="29">
        <f t="shared" si="23"/>
        <v>21</v>
      </c>
      <c r="C257" s="30">
        <f t="shared" si="26"/>
        <v>246</v>
      </c>
      <c r="D257" s="31">
        <f t="shared" si="22"/>
        <v>5.7999999999999996E-2</v>
      </c>
      <c r="E257" s="32">
        <f t="shared" si="28"/>
        <v>1269.3881089383985</v>
      </c>
      <c r="F257" s="32">
        <f t="shared" si="27"/>
        <v>957.90141605268661</v>
      </c>
      <c r="G257" s="32">
        <f t="shared" si="24"/>
        <v>2227.2895249910853</v>
      </c>
      <c r="H257" s="32">
        <f t="shared" si="25"/>
        <v>261674.12112292633</v>
      </c>
    </row>
    <row r="258" spans="2:8">
      <c r="B258" s="29">
        <f t="shared" si="23"/>
        <v>21</v>
      </c>
      <c r="C258" s="30">
        <f t="shared" si="26"/>
        <v>247</v>
      </c>
      <c r="D258" s="31">
        <f t="shared" si="22"/>
        <v>5.7999999999999996E-2</v>
      </c>
      <c r="E258" s="32">
        <f t="shared" si="28"/>
        <v>1264.7582520941439</v>
      </c>
      <c r="F258" s="32">
        <f t="shared" si="27"/>
        <v>962.53127289694123</v>
      </c>
      <c r="G258" s="32">
        <f t="shared" si="24"/>
        <v>2227.2895249910853</v>
      </c>
      <c r="H258" s="32">
        <f t="shared" si="25"/>
        <v>260711.58985002938</v>
      </c>
    </row>
    <row r="259" spans="2:8">
      <c r="B259" s="29">
        <f t="shared" si="23"/>
        <v>21</v>
      </c>
      <c r="C259" s="30">
        <f t="shared" si="26"/>
        <v>248</v>
      </c>
      <c r="D259" s="31">
        <f t="shared" si="22"/>
        <v>5.7999999999999996E-2</v>
      </c>
      <c r="E259" s="32">
        <f t="shared" si="28"/>
        <v>1260.1060176084752</v>
      </c>
      <c r="F259" s="32">
        <f t="shared" si="27"/>
        <v>967.18350738260972</v>
      </c>
      <c r="G259" s="32">
        <f t="shared" si="24"/>
        <v>2227.2895249910848</v>
      </c>
      <c r="H259" s="32">
        <f t="shared" si="25"/>
        <v>259744.40634264678</v>
      </c>
    </row>
    <row r="260" spans="2:8">
      <c r="B260" s="29">
        <f t="shared" si="23"/>
        <v>21</v>
      </c>
      <c r="C260" s="30">
        <f t="shared" si="26"/>
        <v>249</v>
      </c>
      <c r="D260" s="31">
        <f t="shared" si="22"/>
        <v>5.7999999999999996E-2</v>
      </c>
      <c r="E260" s="32">
        <f t="shared" si="28"/>
        <v>1255.4312973227927</v>
      </c>
      <c r="F260" s="32">
        <f t="shared" si="27"/>
        <v>971.85822766829222</v>
      </c>
      <c r="G260" s="32">
        <f t="shared" si="24"/>
        <v>2227.2895249910848</v>
      </c>
      <c r="H260" s="32">
        <f t="shared" si="25"/>
        <v>258772.54811497848</v>
      </c>
    </row>
    <row r="261" spans="2:8">
      <c r="B261" s="29">
        <f t="shared" si="23"/>
        <v>21</v>
      </c>
      <c r="C261" s="30">
        <f t="shared" si="26"/>
        <v>250</v>
      </c>
      <c r="D261" s="31">
        <f t="shared" si="22"/>
        <v>5.7999999999999996E-2</v>
      </c>
      <c r="E261" s="32">
        <f t="shared" si="28"/>
        <v>1250.7339825557292</v>
      </c>
      <c r="F261" s="32">
        <f t="shared" si="27"/>
        <v>976.55554243535551</v>
      </c>
      <c r="G261" s="32">
        <f t="shared" si="24"/>
        <v>2227.2895249910848</v>
      </c>
      <c r="H261" s="32">
        <f t="shared" si="25"/>
        <v>257795.99257254312</v>
      </c>
    </row>
    <row r="262" spans="2:8">
      <c r="B262" s="29">
        <f t="shared" si="23"/>
        <v>21</v>
      </c>
      <c r="C262" s="30">
        <f t="shared" si="26"/>
        <v>251</v>
      </c>
      <c r="D262" s="31">
        <f t="shared" si="22"/>
        <v>5.7999999999999996E-2</v>
      </c>
      <c r="E262" s="32">
        <f t="shared" si="28"/>
        <v>1246.0139641006251</v>
      </c>
      <c r="F262" s="32">
        <f t="shared" si="27"/>
        <v>981.27556089045959</v>
      </c>
      <c r="G262" s="32">
        <f t="shared" si="24"/>
        <v>2227.2895249910848</v>
      </c>
      <c r="H262" s="32">
        <f t="shared" si="25"/>
        <v>256814.71701165265</v>
      </c>
    </row>
    <row r="263" spans="2:8">
      <c r="B263" s="29">
        <f t="shared" si="23"/>
        <v>21</v>
      </c>
      <c r="C263" s="30">
        <f t="shared" si="26"/>
        <v>252</v>
      </c>
      <c r="D263" s="31">
        <f t="shared" si="22"/>
        <v>5.7999999999999996E-2</v>
      </c>
      <c r="E263" s="32">
        <f t="shared" si="28"/>
        <v>1241.2711322229877</v>
      </c>
      <c r="F263" s="32">
        <f t="shared" si="27"/>
        <v>986.01839276809676</v>
      </c>
      <c r="G263" s="32">
        <f t="shared" si="24"/>
        <v>2227.2895249910844</v>
      </c>
      <c r="H263" s="32">
        <f t="shared" si="25"/>
        <v>255828.69861888455</v>
      </c>
    </row>
    <row r="264" spans="2:8">
      <c r="B264">
        <f t="shared" si="23"/>
        <v>22</v>
      </c>
      <c r="C264" s="24">
        <f t="shared" si="26"/>
        <v>253</v>
      </c>
      <c r="D264" s="25">
        <f t="shared" si="22"/>
        <v>5.7999999999999996E-2</v>
      </c>
      <c r="E264" s="1">
        <f t="shared" si="28"/>
        <v>1236.505376657942</v>
      </c>
      <c r="F264" s="1">
        <f t="shared" si="27"/>
        <v>990.78414833314253</v>
      </c>
      <c r="G264" s="1">
        <f t="shared" si="24"/>
        <v>2227.2895249910844</v>
      </c>
      <c r="H264" s="1">
        <f t="shared" si="25"/>
        <v>254837.91447055142</v>
      </c>
    </row>
    <row r="265" spans="2:8">
      <c r="B265">
        <f t="shared" si="23"/>
        <v>22</v>
      </c>
      <c r="C265" s="24">
        <f t="shared" si="26"/>
        <v>254</v>
      </c>
      <c r="D265" s="25">
        <f t="shared" si="22"/>
        <v>5.7999999999999996E-2</v>
      </c>
      <c r="E265" s="1">
        <f t="shared" si="28"/>
        <v>1231.716586607665</v>
      </c>
      <c r="F265" s="1">
        <f t="shared" si="27"/>
        <v>995.57293838341934</v>
      </c>
      <c r="G265" s="1">
        <f t="shared" si="24"/>
        <v>2227.2895249910844</v>
      </c>
      <c r="H265" s="1">
        <f t="shared" si="25"/>
        <v>253842.34153216801</v>
      </c>
    </row>
    <row r="266" spans="2:8">
      <c r="B266">
        <f t="shared" si="23"/>
        <v>22</v>
      </c>
      <c r="C266" s="24">
        <f t="shared" si="26"/>
        <v>255</v>
      </c>
      <c r="D266" s="25">
        <f t="shared" si="22"/>
        <v>5.7999999999999996E-2</v>
      </c>
      <c r="E266" s="1">
        <f t="shared" si="28"/>
        <v>1226.9046507388118</v>
      </c>
      <c r="F266" s="1">
        <f t="shared" si="27"/>
        <v>1000.3848742522724</v>
      </c>
      <c r="G266" s="1">
        <f t="shared" si="24"/>
        <v>2227.2895249910844</v>
      </c>
      <c r="H266" s="1">
        <f t="shared" si="25"/>
        <v>252841.95665791573</v>
      </c>
    </row>
    <row r="267" spans="2:8">
      <c r="B267">
        <f t="shared" si="23"/>
        <v>22</v>
      </c>
      <c r="C267" s="24">
        <f t="shared" si="26"/>
        <v>256</v>
      </c>
      <c r="D267" s="25">
        <f t="shared" si="22"/>
        <v>5.7999999999999996E-2</v>
      </c>
      <c r="E267" s="1">
        <f t="shared" si="28"/>
        <v>1222.0694571799258</v>
      </c>
      <c r="F267" s="1">
        <f t="shared" si="27"/>
        <v>1005.2200678111583</v>
      </c>
      <c r="G267" s="1">
        <f t="shared" si="24"/>
        <v>2227.2895249910844</v>
      </c>
      <c r="H267" s="1">
        <f t="shared" si="25"/>
        <v>251836.73659010456</v>
      </c>
    </row>
    <row r="268" spans="2:8">
      <c r="B268">
        <f t="shared" si="23"/>
        <v>22</v>
      </c>
      <c r="C268" s="24">
        <f t="shared" si="26"/>
        <v>257</v>
      </c>
      <c r="D268" s="25">
        <f t="shared" ref="D268:D331" si="29">$C$5</f>
        <v>5.7999999999999996E-2</v>
      </c>
      <c r="E268" s="1">
        <f t="shared" si="28"/>
        <v>1217.2108935188387</v>
      </c>
      <c r="F268" s="1">
        <f t="shared" si="27"/>
        <v>1010.0786314722454</v>
      </c>
      <c r="G268" s="1">
        <f t="shared" si="24"/>
        <v>2227.2895249910844</v>
      </c>
      <c r="H268" s="1">
        <f t="shared" si="25"/>
        <v>250826.65795863231</v>
      </c>
    </row>
    <row r="269" spans="2:8">
      <c r="B269">
        <f t="shared" ref="B269:B332" si="30">ROUNDUP(C269/12,0)</f>
        <v>22</v>
      </c>
      <c r="C269" s="24">
        <f t="shared" si="26"/>
        <v>258</v>
      </c>
      <c r="D269" s="25">
        <f t="shared" si="29"/>
        <v>5.7999999999999996E-2</v>
      </c>
      <c r="E269" s="1">
        <f t="shared" si="28"/>
        <v>1212.328846800056</v>
      </c>
      <c r="F269" s="1">
        <f t="shared" si="27"/>
        <v>1014.9606781910279</v>
      </c>
      <c r="G269" s="1">
        <f t="shared" ref="G269:G332" si="31">IF(H268&gt;0,E269+F269,0)</f>
        <v>2227.2895249910839</v>
      </c>
      <c r="H269" s="1">
        <f t="shared" ref="H269:H332" si="32">IF(H268-F269&gt;0.001,H268-F269,0)</f>
        <v>249811.69728044127</v>
      </c>
    </row>
    <row r="270" spans="2:8">
      <c r="B270">
        <f t="shared" si="30"/>
        <v>22</v>
      </c>
      <c r="C270" s="24">
        <f t="shared" ref="C270:C333" si="33">C269+1</f>
        <v>259</v>
      </c>
      <c r="D270" s="25">
        <f t="shared" si="29"/>
        <v>5.7999999999999996E-2</v>
      </c>
      <c r="E270" s="1">
        <f t="shared" si="28"/>
        <v>1207.4232035221328</v>
      </c>
      <c r="F270" s="1">
        <f t="shared" ref="F270:F333" si="34">IF(H269&gt;0,F269*(1+D270/12),0)</f>
        <v>1019.8663214689511</v>
      </c>
      <c r="G270" s="1">
        <f t="shared" si="31"/>
        <v>2227.2895249910839</v>
      </c>
      <c r="H270" s="1">
        <f t="shared" si="32"/>
        <v>248791.83095897231</v>
      </c>
    </row>
    <row r="271" spans="2:8">
      <c r="B271">
        <f t="shared" si="30"/>
        <v>22</v>
      </c>
      <c r="C271" s="24">
        <f t="shared" si="33"/>
        <v>260</v>
      </c>
      <c r="D271" s="25">
        <f t="shared" si="29"/>
        <v>5.7999999999999996E-2</v>
      </c>
      <c r="E271" s="1">
        <f t="shared" si="28"/>
        <v>1202.4938496350328</v>
      </c>
      <c r="F271" s="1">
        <f t="shared" si="34"/>
        <v>1024.7956753560509</v>
      </c>
      <c r="G271" s="1">
        <f t="shared" si="31"/>
        <v>2227.2895249910835</v>
      </c>
      <c r="H271" s="1">
        <f t="shared" si="32"/>
        <v>247767.03528361625</v>
      </c>
    </row>
    <row r="272" spans="2:8">
      <c r="B272">
        <f t="shared" si="30"/>
        <v>22</v>
      </c>
      <c r="C272" s="24">
        <f t="shared" si="33"/>
        <v>261</v>
      </c>
      <c r="D272" s="25">
        <f t="shared" si="29"/>
        <v>5.7999999999999996E-2</v>
      </c>
      <c r="E272" s="1">
        <f t="shared" si="28"/>
        <v>1197.5406705374785</v>
      </c>
      <c r="F272" s="1">
        <f t="shared" si="34"/>
        <v>1029.748854453605</v>
      </c>
      <c r="G272" s="1">
        <f t="shared" si="31"/>
        <v>2227.2895249910835</v>
      </c>
      <c r="H272" s="1">
        <f t="shared" si="32"/>
        <v>246737.28642916263</v>
      </c>
    </row>
    <row r="273" spans="2:8">
      <c r="B273">
        <f t="shared" si="30"/>
        <v>22</v>
      </c>
      <c r="C273" s="24">
        <f t="shared" si="33"/>
        <v>262</v>
      </c>
      <c r="D273" s="25">
        <f t="shared" si="29"/>
        <v>5.7999999999999996E-2</v>
      </c>
      <c r="E273" s="1">
        <f t="shared" si="28"/>
        <v>1192.5635510742859</v>
      </c>
      <c r="F273" s="1">
        <f t="shared" si="34"/>
        <v>1034.7259739167973</v>
      </c>
      <c r="G273" s="1">
        <f t="shared" si="31"/>
        <v>2227.2895249910835</v>
      </c>
      <c r="H273" s="1">
        <f t="shared" si="32"/>
        <v>245702.56045524584</v>
      </c>
    </row>
    <row r="274" spans="2:8">
      <c r="B274">
        <f t="shared" si="30"/>
        <v>22</v>
      </c>
      <c r="C274" s="24">
        <f t="shared" si="33"/>
        <v>263</v>
      </c>
      <c r="D274" s="25">
        <f t="shared" si="29"/>
        <v>5.7999999999999996E-2</v>
      </c>
      <c r="E274" s="1">
        <f t="shared" si="28"/>
        <v>1187.5623755336881</v>
      </c>
      <c r="F274" s="1">
        <f t="shared" si="34"/>
        <v>1039.7271494573952</v>
      </c>
      <c r="G274" s="1">
        <f t="shared" si="31"/>
        <v>2227.2895249910835</v>
      </c>
      <c r="H274" s="1">
        <f t="shared" si="32"/>
        <v>244662.83330578843</v>
      </c>
    </row>
    <row r="275" spans="2:8">
      <c r="B275">
        <f t="shared" si="30"/>
        <v>22</v>
      </c>
      <c r="C275" s="24">
        <f t="shared" si="33"/>
        <v>264</v>
      </c>
      <c r="D275" s="25">
        <f t="shared" si="29"/>
        <v>5.7999999999999996E-2</v>
      </c>
      <c r="E275" s="1">
        <f t="shared" si="28"/>
        <v>1182.537027644644</v>
      </c>
      <c r="F275" s="1">
        <f t="shared" si="34"/>
        <v>1044.7524973464392</v>
      </c>
      <c r="G275" s="1">
        <f t="shared" si="31"/>
        <v>2227.2895249910835</v>
      </c>
      <c r="H275" s="1">
        <f t="shared" si="32"/>
        <v>243618.080808442</v>
      </c>
    </row>
    <row r="276" spans="2:8">
      <c r="B276" s="29">
        <f t="shared" si="30"/>
        <v>23</v>
      </c>
      <c r="C276" s="30">
        <f t="shared" si="33"/>
        <v>265</v>
      </c>
      <c r="D276" s="31">
        <f t="shared" si="29"/>
        <v>5.7999999999999996E-2</v>
      </c>
      <c r="E276" s="32">
        <f t="shared" si="28"/>
        <v>1177.4873905741363</v>
      </c>
      <c r="F276" s="32">
        <f t="shared" si="34"/>
        <v>1049.802134416947</v>
      </c>
      <c r="G276" s="32">
        <f t="shared" si="31"/>
        <v>2227.2895249910835</v>
      </c>
      <c r="H276" s="32">
        <f t="shared" si="32"/>
        <v>242568.27867402506</v>
      </c>
    </row>
    <row r="277" spans="2:8">
      <c r="B277" s="29">
        <f t="shared" si="30"/>
        <v>23</v>
      </c>
      <c r="C277" s="30">
        <f t="shared" si="33"/>
        <v>266</v>
      </c>
      <c r="D277" s="31">
        <f t="shared" si="29"/>
        <v>5.7999999999999996E-2</v>
      </c>
      <c r="E277" s="32">
        <f t="shared" si="28"/>
        <v>1172.4133469244543</v>
      </c>
      <c r="F277" s="32">
        <f t="shared" si="34"/>
        <v>1054.8761780666289</v>
      </c>
      <c r="G277" s="32">
        <f t="shared" si="31"/>
        <v>2227.2895249910835</v>
      </c>
      <c r="H277" s="32">
        <f t="shared" si="32"/>
        <v>241513.40249595843</v>
      </c>
    </row>
    <row r="278" spans="2:8">
      <c r="B278" s="29">
        <f t="shared" si="30"/>
        <v>23</v>
      </c>
      <c r="C278" s="30">
        <f t="shared" si="33"/>
        <v>267</v>
      </c>
      <c r="D278" s="31">
        <f t="shared" si="29"/>
        <v>5.7999999999999996E-2</v>
      </c>
      <c r="E278" s="32">
        <f t="shared" si="28"/>
        <v>1167.3147787304658</v>
      </c>
      <c r="F278" s="32">
        <f t="shared" si="34"/>
        <v>1059.9747462606174</v>
      </c>
      <c r="G278" s="32">
        <f t="shared" si="31"/>
        <v>2227.2895249910835</v>
      </c>
      <c r="H278" s="32">
        <f t="shared" si="32"/>
        <v>240453.42774969782</v>
      </c>
    </row>
    <row r="279" spans="2:8">
      <c r="B279" s="29">
        <f t="shared" si="30"/>
        <v>23</v>
      </c>
      <c r="C279" s="30">
        <f t="shared" si="33"/>
        <v>268</v>
      </c>
      <c r="D279" s="31">
        <f t="shared" si="29"/>
        <v>5.7999999999999996E-2</v>
      </c>
      <c r="E279" s="32">
        <f t="shared" si="28"/>
        <v>1162.1915674568727</v>
      </c>
      <c r="F279" s="32">
        <f t="shared" si="34"/>
        <v>1065.0979575342103</v>
      </c>
      <c r="G279" s="32">
        <f t="shared" si="31"/>
        <v>2227.289524991083</v>
      </c>
      <c r="H279" s="32">
        <f t="shared" si="32"/>
        <v>239388.3297921636</v>
      </c>
    </row>
    <row r="280" spans="2:8">
      <c r="B280" s="29">
        <f t="shared" si="30"/>
        <v>23</v>
      </c>
      <c r="C280" s="30">
        <f t="shared" si="33"/>
        <v>269</v>
      </c>
      <c r="D280" s="31">
        <f t="shared" si="29"/>
        <v>5.7999999999999996E-2</v>
      </c>
      <c r="E280" s="32">
        <f t="shared" si="28"/>
        <v>1157.0435939954573</v>
      </c>
      <c r="F280" s="32">
        <f t="shared" si="34"/>
        <v>1070.2459309956255</v>
      </c>
      <c r="G280" s="32">
        <f t="shared" si="31"/>
        <v>2227.2895249910825</v>
      </c>
      <c r="H280" s="32">
        <f t="shared" si="32"/>
        <v>238318.08386116798</v>
      </c>
    </row>
    <row r="281" spans="2:8">
      <c r="B281" s="29">
        <f t="shared" si="30"/>
        <v>23</v>
      </c>
      <c r="C281" s="30">
        <f t="shared" si="33"/>
        <v>270</v>
      </c>
      <c r="D281" s="31">
        <f t="shared" si="29"/>
        <v>5.7999999999999996E-2</v>
      </c>
      <c r="E281" s="32">
        <f t="shared" si="28"/>
        <v>1151.8707386623119</v>
      </c>
      <c r="F281" s="32">
        <f t="shared" si="34"/>
        <v>1075.4187863287709</v>
      </c>
      <c r="G281" s="32">
        <f t="shared" si="31"/>
        <v>2227.2895249910825</v>
      </c>
      <c r="H281" s="32">
        <f t="shared" si="32"/>
        <v>237242.6650748392</v>
      </c>
    </row>
    <row r="282" spans="2:8">
      <c r="B282" s="29">
        <f t="shared" si="30"/>
        <v>23</v>
      </c>
      <c r="C282" s="30">
        <f t="shared" si="33"/>
        <v>271</v>
      </c>
      <c r="D282" s="31">
        <f t="shared" si="29"/>
        <v>5.7999999999999996E-2</v>
      </c>
      <c r="E282" s="32">
        <f t="shared" si="28"/>
        <v>1146.6728811950561</v>
      </c>
      <c r="F282" s="32">
        <f t="shared" si="34"/>
        <v>1080.6166437960267</v>
      </c>
      <c r="G282" s="32">
        <f t="shared" si="31"/>
        <v>2227.2895249910825</v>
      </c>
      <c r="H282" s="32">
        <f t="shared" si="32"/>
        <v>236162.04843104316</v>
      </c>
    </row>
    <row r="283" spans="2:8">
      <c r="B283" s="29">
        <f t="shared" si="30"/>
        <v>23</v>
      </c>
      <c r="C283" s="30">
        <f t="shared" si="33"/>
        <v>272</v>
      </c>
      <c r="D283" s="31">
        <f t="shared" si="29"/>
        <v>5.7999999999999996E-2</v>
      </c>
      <c r="E283" s="32">
        <f t="shared" si="28"/>
        <v>1141.4499007500419</v>
      </c>
      <c r="F283" s="32">
        <f t="shared" si="34"/>
        <v>1085.8396242410406</v>
      </c>
      <c r="G283" s="32">
        <f t="shared" si="31"/>
        <v>2227.2895249910825</v>
      </c>
      <c r="H283" s="32">
        <f t="shared" si="32"/>
        <v>235076.20880680211</v>
      </c>
    </row>
    <row r="284" spans="2:8">
      <c r="B284" s="29">
        <f t="shared" si="30"/>
        <v>23</v>
      </c>
      <c r="C284" s="30">
        <f t="shared" si="33"/>
        <v>273</v>
      </c>
      <c r="D284" s="31">
        <f t="shared" si="29"/>
        <v>5.7999999999999996E-2</v>
      </c>
      <c r="E284" s="32">
        <f t="shared" ref="E284:E347" si="35">H283*D284/12</f>
        <v>1136.2016758995435</v>
      </c>
      <c r="F284" s="32">
        <f t="shared" si="34"/>
        <v>1091.0878490915388</v>
      </c>
      <c r="G284" s="32">
        <f t="shared" si="31"/>
        <v>2227.2895249910825</v>
      </c>
      <c r="H284" s="32">
        <f t="shared" si="32"/>
        <v>233985.12095771058</v>
      </c>
    </row>
    <row r="285" spans="2:8">
      <c r="B285" s="29">
        <f t="shared" si="30"/>
        <v>23</v>
      </c>
      <c r="C285" s="30">
        <f t="shared" si="33"/>
        <v>274</v>
      </c>
      <c r="D285" s="31">
        <f t="shared" si="29"/>
        <v>5.7999999999999996E-2</v>
      </c>
      <c r="E285" s="32">
        <f t="shared" si="35"/>
        <v>1130.9280846289344</v>
      </c>
      <c r="F285" s="32">
        <f t="shared" si="34"/>
        <v>1096.3614403621477</v>
      </c>
      <c r="G285" s="32">
        <f t="shared" si="31"/>
        <v>2227.2895249910821</v>
      </c>
      <c r="H285" s="32">
        <f t="shared" si="32"/>
        <v>232888.75951734843</v>
      </c>
    </row>
    <row r="286" spans="2:8">
      <c r="B286" s="29">
        <f t="shared" si="30"/>
        <v>23</v>
      </c>
      <c r="C286" s="30">
        <f t="shared" si="33"/>
        <v>275</v>
      </c>
      <c r="D286" s="31">
        <f t="shared" si="29"/>
        <v>5.7999999999999996E-2</v>
      </c>
      <c r="E286" s="32">
        <f t="shared" si="35"/>
        <v>1125.6290043338506</v>
      </c>
      <c r="F286" s="32">
        <f t="shared" si="34"/>
        <v>1101.6605206572312</v>
      </c>
      <c r="G286" s="32">
        <f t="shared" si="31"/>
        <v>2227.2895249910816</v>
      </c>
      <c r="H286" s="32">
        <f t="shared" si="32"/>
        <v>231787.0989966912</v>
      </c>
    </row>
    <row r="287" spans="2:8">
      <c r="B287" s="29">
        <f t="shared" si="30"/>
        <v>23</v>
      </c>
      <c r="C287" s="30">
        <f t="shared" si="33"/>
        <v>276</v>
      </c>
      <c r="D287" s="31">
        <f t="shared" si="29"/>
        <v>5.7999999999999996E-2</v>
      </c>
      <c r="E287" s="32">
        <f t="shared" si="35"/>
        <v>1120.3043118173407</v>
      </c>
      <c r="F287" s="32">
        <f t="shared" si="34"/>
        <v>1106.9852131737412</v>
      </c>
      <c r="G287" s="32">
        <f t="shared" si="31"/>
        <v>2227.2895249910816</v>
      </c>
      <c r="H287" s="32">
        <f t="shared" si="32"/>
        <v>230680.11378351747</v>
      </c>
    </row>
    <row r="288" spans="2:8">
      <c r="B288">
        <f t="shared" si="30"/>
        <v>24</v>
      </c>
      <c r="C288" s="24">
        <f t="shared" si="33"/>
        <v>277</v>
      </c>
      <c r="D288" s="25">
        <f t="shared" si="29"/>
        <v>5.7999999999999996E-2</v>
      </c>
      <c r="E288" s="1">
        <f t="shared" si="35"/>
        <v>1114.953883287001</v>
      </c>
      <c r="F288" s="1">
        <f t="shared" si="34"/>
        <v>1112.3356417040809</v>
      </c>
      <c r="G288" s="1">
        <f t="shared" si="31"/>
        <v>2227.2895249910816</v>
      </c>
      <c r="H288" s="1">
        <f t="shared" si="32"/>
        <v>229567.77814181338</v>
      </c>
    </row>
    <row r="289" spans="2:8">
      <c r="B289">
        <f t="shared" si="30"/>
        <v>24</v>
      </c>
      <c r="C289" s="24">
        <f t="shared" si="33"/>
        <v>278</v>
      </c>
      <c r="D289" s="25">
        <f t="shared" si="29"/>
        <v>5.7999999999999996E-2</v>
      </c>
      <c r="E289" s="1">
        <f t="shared" si="35"/>
        <v>1109.577594352098</v>
      </c>
      <c r="F289" s="1">
        <f t="shared" si="34"/>
        <v>1117.7119306389839</v>
      </c>
      <c r="G289" s="1">
        <f t="shared" si="31"/>
        <v>2227.2895249910816</v>
      </c>
      <c r="H289" s="1">
        <f t="shared" si="32"/>
        <v>228450.06621117439</v>
      </c>
    </row>
    <row r="290" spans="2:8">
      <c r="B290">
        <f t="shared" si="30"/>
        <v>24</v>
      </c>
      <c r="C290" s="24">
        <f t="shared" si="33"/>
        <v>279</v>
      </c>
      <c r="D290" s="25">
        <f t="shared" si="29"/>
        <v>5.7999999999999996E-2</v>
      </c>
      <c r="E290" s="1">
        <f t="shared" si="35"/>
        <v>1104.1753200206761</v>
      </c>
      <c r="F290" s="1">
        <f t="shared" si="34"/>
        <v>1123.1142049704056</v>
      </c>
      <c r="G290" s="1">
        <f t="shared" si="31"/>
        <v>2227.2895249910816</v>
      </c>
      <c r="H290" s="1">
        <f t="shared" si="32"/>
        <v>227326.952006204</v>
      </c>
    </row>
    <row r="291" spans="2:8">
      <c r="B291">
        <f t="shared" si="30"/>
        <v>24</v>
      </c>
      <c r="C291" s="24">
        <f t="shared" si="33"/>
        <v>280</v>
      </c>
      <c r="D291" s="25">
        <f t="shared" si="29"/>
        <v>5.7999999999999996E-2</v>
      </c>
      <c r="E291" s="1">
        <f t="shared" si="35"/>
        <v>1098.7469346966525</v>
      </c>
      <c r="F291" s="1">
        <f t="shared" si="34"/>
        <v>1128.5425902944291</v>
      </c>
      <c r="G291" s="1">
        <f t="shared" si="31"/>
        <v>2227.2895249910816</v>
      </c>
      <c r="H291" s="1">
        <f t="shared" si="32"/>
        <v>226198.40941590955</v>
      </c>
    </row>
    <row r="292" spans="2:8">
      <c r="B292">
        <f t="shared" si="30"/>
        <v>24</v>
      </c>
      <c r="C292" s="24">
        <f t="shared" si="33"/>
        <v>281</v>
      </c>
      <c r="D292" s="25">
        <f t="shared" si="29"/>
        <v>5.7999999999999996E-2</v>
      </c>
      <c r="E292" s="1">
        <f t="shared" si="35"/>
        <v>1093.2923121768961</v>
      </c>
      <c r="F292" s="1">
        <f t="shared" si="34"/>
        <v>1133.9972128141856</v>
      </c>
      <c r="G292" s="1">
        <f t="shared" si="31"/>
        <v>2227.2895249910816</v>
      </c>
      <c r="H292" s="1">
        <f t="shared" si="32"/>
        <v>225064.41220309536</v>
      </c>
    </row>
    <row r="293" spans="2:8">
      <c r="B293">
        <f t="shared" si="30"/>
        <v>24</v>
      </c>
      <c r="C293" s="24">
        <f t="shared" si="33"/>
        <v>282</v>
      </c>
      <c r="D293" s="25">
        <f t="shared" si="29"/>
        <v>5.7999999999999996E-2</v>
      </c>
      <c r="E293" s="1">
        <f t="shared" si="35"/>
        <v>1087.8113256482941</v>
      </c>
      <c r="F293" s="1">
        <f t="shared" si="34"/>
        <v>1139.4781993427873</v>
      </c>
      <c r="G293" s="1">
        <f t="shared" si="31"/>
        <v>2227.2895249910816</v>
      </c>
      <c r="H293" s="1">
        <f t="shared" si="32"/>
        <v>223924.93400375257</v>
      </c>
    </row>
    <row r="294" spans="2:8">
      <c r="B294">
        <f t="shared" si="30"/>
        <v>24</v>
      </c>
      <c r="C294" s="24">
        <f t="shared" si="33"/>
        <v>283</v>
      </c>
      <c r="D294" s="25">
        <f t="shared" si="29"/>
        <v>5.7999999999999996E-2</v>
      </c>
      <c r="E294" s="1">
        <f t="shared" si="35"/>
        <v>1082.3038476848039</v>
      </c>
      <c r="F294" s="1">
        <f t="shared" si="34"/>
        <v>1144.9856773062775</v>
      </c>
      <c r="G294" s="1">
        <f t="shared" si="31"/>
        <v>2227.2895249910816</v>
      </c>
      <c r="H294" s="1">
        <f t="shared" si="32"/>
        <v>222779.94832644629</v>
      </c>
    </row>
    <row r="295" spans="2:8">
      <c r="B295">
        <f t="shared" si="30"/>
        <v>24</v>
      </c>
      <c r="C295" s="24">
        <f t="shared" si="33"/>
        <v>284</v>
      </c>
      <c r="D295" s="25">
        <f t="shared" si="29"/>
        <v>5.7999999999999996E-2</v>
      </c>
      <c r="E295" s="1">
        <f t="shared" si="35"/>
        <v>1076.7697502444903</v>
      </c>
      <c r="F295" s="1">
        <f t="shared" si="34"/>
        <v>1150.5197747465911</v>
      </c>
      <c r="G295" s="1">
        <f t="shared" si="31"/>
        <v>2227.2895249910816</v>
      </c>
      <c r="H295" s="1">
        <f t="shared" si="32"/>
        <v>221629.4285516997</v>
      </c>
    </row>
    <row r="296" spans="2:8">
      <c r="B296">
        <f t="shared" si="30"/>
        <v>24</v>
      </c>
      <c r="C296" s="24">
        <f t="shared" si="33"/>
        <v>285</v>
      </c>
      <c r="D296" s="25">
        <f t="shared" si="29"/>
        <v>5.7999999999999996E-2</v>
      </c>
      <c r="E296" s="1">
        <f t="shared" si="35"/>
        <v>1071.2089046665485</v>
      </c>
      <c r="F296" s="1">
        <f t="shared" si="34"/>
        <v>1156.0806203245329</v>
      </c>
      <c r="G296" s="1">
        <f t="shared" si="31"/>
        <v>2227.2895249910816</v>
      </c>
      <c r="H296" s="1">
        <f t="shared" si="32"/>
        <v>220473.34793137517</v>
      </c>
    </row>
    <row r="297" spans="2:8">
      <c r="B297">
        <f t="shared" si="30"/>
        <v>24</v>
      </c>
      <c r="C297" s="24">
        <f t="shared" si="33"/>
        <v>286</v>
      </c>
      <c r="D297" s="25">
        <f t="shared" si="29"/>
        <v>5.7999999999999996E-2</v>
      </c>
      <c r="E297" s="1">
        <f t="shared" si="35"/>
        <v>1065.6211816683133</v>
      </c>
      <c r="F297" s="1">
        <f t="shared" si="34"/>
        <v>1161.6683433227681</v>
      </c>
      <c r="G297" s="1">
        <f t="shared" si="31"/>
        <v>2227.2895249910816</v>
      </c>
      <c r="H297" s="1">
        <f t="shared" si="32"/>
        <v>219311.67958805242</v>
      </c>
    </row>
    <row r="298" spans="2:8">
      <c r="B298">
        <f t="shared" si="30"/>
        <v>24</v>
      </c>
      <c r="C298" s="24">
        <f t="shared" si="33"/>
        <v>287</v>
      </c>
      <c r="D298" s="25">
        <f t="shared" si="29"/>
        <v>5.7999999999999996E-2</v>
      </c>
      <c r="E298" s="1">
        <f t="shared" si="35"/>
        <v>1060.0064513422533</v>
      </c>
      <c r="F298" s="1">
        <f t="shared" si="34"/>
        <v>1167.2830736488281</v>
      </c>
      <c r="G298" s="1">
        <f t="shared" si="31"/>
        <v>2227.2895249910816</v>
      </c>
      <c r="H298" s="1">
        <f t="shared" si="32"/>
        <v>218144.39651440358</v>
      </c>
    </row>
    <row r="299" spans="2:8">
      <c r="B299">
        <f t="shared" si="30"/>
        <v>24</v>
      </c>
      <c r="C299" s="24">
        <f t="shared" si="33"/>
        <v>288</v>
      </c>
      <c r="D299" s="25">
        <f t="shared" si="29"/>
        <v>5.7999999999999996E-2</v>
      </c>
      <c r="E299" s="1">
        <f t="shared" si="35"/>
        <v>1054.3645831529504</v>
      </c>
      <c r="F299" s="1">
        <f t="shared" si="34"/>
        <v>1172.9249418381307</v>
      </c>
      <c r="G299" s="1">
        <f t="shared" si="31"/>
        <v>2227.2895249910812</v>
      </c>
      <c r="H299" s="1">
        <f t="shared" si="32"/>
        <v>216971.47157256544</v>
      </c>
    </row>
    <row r="300" spans="2:8">
      <c r="B300" s="29">
        <f t="shared" si="30"/>
        <v>25</v>
      </c>
      <c r="C300" s="30">
        <f t="shared" si="33"/>
        <v>289</v>
      </c>
      <c r="D300" s="31">
        <f t="shared" si="29"/>
        <v>5.7999999999999996E-2</v>
      </c>
      <c r="E300" s="32">
        <f t="shared" si="35"/>
        <v>1048.6954459340661</v>
      </c>
      <c r="F300" s="32">
        <f t="shared" si="34"/>
        <v>1178.5940790570148</v>
      </c>
      <c r="G300" s="32">
        <f t="shared" si="31"/>
        <v>2227.2895249910807</v>
      </c>
      <c r="H300" s="32">
        <f t="shared" si="32"/>
        <v>215792.87749350842</v>
      </c>
    </row>
    <row r="301" spans="2:8">
      <c r="B301" s="29">
        <f t="shared" si="30"/>
        <v>25</v>
      </c>
      <c r="C301" s="30">
        <f t="shared" si="33"/>
        <v>290</v>
      </c>
      <c r="D301" s="31">
        <f t="shared" si="29"/>
        <v>5.7999999999999996E-2</v>
      </c>
      <c r="E301" s="32">
        <f t="shared" si="35"/>
        <v>1042.9989078852907</v>
      </c>
      <c r="F301" s="32">
        <f t="shared" si="34"/>
        <v>1184.2906171057903</v>
      </c>
      <c r="G301" s="32">
        <f t="shared" si="31"/>
        <v>2227.2895249910807</v>
      </c>
      <c r="H301" s="32">
        <f t="shared" si="32"/>
        <v>214608.58687640264</v>
      </c>
    </row>
    <row r="302" spans="2:8">
      <c r="B302" s="29">
        <f t="shared" si="30"/>
        <v>25</v>
      </c>
      <c r="C302" s="30">
        <f t="shared" si="33"/>
        <v>291</v>
      </c>
      <c r="D302" s="31">
        <f t="shared" si="29"/>
        <v>5.7999999999999996E-2</v>
      </c>
      <c r="E302" s="32">
        <f t="shared" si="35"/>
        <v>1037.2748365692794</v>
      </c>
      <c r="F302" s="32">
        <f t="shared" si="34"/>
        <v>1190.0146884218016</v>
      </c>
      <c r="G302" s="32">
        <f t="shared" si="31"/>
        <v>2227.2895249910807</v>
      </c>
      <c r="H302" s="32">
        <f t="shared" si="32"/>
        <v>213418.57218798084</v>
      </c>
    </row>
    <row r="303" spans="2:8">
      <c r="B303" s="29">
        <f t="shared" si="30"/>
        <v>25</v>
      </c>
      <c r="C303" s="30">
        <f t="shared" si="33"/>
        <v>292</v>
      </c>
      <c r="D303" s="31">
        <f t="shared" si="29"/>
        <v>5.7999999999999996E-2</v>
      </c>
      <c r="E303" s="32">
        <f t="shared" si="35"/>
        <v>1031.523098908574</v>
      </c>
      <c r="F303" s="32">
        <f t="shared" si="34"/>
        <v>1195.7664260825068</v>
      </c>
      <c r="G303" s="32">
        <f t="shared" si="31"/>
        <v>2227.2895249910807</v>
      </c>
      <c r="H303" s="32">
        <f t="shared" si="32"/>
        <v>212222.80576189834</v>
      </c>
    </row>
    <row r="304" spans="2:8">
      <c r="B304" s="29">
        <f t="shared" si="30"/>
        <v>25</v>
      </c>
      <c r="C304" s="30">
        <f t="shared" si="33"/>
        <v>293</v>
      </c>
      <c r="D304" s="31">
        <f t="shared" si="29"/>
        <v>5.7999999999999996E-2</v>
      </c>
      <c r="E304" s="32">
        <f t="shared" si="35"/>
        <v>1025.7435611825085</v>
      </c>
      <c r="F304" s="32">
        <f t="shared" si="34"/>
        <v>1201.5459638085722</v>
      </c>
      <c r="G304" s="32">
        <f t="shared" si="31"/>
        <v>2227.2895249910807</v>
      </c>
      <c r="H304" s="32">
        <f t="shared" si="32"/>
        <v>211021.25979808977</v>
      </c>
    </row>
    <row r="305" spans="2:8">
      <c r="B305" s="29">
        <f t="shared" si="30"/>
        <v>25</v>
      </c>
      <c r="C305" s="30">
        <f t="shared" si="33"/>
        <v>294</v>
      </c>
      <c r="D305" s="31">
        <f t="shared" si="29"/>
        <v>5.7999999999999996E-2</v>
      </c>
      <c r="E305" s="32">
        <f t="shared" si="35"/>
        <v>1019.9360890241005</v>
      </c>
      <c r="F305" s="32">
        <f t="shared" si="34"/>
        <v>1207.3534359669802</v>
      </c>
      <c r="G305" s="32">
        <f t="shared" si="31"/>
        <v>2227.2895249910807</v>
      </c>
      <c r="H305" s="32">
        <f t="shared" si="32"/>
        <v>209813.9063621228</v>
      </c>
    </row>
    <row r="306" spans="2:8">
      <c r="B306" s="29">
        <f t="shared" si="30"/>
        <v>25</v>
      </c>
      <c r="C306" s="30">
        <f t="shared" si="33"/>
        <v>295</v>
      </c>
      <c r="D306" s="31">
        <f t="shared" si="29"/>
        <v>5.7999999999999996E-2</v>
      </c>
      <c r="E306" s="32">
        <f t="shared" si="35"/>
        <v>1014.1005474169268</v>
      </c>
      <c r="F306" s="32">
        <f t="shared" si="34"/>
        <v>1213.1889775741538</v>
      </c>
      <c r="G306" s="32">
        <f t="shared" si="31"/>
        <v>2227.2895249910807</v>
      </c>
      <c r="H306" s="32">
        <f t="shared" si="32"/>
        <v>208600.71738454865</v>
      </c>
    </row>
    <row r="307" spans="2:8">
      <c r="B307" s="29">
        <f t="shared" si="30"/>
        <v>25</v>
      </c>
      <c r="C307" s="30">
        <f t="shared" si="33"/>
        <v>296</v>
      </c>
      <c r="D307" s="31">
        <f t="shared" si="29"/>
        <v>5.7999999999999996E-2</v>
      </c>
      <c r="E307" s="32">
        <f t="shared" si="35"/>
        <v>1008.2368006919851</v>
      </c>
      <c r="F307" s="32">
        <f t="shared" si="34"/>
        <v>1219.0527242990954</v>
      </c>
      <c r="G307" s="32">
        <f t="shared" si="31"/>
        <v>2227.2895249910807</v>
      </c>
      <c r="H307" s="32">
        <f t="shared" si="32"/>
        <v>207381.66466024955</v>
      </c>
    </row>
    <row r="308" spans="2:8">
      <c r="B308" s="29">
        <f t="shared" si="30"/>
        <v>25</v>
      </c>
      <c r="C308" s="30">
        <f t="shared" si="33"/>
        <v>297</v>
      </c>
      <c r="D308" s="31">
        <f t="shared" si="29"/>
        <v>5.7999999999999996E-2</v>
      </c>
      <c r="E308" s="32">
        <f t="shared" si="35"/>
        <v>1002.3447125245394</v>
      </c>
      <c r="F308" s="32">
        <f t="shared" si="34"/>
        <v>1224.944812466541</v>
      </c>
      <c r="G308" s="32">
        <f t="shared" si="31"/>
        <v>2227.2895249910803</v>
      </c>
      <c r="H308" s="32">
        <f t="shared" si="32"/>
        <v>206156.71984778301</v>
      </c>
    </row>
    <row r="309" spans="2:8">
      <c r="B309" s="29">
        <f t="shared" si="30"/>
        <v>25</v>
      </c>
      <c r="C309" s="30">
        <f t="shared" si="33"/>
        <v>298</v>
      </c>
      <c r="D309" s="31">
        <f t="shared" si="29"/>
        <v>5.7999999999999996E-2</v>
      </c>
      <c r="E309" s="32">
        <f t="shared" si="35"/>
        <v>996.42414593095111</v>
      </c>
      <c r="F309" s="32">
        <f t="shared" si="34"/>
        <v>1230.865379060129</v>
      </c>
      <c r="G309" s="32">
        <f t="shared" si="31"/>
        <v>2227.2895249910803</v>
      </c>
      <c r="H309" s="32">
        <f t="shared" si="32"/>
        <v>204925.85446872289</v>
      </c>
    </row>
    <row r="310" spans="2:8">
      <c r="B310" s="29">
        <f t="shared" si="30"/>
        <v>25</v>
      </c>
      <c r="C310" s="30">
        <f t="shared" si="33"/>
        <v>299</v>
      </c>
      <c r="D310" s="31">
        <f t="shared" si="29"/>
        <v>5.7999999999999996E-2</v>
      </c>
      <c r="E310" s="32">
        <f t="shared" si="35"/>
        <v>990.4749632654939</v>
      </c>
      <c r="F310" s="32">
        <f t="shared" si="34"/>
        <v>1236.8145617255861</v>
      </c>
      <c r="G310" s="32">
        <f t="shared" si="31"/>
        <v>2227.2895249910798</v>
      </c>
      <c r="H310" s="32">
        <f t="shared" si="32"/>
        <v>203689.03990699729</v>
      </c>
    </row>
    <row r="311" spans="2:8">
      <c r="B311" s="29">
        <f t="shared" si="30"/>
        <v>25</v>
      </c>
      <c r="C311" s="30">
        <f t="shared" si="33"/>
        <v>300</v>
      </c>
      <c r="D311" s="31">
        <f t="shared" si="29"/>
        <v>5.7999999999999996E-2</v>
      </c>
      <c r="E311" s="32">
        <f t="shared" si="35"/>
        <v>984.49702621715358</v>
      </c>
      <c r="F311" s="32">
        <f t="shared" si="34"/>
        <v>1242.7924987739264</v>
      </c>
      <c r="G311" s="32">
        <f t="shared" si="31"/>
        <v>2227.2895249910798</v>
      </c>
      <c r="H311" s="32">
        <f t="shared" si="32"/>
        <v>202446.24740822337</v>
      </c>
    </row>
    <row r="312" spans="2:8">
      <c r="B312">
        <f t="shared" si="30"/>
        <v>26</v>
      </c>
      <c r="C312" s="24">
        <f t="shared" si="33"/>
        <v>301</v>
      </c>
      <c r="D312" s="25">
        <f t="shared" si="29"/>
        <v>5.7999999999999996E-2</v>
      </c>
      <c r="E312" s="1">
        <f t="shared" si="35"/>
        <v>978.49019580641288</v>
      </c>
      <c r="F312" s="1">
        <f t="shared" si="34"/>
        <v>1248.7993291846669</v>
      </c>
      <c r="G312" s="1">
        <f t="shared" si="31"/>
        <v>2227.2895249910798</v>
      </c>
      <c r="H312" s="1">
        <f t="shared" si="32"/>
        <v>201197.4480790387</v>
      </c>
    </row>
    <row r="313" spans="2:8">
      <c r="B313">
        <f t="shared" si="30"/>
        <v>26</v>
      </c>
      <c r="C313" s="24">
        <f t="shared" si="33"/>
        <v>302</v>
      </c>
      <c r="D313" s="25">
        <f t="shared" si="29"/>
        <v>5.7999999999999996E-2</v>
      </c>
      <c r="E313" s="1">
        <f t="shared" si="35"/>
        <v>972.45433238202031</v>
      </c>
      <c r="F313" s="1">
        <f t="shared" si="34"/>
        <v>1254.8351926090593</v>
      </c>
      <c r="G313" s="1">
        <f t="shared" si="31"/>
        <v>2227.2895249910798</v>
      </c>
      <c r="H313" s="1">
        <f t="shared" si="32"/>
        <v>199942.61288642965</v>
      </c>
    </row>
    <row r="314" spans="2:8">
      <c r="B314">
        <f t="shared" si="30"/>
        <v>26</v>
      </c>
      <c r="C314" s="24">
        <f t="shared" si="33"/>
        <v>303</v>
      </c>
      <c r="D314" s="25">
        <f t="shared" si="29"/>
        <v>5.7999999999999996E-2</v>
      </c>
      <c r="E314" s="1">
        <f t="shared" si="35"/>
        <v>966.3892956177433</v>
      </c>
      <c r="F314" s="1">
        <f t="shared" si="34"/>
        <v>1260.9002293733363</v>
      </c>
      <c r="G314" s="1">
        <f t="shared" si="31"/>
        <v>2227.2895249910798</v>
      </c>
      <c r="H314" s="1">
        <f t="shared" si="32"/>
        <v>198681.71265705631</v>
      </c>
    </row>
    <row r="315" spans="2:8">
      <c r="B315">
        <f t="shared" si="30"/>
        <v>26</v>
      </c>
      <c r="C315" s="24">
        <f t="shared" si="33"/>
        <v>304</v>
      </c>
      <c r="D315" s="25">
        <f t="shared" si="29"/>
        <v>5.7999999999999996E-2</v>
      </c>
      <c r="E315" s="1">
        <f t="shared" si="35"/>
        <v>960.29494450910545</v>
      </c>
      <c r="F315" s="1">
        <f t="shared" si="34"/>
        <v>1266.994580481974</v>
      </c>
      <c r="G315" s="1">
        <f t="shared" si="31"/>
        <v>2227.2895249910794</v>
      </c>
      <c r="H315" s="1">
        <f t="shared" si="32"/>
        <v>197414.71807657433</v>
      </c>
    </row>
    <row r="316" spans="2:8">
      <c r="B316">
        <f t="shared" si="30"/>
        <v>26</v>
      </c>
      <c r="C316" s="24">
        <f t="shared" si="33"/>
        <v>305</v>
      </c>
      <c r="D316" s="25">
        <f t="shared" si="29"/>
        <v>5.7999999999999996E-2</v>
      </c>
      <c r="E316" s="1">
        <f t="shared" si="35"/>
        <v>954.17113737010914</v>
      </c>
      <c r="F316" s="1">
        <f t="shared" si="34"/>
        <v>1273.1183876209702</v>
      </c>
      <c r="G316" s="1">
        <f t="shared" si="31"/>
        <v>2227.2895249910794</v>
      </c>
      <c r="H316" s="1">
        <f t="shared" si="32"/>
        <v>196141.59968895334</v>
      </c>
    </row>
    <row r="317" spans="2:8">
      <c r="B317">
        <f t="shared" si="30"/>
        <v>26</v>
      </c>
      <c r="C317" s="24">
        <f t="shared" si="33"/>
        <v>306</v>
      </c>
      <c r="D317" s="25">
        <f t="shared" si="29"/>
        <v>5.7999999999999996E-2</v>
      </c>
      <c r="E317" s="1">
        <f t="shared" si="35"/>
        <v>948.01773182994111</v>
      </c>
      <c r="F317" s="1">
        <f t="shared" si="34"/>
        <v>1279.2717931611382</v>
      </c>
      <c r="G317" s="1">
        <f t="shared" si="31"/>
        <v>2227.2895249910794</v>
      </c>
      <c r="H317" s="1">
        <f t="shared" si="32"/>
        <v>194862.3278957922</v>
      </c>
    </row>
    <row r="318" spans="2:8">
      <c r="B318">
        <f t="shared" si="30"/>
        <v>26</v>
      </c>
      <c r="C318" s="24">
        <f t="shared" si="33"/>
        <v>307</v>
      </c>
      <c r="D318" s="25">
        <f t="shared" si="29"/>
        <v>5.7999999999999996E-2</v>
      </c>
      <c r="E318" s="1">
        <f t="shared" si="35"/>
        <v>941.83458482966228</v>
      </c>
      <c r="F318" s="1">
        <f t="shared" si="34"/>
        <v>1285.454940161417</v>
      </c>
      <c r="G318" s="1">
        <f t="shared" si="31"/>
        <v>2227.2895249910794</v>
      </c>
      <c r="H318" s="1">
        <f t="shared" si="32"/>
        <v>193576.8729556308</v>
      </c>
    </row>
    <row r="319" spans="2:8">
      <c r="B319">
        <f t="shared" si="30"/>
        <v>26</v>
      </c>
      <c r="C319" s="24">
        <f t="shared" si="33"/>
        <v>308</v>
      </c>
      <c r="D319" s="25">
        <f t="shared" si="29"/>
        <v>5.7999999999999996E-2</v>
      </c>
      <c r="E319" s="1">
        <f t="shared" si="35"/>
        <v>935.62155261888211</v>
      </c>
      <c r="F319" s="1">
        <f t="shared" si="34"/>
        <v>1291.667972372197</v>
      </c>
      <c r="G319" s="1">
        <f t="shared" si="31"/>
        <v>2227.2895249910789</v>
      </c>
      <c r="H319" s="1">
        <f t="shared" si="32"/>
        <v>192285.20498325859</v>
      </c>
    </row>
    <row r="320" spans="2:8">
      <c r="B320">
        <f t="shared" si="30"/>
        <v>26</v>
      </c>
      <c r="C320" s="24">
        <f t="shared" si="33"/>
        <v>309</v>
      </c>
      <c r="D320" s="25">
        <f t="shared" si="29"/>
        <v>5.7999999999999996E-2</v>
      </c>
      <c r="E320" s="1">
        <f t="shared" si="35"/>
        <v>929.37849075241638</v>
      </c>
      <c r="F320" s="1">
        <f t="shared" si="34"/>
        <v>1297.9110342386625</v>
      </c>
      <c r="G320" s="1">
        <f t="shared" si="31"/>
        <v>2227.2895249910789</v>
      </c>
      <c r="H320" s="1">
        <f t="shared" si="32"/>
        <v>190987.29394901992</v>
      </c>
    </row>
    <row r="321" spans="2:8">
      <c r="B321">
        <f t="shared" si="30"/>
        <v>26</v>
      </c>
      <c r="C321" s="24">
        <f t="shared" si="33"/>
        <v>310</v>
      </c>
      <c r="D321" s="25">
        <f t="shared" si="29"/>
        <v>5.7999999999999996E-2</v>
      </c>
      <c r="E321" s="1">
        <f t="shared" si="35"/>
        <v>923.10525408692956</v>
      </c>
      <c r="F321" s="1">
        <f t="shared" si="34"/>
        <v>1304.1842709041493</v>
      </c>
      <c r="G321" s="1">
        <f t="shared" si="31"/>
        <v>2227.2895249910789</v>
      </c>
      <c r="H321" s="1">
        <f t="shared" si="32"/>
        <v>189683.10967811578</v>
      </c>
    </row>
    <row r="322" spans="2:8">
      <c r="B322">
        <f t="shared" si="30"/>
        <v>26</v>
      </c>
      <c r="C322" s="24">
        <f t="shared" si="33"/>
        <v>311</v>
      </c>
      <c r="D322" s="25">
        <f t="shared" si="29"/>
        <v>5.7999999999999996E-2</v>
      </c>
      <c r="E322" s="1">
        <f t="shared" si="35"/>
        <v>916.80169677755964</v>
      </c>
      <c r="F322" s="1">
        <f t="shared" si="34"/>
        <v>1310.4878282135194</v>
      </c>
      <c r="G322" s="1">
        <f t="shared" si="31"/>
        <v>2227.2895249910789</v>
      </c>
      <c r="H322" s="1">
        <f t="shared" si="32"/>
        <v>188372.62184990227</v>
      </c>
    </row>
    <row r="323" spans="2:8">
      <c r="B323">
        <f t="shared" si="30"/>
        <v>26</v>
      </c>
      <c r="C323" s="24">
        <f t="shared" si="33"/>
        <v>312</v>
      </c>
      <c r="D323" s="25">
        <f t="shared" si="29"/>
        <v>5.7999999999999996E-2</v>
      </c>
      <c r="E323" s="1">
        <f t="shared" si="35"/>
        <v>910.46767227452756</v>
      </c>
      <c r="F323" s="1">
        <f t="shared" si="34"/>
        <v>1316.8218527165513</v>
      </c>
      <c r="G323" s="1">
        <f t="shared" si="31"/>
        <v>2227.2895249910789</v>
      </c>
      <c r="H323" s="1">
        <f t="shared" si="32"/>
        <v>187055.79999718571</v>
      </c>
    </row>
    <row r="324" spans="2:8">
      <c r="B324" s="29">
        <f t="shared" si="30"/>
        <v>27</v>
      </c>
      <c r="C324" s="30">
        <f t="shared" si="33"/>
        <v>313</v>
      </c>
      <c r="D324" s="31">
        <f t="shared" si="29"/>
        <v>5.7999999999999996E-2</v>
      </c>
      <c r="E324" s="32">
        <f t="shared" si="35"/>
        <v>904.10303331973091</v>
      </c>
      <c r="F324" s="32">
        <f t="shared" si="34"/>
        <v>1323.186491671348</v>
      </c>
      <c r="G324" s="32">
        <f t="shared" si="31"/>
        <v>2227.2895249910789</v>
      </c>
      <c r="H324" s="32">
        <f t="shared" si="32"/>
        <v>185732.61350551437</v>
      </c>
    </row>
    <row r="325" spans="2:8">
      <c r="B325" s="29">
        <f t="shared" si="30"/>
        <v>27</v>
      </c>
      <c r="C325" s="30">
        <f t="shared" si="33"/>
        <v>314</v>
      </c>
      <c r="D325" s="31">
        <f t="shared" si="29"/>
        <v>5.7999999999999996E-2</v>
      </c>
      <c r="E325" s="32">
        <f t="shared" si="35"/>
        <v>897.70763194331937</v>
      </c>
      <c r="F325" s="32">
        <f t="shared" si="34"/>
        <v>1329.5818930477594</v>
      </c>
      <c r="G325" s="32">
        <f t="shared" si="31"/>
        <v>2227.2895249910789</v>
      </c>
      <c r="H325" s="32">
        <f t="shared" si="32"/>
        <v>184403.03161246661</v>
      </c>
    </row>
    <row r="326" spans="2:8">
      <c r="B326" s="29">
        <f t="shared" si="30"/>
        <v>27</v>
      </c>
      <c r="C326" s="30">
        <f t="shared" si="33"/>
        <v>315</v>
      </c>
      <c r="D326" s="31">
        <f t="shared" si="29"/>
        <v>5.7999999999999996E-2</v>
      </c>
      <c r="E326" s="32">
        <f t="shared" si="35"/>
        <v>891.2813194602553</v>
      </c>
      <c r="F326" s="32">
        <f t="shared" si="34"/>
        <v>1336.0082055308235</v>
      </c>
      <c r="G326" s="32">
        <f t="shared" si="31"/>
        <v>2227.2895249910789</v>
      </c>
      <c r="H326" s="32">
        <f t="shared" si="32"/>
        <v>183067.0234069358</v>
      </c>
    </row>
    <row r="327" spans="2:8">
      <c r="B327" s="29">
        <f t="shared" si="30"/>
        <v>27</v>
      </c>
      <c r="C327" s="30">
        <f t="shared" si="33"/>
        <v>316</v>
      </c>
      <c r="D327" s="31">
        <f t="shared" si="29"/>
        <v>5.7999999999999996E-2</v>
      </c>
      <c r="E327" s="32">
        <f t="shared" si="35"/>
        <v>884.82394646685634</v>
      </c>
      <c r="F327" s="32">
        <f t="shared" si="34"/>
        <v>1342.4655785242223</v>
      </c>
      <c r="G327" s="32">
        <f t="shared" si="31"/>
        <v>2227.2895249910789</v>
      </c>
      <c r="H327" s="32">
        <f t="shared" si="32"/>
        <v>181724.55782841158</v>
      </c>
    </row>
    <row r="328" spans="2:8">
      <c r="B328" s="29">
        <f t="shared" si="30"/>
        <v>27</v>
      </c>
      <c r="C328" s="30">
        <f t="shared" si="33"/>
        <v>317</v>
      </c>
      <c r="D328" s="31">
        <f t="shared" si="29"/>
        <v>5.7999999999999996E-2</v>
      </c>
      <c r="E328" s="32">
        <f t="shared" si="35"/>
        <v>878.33536283732258</v>
      </c>
      <c r="F328" s="32">
        <f t="shared" si="34"/>
        <v>1348.954162153756</v>
      </c>
      <c r="G328" s="32">
        <f t="shared" si="31"/>
        <v>2227.2895249910785</v>
      </c>
      <c r="H328" s="32">
        <f t="shared" si="32"/>
        <v>180375.60366625781</v>
      </c>
    </row>
    <row r="329" spans="2:8">
      <c r="B329" s="29">
        <f t="shared" si="30"/>
        <v>27</v>
      </c>
      <c r="C329" s="30">
        <f t="shared" si="33"/>
        <v>318</v>
      </c>
      <c r="D329" s="31">
        <f t="shared" si="29"/>
        <v>5.7999999999999996E-2</v>
      </c>
      <c r="E329" s="32">
        <f t="shared" si="35"/>
        <v>871.81541772024605</v>
      </c>
      <c r="F329" s="32">
        <f t="shared" si="34"/>
        <v>1355.4741072708323</v>
      </c>
      <c r="G329" s="32">
        <f t="shared" si="31"/>
        <v>2227.2895249910785</v>
      </c>
      <c r="H329" s="32">
        <f t="shared" si="32"/>
        <v>179020.12955898698</v>
      </c>
    </row>
    <row r="330" spans="2:8">
      <c r="B330" s="29">
        <f t="shared" si="30"/>
        <v>27</v>
      </c>
      <c r="C330" s="30">
        <f t="shared" si="33"/>
        <v>319</v>
      </c>
      <c r="D330" s="31">
        <f t="shared" si="29"/>
        <v>5.7999999999999996E-2</v>
      </c>
      <c r="E330" s="32">
        <f t="shared" si="35"/>
        <v>865.26395953510371</v>
      </c>
      <c r="F330" s="32">
        <f t="shared" si="34"/>
        <v>1362.0255654559746</v>
      </c>
      <c r="G330" s="32">
        <f t="shared" si="31"/>
        <v>2227.2895249910785</v>
      </c>
      <c r="H330" s="32">
        <f t="shared" si="32"/>
        <v>177658.103993531</v>
      </c>
    </row>
    <row r="331" spans="2:8">
      <c r="B331" s="29">
        <f t="shared" si="30"/>
        <v>27</v>
      </c>
      <c r="C331" s="30">
        <f t="shared" si="33"/>
        <v>320</v>
      </c>
      <c r="D331" s="31">
        <f t="shared" si="29"/>
        <v>5.7999999999999996E-2</v>
      </c>
      <c r="E331" s="32">
        <f t="shared" si="35"/>
        <v>858.68083596873305</v>
      </c>
      <c r="F331" s="32">
        <f t="shared" si="34"/>
        <v>1368.6086890223451</v>
      </c>
      <c r="G331" s="32">
        <f t="shared" si="31"/>
        <v>2227.289524991078</v>
      </c>
      <c r="H331" s="32">
        <f t="shared" si="32"/>
        <v>176289.49530450866</v>
      </c>
    </row>
    <row r="332" spans="2:8">
      <c r="B332" s="29">
        <f t="shared" si="30"/>
        <v>27</v>
      </c>
      <c r="C332" s="30">
        <f t="shared" si="33"/>
        <v>321</v>
      </c>
      <c r="D332" s="31">
        <f t="shared" ref="D332:D395" si="36">$C$5</f>
        <v>5.7999999999999996E-2</v>
      </c>
      <c r="E332" s="32">
        <f t="shared" si="35"/>
        <v>852.06589397179187</v>
      </c>
      <c r="F332" s="32">
        <f t="shared" si="34"/>
        <v>1375.2236310192864</v>
      </c>
      <c r="G332" s="32">
        <f t="shared" si="31"/>
        <v>2227.289524991078</v>
      </c>
      <c r="H332" s="32">
        <f t="shared" si="32"/>
        <v>174914.27167348936</v>
      </c>
    </row>
    <row r="333" spans="2:8">
      <c r="B333" s="29">
        <f t="shared" ref="B333:B396" si="37">ROUNDUP(C333/12,0)</f>
        <v>27</v>
      </c>
      <c r="C333" s="30">
        <f t="shared" si="33"/>
        <v>322</v>
      </c>
      <c r="D333" s="31">
        <f t="shared" si="36"/>
        <v>5.7999999999999996E-2</v>
      </c>
      <c r="E333" s="32">
        <f t="shared" si="35"/>
        <v>845.41897975519851</v>
      </c>
      <c r="F333" s="32">
        <f t="shared" si="34"/>
        <v>1381.8705452358795</v>
      </c>
      <c r="G333" s="32">
        <f t="shared" ref="G333:G396" si="38">IF(H332&gt;0,E333+F333,0)</f>
        <v>2227.289524991078</v>
      </c>
      <c r="H333" s="32">
        <f t="shared" ref="H333:H396" si="39">IF(H332-F333&gt;0.001,H332-F333,0)</f>
        <v>173532.40112825349</v>
      </c>
    </row>
    <row r="334" spans="2:8">
      <c r="B334" s="29">
        <f t="shared" si="37"/>
        <v>27</v>
      </c>
      <c r="C334" s="30">
        <f t="shared" ref="C334:C397" si="40">C333+1</f>
        <v>323</v>
      </c>
      <c r="D334" s="31">
        <f t="shared" si="36"/>
        <v>5.7999999999999996E-2</v>
      </c>
      <c r="E334" s="32">
        <f t="shared" si="35"/>
        <v>838.73993878655847</v>
      </c>
      <c r="F334" s="32">
        <f t="shared" ref="F334:F397" si="41">IF(H333&gt;0,F333*(1+D334/12),0)</f>
        <v>1388.5495862045195</v>
      </c>
      <c r="G334" s="32">
        <f t="shared" si="38"/>
        <v>2227.289524991078</v>
      </c>
      <c r="H334" s="32">
        <f t="shared" si="39"/>
        <v>172143.85154204897</v>
      </c>
    </row>
    <row r="335" spans="2:8">
      <c r="B335" s="29">
        <f t="shared" si="37"/>
        <v>27</v>
      </c>
      <c r="C335" s="30">
        <f t="shared" si="40"/>
        <v>324</v>
      </c>
      <c r="D335" s="31">
        <f t="shared" si="36"/>
        <v>5.7999999999999996E-2</v>
      </c>
      <c r="E335" s="32">
        <f t="shared" si="35"/>
        <v>832.02861578656996</v>
      </c>
      <c r="F335" s="32">
        <f t="shared" si="41"/>
        <v>1395.2609092045079</v>
      </c>
      <c r="G335" s="32">
        <f t="shared" si="38"/>
        <v>2227.289524991078</v>
      </c>
      <c r="H335" s="32">
        <f t="shared" si="39"/>
        <v>170748.59063284445</v>
      </c>
    </row>
    <row r="336" spans="2:8">
      <c r="B336">
        <f t="shared" si="37"/>
        <v>28</v>
      </c>
      <c r="C336" s="24">
        <f t="shared" si="40"/>
        <v>325</v>
      </c>
      <c r="D336" s="25">
        <f t="shared" si="36"/>
        <v>5.7999999999999996E-2</v>
      </c>
      <c r="E336" s="1">
        <f t="shared" si="35"/>
        <v>825.28485472541479</v>
      </c>
      <c r="F336" s="1">
        <f t="shared" si="41"/>
        <v>1402.004670265663</v>
      </c>
      <c r="G336" s="1">
        <f t="shared" si="38"/>
        <v>2227.289524991078</v>
      </c>
      <c r="H336" s="1">
        <f t="shared" si="39"/>
        <v>169346.5859625788</v>
      </c>
    </row>
    <row r="337" spans="2:8">
      <c r="B337">
        <f t="shared" si="37"/>
        <v>28</v>
      </c>
      <c r="C337" s="24">
        <f t="shared" si="40"/>
        <v>326</v>
      </c>
      <c r="D337" s="25">
        <f t="shared" si="36"/>
        <v>5.7999999999999996E-2</v>
      </c>
      <c r="E337" s="1">
        <f t="shared" si="35"/>
        <v>818.50849881913075</v>
      </c>
      <c r="F337" s="1">
        <f t="shared" si="41"/>
        <v>1408.7810261719469</v>
      </c>
      <c r="G337" s="1">
        <f t="shared" si="38"/>
        <v>2227.2895249910775</v>
      </c>
      <c r="H337" s="1">
        <f t="shared" si="39"/>
        <v>167937.80493640684</v>
      </c>
    </row>
    <row r="338" spans="2:8">
      <c r="B338">
        <f t="shared" si="37"/>
        <v>28</v>
      </c>
      <c r="C338" s="24">
        <f t="shared" si="40"/>
        <v>327</v>
      </c>
      <c r="D338" s="25">
        <f t="shared" si="36"/>
        <v>5.7999999999999996E-2</v>
      </c>
      <c r="E338" s="1">
        <f t="shared" si="35"/>
        <v>811.69939052596635</v>
      </c>
      <c r="F338" s="1">
        <f t="shared" si="41"/>
        <v>1415.5901344651111</v>
      </c>
      <c r="G338" s="1">
        <f t="shared" si="38"/>
        <v>2227.2895249910775</v>
      </c>
      <c r="H338" s="1">
        <f t="shared" si="39"/>
        <v>166522.21480194174</v>
      </c>
    </row>
    <row r="339" spans="2:8">
      <c r="B339">
        <f t="shared" si="37"/>
        <v>28</v>
      </c>
      <c r="C339" s="24">
        <f t="shared" si="40"/>
        <v>328</v>
      </c>
      <c r="D339" s="25">
        <f t="shared" si="36"/>
        <v>5.7999999999999996E-2</v>
      </c>
      <c r="E339" s="1">
        <f t="shared" si="35"/>
        <v>804.85737154271828</v>
      </c>
      <c r="F339" s="1">
        <f t="shared" si="41"/>
        <v>1422.432153448359</v>
      </c>
      <c r="G339" s="1">
        <f t="shared" si="38"/>
        <v>2227.2895249910771</v>
      </c>
      <c r="H339" s="1">
        <f t="shared" si="39"/>
        <v>165099.78264849339</v>
      </c>
    </row>
    <row r="340" spans="2:8">
      <c r="B340">
        <f t="shared" si="37"/>
        <v>28</v>
      </c>
      <c r="C340" s="24">
        <f t="shared" si="40"/>
        <v>329</v>
      </c>
      <c r="D340" s="25">
        <f t="shared" si="36"/>
        <v>5.7999999999999996E-2</v>
      </c>
      <c r="E340" s="1">
        <f t="shared" si="35"/>
        <v>797.98228280105138</v>
      </c>
      <c r="F340" s="1">
        <f t="shared" si="41"/>
        <v>1429.307242190026</v>
      </c>
      <c r="G340" s="1">
        <f t="shared" si="38"/>
        <v>2227.2895249910775</v>
      </c>
      <c r="H340" s="1">
        <f t="shared" si="39"/>
        <v>163670.47540630336</v>
      </c>
    </row>
    <row r="341" spans="2:8">
      <c r="B341">
        <f t="shared" si="37"/>
        <v>28</v>
      </c>
      <c r="C341" s="24">
        <f t="shared" si="40"/>
        <v>330</v>
      </c>
      <c r="D341" s="25">
        <f t="shared" si="36"/>
        <v>5.7999999999999996E-2</v>
      </c>
      <c r="E341" s="1">
        <f t="shared" si="35"/>
        <v>791.0739644637996</v>
      </c>
      <c r="F341" s="1">
        <f t="shared" si="41"/>
        <v>1436.2155605272776</v>
      </c>
      <c r="G341" s="1">
        <f t="shared" si="38"/>
        <v>2227.2895249910771</v>
      </c>
      <c r="H341" s="1">
        <f t="shared" si="39"/>
        <v>162234.25984577608</v>
      </c>
    </row>
    <row r="342" spans="2:8">
      <c r="B342">
        <f t="shared" si="37"/>
        <v>28</v>
      </c>
      <c r="C342" s="24">
        <f t="shared" si="40"/>
        <v>331</v>
      </c>
      <c r="D342" s="25">
        <f t="shared" si="36"/>
        <v>5.7999999999999996E-2</v>
      </c>
      <c r="E342" s="1">
        <f t="shared" si="35"/>
        <v>784.13225592125093</v>
      </c>
      <c r="F342" s="1">
        <f t="shared" si="41"/>
        <v>1443.157269069826</v>
      </c>
      <c r="G342" s="1">
        <f t="shared" si="38"/>
        <v>2227.2895249910771</v>
      </c>
      <c r="H342" s="1">
        <f t="shared" si="39"/>
        <v>160791.10257670624</v>
      </c>
    </row>
    <row r="343" spans="2:8">
      <c r="B343">
        <f t="shared" si="37"/>
        <v>28</v>
      </c>
      <c r="C343" s="24">
        <f t="shared" si="40"/>
        <v>332</v>
      </c>
      <c r="D343" s="25">
        <f t="shared" si="36"/>
        <v>5.7999999999999996E-2</v>
      </c>
      <c r="E343" s="1">
        <f t="shared" si="35"/>
        <v>777.15699578741351</v>
      </c>
      <c r="F343" s="1">
        <f t="shared" si="41"/>
        <v>1450.1325292036634</v>
      </c>
      <c r="G343" s="1">
        <f t="shared" si="38"/>
        <v>2227.2895249910771</v>
      </c>
      <c r="H343" s="1">
        <f t="shared" si="39"/>
        <v>159340.97004750257</v>
      </c>
    </row>
    <row r="344" spans="2:8">
      <c r="B344">
        <f t="shared" si="37"/>
        <v>28</v>
      </c>
      <c r="C344" s="24">
        <f t="shared" si="40"/>
        <v>333</v>
      </c>
      <c r="D344" s="25">
        <f t="shared" si="36"/>
        <v>5.7999999999999996E-2</v>
      </c>
      <c r="E344" s="1">
        <f t="shared" si="35"/>
        <v>770.14802189626243</v>
      </c>
      <c r="F344" s="1">
        <f t="shared" si="41"/>
        <v>1457.1415030948142</v>
      </c>
      <c r="G344" s="1">
        <f t="shared" si="38"/>
        <v>2227.2895249910766</v>
      </c>
      <c r="H344" s="1">
        <f t="shared" si="39"/>
        <v>157883.82854440776</v>
      </c>
    </row>
    <row r="345" spans="2:8">
      <c r="B345">
        <f t="shared" si="37"/>
        <v>28</v>
      </c>
      <c r="C345" s="24">
        <f t="shared" si="40"/>
        <v>334</v>
      </c>
      <c r="D345" s="25">
        <f t="shared" si="36"/>
        <v>5.7999999999999996E-2</v>
      </c>
      <c r="E345" s="1">
        <f t="shared" si="35"/>
        <v>763.10517129797074</v>
      </c>
      <c r="F345" s="1">
        <f t="shared" si="41"/>
        <v>1464.1843536931058</v>
      </c>
      <c r="G345" s="1">
        <f t="shared" si="38"/>
        <v>2227.2895249910766</v>
      </c>
      <c r="H345" s="1">
        <f t="shared" si="39"/>
        <v>156419.64419071467</v>
      </c>
    </row>
    <row r="346" spans="2:8">
      <c r="B346">
        <f t="shared" si="37"/>
        <v>28</v>
      </c>
      <c r="C346" s="24">
        <f t="shared" si="40"/>
        <v>335</v>
      </c>
      <c r="D346" s="25">
        <f t="shared" si="36"/>
        <v>5.7999999999999996E-2</v>
      </c>
      <c r="E346" s="1">
        <f t="shared" si="35"/>
        <v>756.02828025512088</v>
      </c>
      <c r="F346" s="1">
        <f t="shared" si="41"/>
        <v>1471.2612447359556</v>
      </c>
      <c r="G346" s="1">
        <f t="shared" si="38"/>
        <v>2227.2895249910766</v>
      </c>
      <c r="H346" s="1">
        <f t="shared" si="39"/>
        <v>154948.38294597872</v>
      </c>
    </row>
    <row r="347" spans="2:8">
      <c r="B347">
        <f t="shared" si="37"/>
        <v>28</v>
      </c>
      <c r="C347" s="24">
        <f t="shared" si="40"/>
        <v>336</v>
      </c>
      <c r="D347" s="25">
        <f t="shared" si="36"/>
        <v>5.7999999999999996E-2</v>
      </c>
      <c r="E347" s="1">
        <f t="shared" si="35"/>
        <v>748.91718423889722</v>
      </c>
      <c r="F347" s="1">
        <f t="shared" si="41"/>
        <v>1478.3723407521793</v>
      </c>
      <c r="G347" s="1">
        <f t="shared" si="38"/>
        <v>2227.2895249910766</v>
      </c>
      <c r="H347" s="1">
        <f t="shared" si="39"/>
        <v>153470.01060522653</v>
      </c>
    </row>
    <row r="348" spans="2:8">
      <c r="B348" s="29">
        <f t="shared" si="37"/>
        <v>29</v>
      </c>
      <c r="C348" s="30">
        <f t="shared" si="40"/>
        <v>337</v>
      </c>
      <c r="D348" s="31">
        <f t="shared" si="36"/>
        <v>5.7999999999999996E-2</v>
      </c>
      <c r="E348" s="32">
        <f t="shared" ref="E348:E411" si="42">H347*D348/12</f>
        <v>741.77171792526144</v>
      </c>
      <c r="F348" s="32">
        <f t="shared" si="41"/>
        <v>1485.5178070658146</v>
      </c>
      <c r="G348" s="32">
        <f t="shared" si="38"/>
        <v>2227.2895249910762</v>
      </c>
      <c r="H348" s="32">
        <f t="shared" si="39"/>
        <v>151984.49279816073</v>
      </c>
    </row>
    <row r="349" spans="2:8">
      <c r="B349" s="29">
        <f t="shared" si="37"/>
        <v>29</v>
      </c>
      <c r="C349" s="30">
        <f t="shared" si="40"/>
        <v>338</v>
      </c>
      <c r="D349" s="31">
        <f t="shared" si="36"/>
        <v>5.7999999999999996E-2</v>
      </c>
      <c r="E349" s="32">
        <f t="shared" si="42"/>
        <v>734.59171519111021</v>
      </c>
      <c r="F349" s="32">
        <f t="shared" si="41"/>
        <v>1492.6978097999659</v>
      </c>
      <c r="G349" s="32">
        <f t="shared" si="38"/>
        <v>2227.2895249910762</v>
      </c>
      <c r="H349" s="32">
        <f t="shared" si="39"/>
        <v>150491.79498836078</v>
      </c>
    </row>
    <row r="350" spans="2:8">
      <c r="B350" s="29">
        <f t="shared" si="37"/>
        <v>29</v>
      </c>
      <c r="C350" s="30">
        <f t="shared" si="40"/>
        <v>339</v>
      </c>
      <c r="D350" s="31">
        <f t="shared" si="36"/>
        <v>5.7999999999999996E-2</v>
      </c>
      <c r="E350" s="32">
        <f t="shared" si="42"/>
        <v>727.37700911041031</v>
      </c>
      <c r="F350" s="32">
        <f t="shared" si="41"/>
        <v>1499.9125158806655</v>
      </c>
      <c r="G350" s="32">
        <f t="shared" si="38"/>
        <v>2227.2895249910757</v>
      </c>
      <c r="H350" s="32">
        <f t="shared" si="39"/>
        <v>148991.88247248012</v>
      </c>
    </row>
    <row r="351" spans="2:8">
      <c r="B351" s="29">
        <f t="shared" si="37"/>
        <v>29</v>
      </c>
      <c r="C351" s="30">
        <f t="shared" si="40"/>
        <v>340</v>
      </c>
      <c r="D351" s="31">
        <f t="shared" si="36"/>
        <v>5.7999999999999996E-2</v>
      </c>
      <c r="E351" s="32">
        <f t="shared" si="42"/>
        <v>720.12743195032056</v>
      </c>
      <c r="F351" s="32">
        <f t="shared" si="41"/>
        <v>1507.1620930407553</v>
      </c>
      <c r="G351" s="32">
        <f t="shared" si="38"/>
        <v>2227.2895249910757</v>
      </c>
      <c r="H351" s="32">
        <f t="shared" si="39"/>
        <v>147484.72037943936</v>
      </c>
    </row>
    <row r="352" spans="2:8">
      <c r="B352" s="29">
        <f t="shared" si="37"/>
        <v>29</v>
      </c>
      <c r="C352" s="30">
        <f t="shared" si="40"/>
        <v>341</v>
      </c>
      <c r="D352" s="31">
        <f t="shared" si="36"/>
        <v>5.7999999999999996E-2</v>
      </c>
      <c r="E352" s="32">
        <f t="shared" si="42"/>
        <v>712.84281516729015</v>
      </c>
      <c r="F352" s="32">
        <f t="shared" si="41"/>
        <v>1514.4467098237856</v>
      </c>
      <c r="G352" s="32">
        <f t="shared" si="38"/>
        <v>2227.2895249910757</v>
      </c>
      <c r="H352" s="32">
        <f t="shared" si="39"/>
        <v>145970.27366961556</v>
      </c>
    </row>
    <row r="353" spans="2:8">
      <c r="B353" s="29">
        <f t="shared" si="37"/>
        <v>29</v>
      </c>
      <c r="C353" s="30">
        <f t="shared" si="40"/>
        <v>342</v>
      </c>
      <c r="D353" s="31">
        <f t="shared" si="36"/>
        <v>5.7999999999999996E-2</v>
      </c>
      <c r="E353" s="32">
        <f t="shared" si="42"/>
        <v>705.52298940314176</v>
      </c>
      <c r="F353" s="32">
        <f t="shared" si="41"/>
        <v>1521.7665355879337</v>
      </c>
      <c r="G353" s="32">
        <f t="shared" si="38"/>
        <v>2227.2895249910753</v>
      </c>
      <c r="H353" s="32">
        <f t="shared" si="39"/>
        <v>144448.50713402763</v>
      </c>
    </row>
    <row r="354" spans="2:8">
      <c r="B354" s="29">
        <f t="shared" si="37"/>
        <v>29</v>
      </c>
      <c r="C354" s="30">
        <f t="shared" si="40"/>
        <v>343</v>
      </c>
      <c r="D354" s="31">
        <f t="shared" si="36"/>
        <v>5.7999999999999996E-2</v>
      </c>
      <c r="E354" s="32">
        <f t="shared" si="42"/>
        <v>698.16778448113348</v>
      </c>
      <c r="F354" s="32">
        <f t="shared" si="41"/>
        <v>1529.1217405099419</v>
      </c>
      <c r="G354" s="32">
        <f t="shared" si="38"/>
        <v>2227.2895249910753</v>
      </c>
      <c r="H354" s="32">
        <f t="shared" si="39"/>
        <v>142919.3853935177</v>
      </c>
    </row>
    <row r="355" spans="2:8">
      <c r="B355" s="29">
        <f t="shared" si="37"/>
        <v>29</v>
      </c>
      <c r="C355" s="30">
        <f t="shared" si="40"/>
        <v>344</v>
      </c>
      <c r="D355" s="31">
        <f t="shared" si="36"/>
        <v>5.7999999999999996E-2</v>
      </c>
      <c r="E355" s="32">
        <f t="shared" si="42"/>
        <v>690.77702940200209</v>
      </c>
      <c r="F355" s="32">
        <f t="shared" si="41"/>
        <v>1536.5124955890731</v>
      </c>
      <c r="G355" s="32">
        <f t="shared" si="38"/>
        <v>2227.2895249910753</v>
      </c>
      <c r="H355" s="32">
        <f t="shared" si="39"/>
        <v>141382.87289792864</v>
      </c>
    </row>
    <row r="356" spans="2:8">
      <c r="B356" s="29">
        <f t="shared" si="37"/>
        <v>29</v>
      </c>
      <c r="C356" s="30">
        <f t="shared" si="40"/>
        <v>345</v>
      </c>
      <c r="D356" s="31">
        <f t="shared" si="36"/>
        <v>5.7999999999999996E-2</v>
      </c>
      <c r="E356" s="32">
        <f t="shared" si="42"/>
        <v>683.35055233998844</v>
      </c>
      <c r="F356" s="32">
        <f t="shared" si="41"/>
        <v>1543.9389726510867</v>
      </c>
      <c r="G356" s="32">
        <f t="shared" si="38"/>
        <v>2227.2895249910753</v>
      </c>
      <c r="H356" s="32">
        <f t="shared" si="39"/>
        <v>139838.93392527755</v>
      </c>
    </row>
    <row r="357" spans="2:8">
      <c r="B357" s="29">
        <f t="shared" si="37"/>
        <v>29</v>
      </c>
      <c r="C357" s="30">
        <f t="shared" si="40"/>
        <v>346</v>
      </c>
      <c r="D357" s="31">
        <f t="shared" si="36"/>
        <v>5.7999999999999996E-2</v>
      </c>
      <c r="E357" s="32">
        <f t="shared" si="42"/>
        <v>675.88818063884139</v>
      </c>
      <c r="F357" s="32">
        <f t="shared" si="41"/>
        <v>1551.4013443522335</v>
      </c>
      <c r="G357" s="32">
        <f t="shared" si="38"/>
        <v>2227.2895249910748</v>
      </c>
      <c r="H357" s="32">
        <f t="shared" si="39"/>
        <v>138287.53258092533</v>
      </c>
    </row>
    <row r="358" spans="2:8">
      <c r="B358" s="29">
        <f t="shared" si="37"/>
        <v>29</v>
      </c>
      <c r="C358" s="30">
        <f t="shared" si="40"/>
        <v>347</v>
      </c>
      <c r="D358" s="31">
        <f t="shared" si="36"/>
        <v>5.7999999999999996E-2</v>
      </c>
      <c r="E358" s="32">
        <f t="shared" si="42"/>
        <v>668.38974080780565</v>
      </c>
      <c r="F358" s="32">
        <f t="shared" si="41"/>
        <v>1558.8997841832693</v>
      </c>
      <c r="G358" s="32">
        <f t="shared" si="38"/>
        <v>2227.2895249910748</v>
      </c>
      <c r="H358" s="32">
        <f t="shared" si="39"/>
        <v>136728.63279674205</v>
      </c>
    </row>
    <row r="359" spans="2:8">
      <c r="B359" s="29">
        <f t="shared" si="37"/>
        <v>29</v>
      </c>
      <c r="C359" s="30">
        <f t="shared" si="40"/>
        <v>348</v>
      </c>
      <c r="D359" s="31">
        <f t="shared" si="36"/>
        <v>5.7999999999999996E-2</v>
      </c>
      <c r="E359" s="32">
        <f t="shared" si="42"/>
        <v>660.8550585175866</v>
      </c>
      <c r="F359" s="32">
        <f t="shared" si="41"/>
        <v>1566.4344664734883</v>
      </c>
      <c r="G359" s="32">
        <f t="shared" si="38"/>
        <v>2227.2895249910748</v>
      </c>
      <c r="H359" s="32">
        <f t="shared" si="39"/>
        <v>135162.19833026855</v>
      </c>
    </row>
    <row r="360" spans="2:8">
      <c r="B360">
        <f t="shared" si="37"/>
        <v>30</v>
      </c>
      <c r="C360" s="24">
        <f t="shared" si="40"/>
        <v>349</v>
      </c>
      <c r="D360" s="25">
        <f t="shared" si="36"/>
        <v>5.7999999999999996E-2</v>
      </c>
      <c r="E360" s="1">
        <f t="shared" si="42"/>
        <v>653.28395859629802</v>
      </c>
      <c r="F360" s="1">
        <f t="shared" si="41"/>
        <v>1574.0055663947767</v>
      </c>
      <c r="G360" s="1">
        <f t="shared" si="38"/>
        <v>2227.2895249910748</v>
      </c>
      <c r="H360" s="1">
        <f t="shared" si="39"/>
        <v>133588.19276387378</v>
      </c>
    </row>
    <row r="361" spans="2:8">
      <c r="B361">
        <f t="shared" si="37"/>
        <v>30</v>
      </c>
      <c r="C361" s="24">
        <f t="shared" si="40"/>
        <v>350</v>
      </c>
      <c r="D361" s="25">
        <f t="shared" si="36"/>
        <v>5.7999999999999996E-2</v>
      </c>
      <c r="E361" s="1">
        <f t="shared" si="42"/>
        <v>645.67626502538985</v>
      </c>
      <c r="F361" s="1">
        <f t="shared" si="41"/>
        <v>1581.6132599656846</v>
      </c>
      <c r="G361" s="1">
        <f t="shared" si="38"/>
        <v>2227.2895249910744</v>
      </c>
      <c r="H361" s="1">
        <f t="shared" si="39"/>
        <v>132006.57950390811</v>
      </c>
    </row>
    <row r="362" spans="2:8">
      <c r="B362">
        <f t="shared" si="37"/>
        <v>30</v>
      </c>
      <c r="C362" s="24">
        <f t="shared" si="40"/>
        <v>351</v>
      </c>
      <c r="D362" s="25">
        <f t="shared" si="36"/>
        <v>5.7999999999999996E-2</v>
      </c>
      <c r="E362" s="1">
        <f t="shared" si="42"/>
        <v>638.03180093555591</v>
      </c>
      <c r="F362" s="1">
        <f t="shared" si="41"/>
        <v>1589.2577240555186</v>
      </c>
      <c r="G362" s="1">
        <f t="shared" si="38"/>
        <v>2227.2895249910744</v>
      </c>
      <c r="H362" s="1">
        <f t="shared" si="39"/>
        <v>130417.32177985259</v>
      </c>
    </row>
    <row r="363" spans="2:8">
      <c r="B363">
        <f t="shared" si="37"/>
        <v>30</v>
      </c>
      <c r="C363" s="24">
        <f t="shared" si="40"/>
        <v>352</v>
      </c>
      <c r="D363" s="25">
        <f t="shared" si="36"/>
        <v>5.7999999999999996E-2</v>
      </c>
      <c r="E363" s="1">
        <f t="shared" si="42"/>
        <v>630.3503886026208</v>
      </c>
      <c r="F363" s="1">
        <f t="shared" si="41"/>
        <v>1596.9391363884533</v>
      </c>
      <c r="G363" s="1">
        <f t="shared" si="38"/>
        <v>2227.2895249910744</v>
      </c>
      <c r="H363" s="1">
        <f t="shared" si="39"/>
        <v>128820.38264346414</v>
      </c>
    </row>
    <row r="364" spans="2:8">
      <c r="B364">
        <f t="shared" si="37"/>
        <v>30</v>
      </c>
      <c r="C364" s="24">
        <f t="shared" si="40"/>
        <v>353</v>
      </c>
      <c r="D364" s="25">
        <f t="shared" si="36"/>
        <v>5.7999999999999996E-2</v>
      </c>
      <c r="E364" s="1">
        <f t="shared" si="42"/>
        <v>622.63184944340992</v>
      </c>
      <c r="F364" s="1">
        <f t="shared" si="41"/>
        <v>1604.657675547664</v>
      </c>
      <c r="G364" s="1">
        <f t="shared" si="38"/>
        <v>2227.2895249910739</v>
      </c>
      <c r="H364" s="1">
        <f t="shared" si="39"/>
        <v>127215.72496791647</v>
      </c>
    </row>
    <row r="365" spans="2:8">
      <c r="B365">
        <f t="shared" si="37"/>
        <v>30</v>
      </c>
      <c r="C365" s="24">
        <f t="shared" si="40"/>
        <v>354</v>
      </c>
      <c r="D365" s="25">
        <f t="shared" si="36"/>
        <v>5.7999999999999996E-2</v>
      </c>
      <c r="E365" s="1">
        <f t="shared" si="42"/>
        <v>614.87600401159625</v>
      </c>
      <c r="F365" s="1">
        <f t="shared" si="41"/>
        <v>1612.4135209794777</v>
      </c>
      <c r="G365" s="1">
        <f t="shared" si="38"/>
        <v>2227.2895249910739</v>
      </c>
      <c r="H365" s="1">
        <f t="shared" si="39"/>
        <v>125603.31144693699</v>
      </c>
    </row>
    <row r="366" spans="2:8">
      <c r="B366">
        <f t="shared" si="37"/>
        <v>30</v>
      </c>
      <c r="C366" s="24">
        <f t="shared" si="40"/>
        <v>355</v>
      </c>
      <c r="D366" s="25">
        <f t="shared" si="36"/>
        <v>5.7999999999999996E-2</v>
      </c>
      <c r="E366" s="1">
        <f t="shared" si="42"/>
        <v>607.08267199352872</v>
      </c>
      <c r="F366" s="1">
        <f t="shared" si="41"/>
        <v>1620.206852997545</v>
      </c>
      <c r="G366" s="1">
        <f t="shared" si="38"/>
        <v>2227.2895249910734</v>
      </c>
      <c r="H366" s="1">
        <f t="shared" si="39"/>
        <v>123983.10459393944</v>
      </c>
    </row>
    <row r="367" spans="2:8">
      <c r="B367">
        <f t="shared" si="37"/>
        <v>30</v>
      </c>
      <c r="C367" s="24">
        <f t="shared" si="40"/>
        <v>356</v>
      </c>
      <c r="D367" s="25">
        <f t="shared" si="36"/>
        <v>5.7999999999999996E-2</v>
      </c>
      <c r="E367" s="1">
        <f t="shared" si="42"/>
        <v>599.25167220404057</v>
      </c>
      <c r="F367" s="1">
        <f t="shared" si="41"/>
        <v>1628.037852787033</v>
      </c>
      <c r="G367" s="1">
        <f t="shared" si="38"/>
        <v>2227.2895249910734</v>
      </c>
      <c r="H367" s="1">
        <f t="shared" si="39"/>
        <v>122355.0667411524</v>
      </c>
    </row>
    <row r="368" spans="2:8">
      <c r="B368">
        <f t="shared" si="37"/>
        <v>30</v>
      </c>
      <c r="C368" s="24">
        <f t="shared" si="40"/>
        <v>357</v>
      </c>
      <c r="D368" s="25">
        <f t="shared" si="36"/>
        <v>5.7999999999999996E-2</v>
      </c>
      <c r="E368" s="1">
        <f t="shared" si="42"/>
        <v>591.3828225822366</v>
      </c>
      <c r="F368" s="1">
        <f t="shared" si="41"/>
        <v>1635.9067024088367</v>
      </c>
      <c r="G368" s="1">
        <f t="shared" si="38"/>
        <v>2227.2895249910734</v>
      </c>
      <c r="H368" s="1">
        <f t="shared" si="39"/>
        <v>120719.16003874356</v>
      </c>
    </row>
    <row r="369" spans="2:8">
      <c r="B369">
        <f t="shared" si="37"/>
        <v>30</v>
      </c>
      <c r="C369" s="24">
        <f t="shared" si="40"/>
        <v>358</v>
      </c>
      <c r="D369" s="25">
        <f t="shared" si="36"/>
        <v>5.7999999999999996E-2</v>
      </c>
      <c r="E369" s="1">
        <f t="shared" si="42"/>
        <v>583.47594018726056</v>
      </c>
      <c r="F369" s="1">
        <f t="shared" si="41"/>
        <v>1643.8135848038125</v>
      </c>
      <c r="G369" s="1">
        <f t="shared" si="38"/>
        <v>2227.289524991073</v>
      </c>
      <c r="H369" s="1">
        <f t="shared" si="39"/>
        <v>119075.34645393975</v>
      </c>
    </row>
    <row r="370" spans="2:8">
      <c r="B370">
        <f t="shared" si="37"/>
        <v>30</v>
      </c>
      <c r="C370" s="24">
        <f t="shared" si="40"/>
        <v>359</v>
      </c>
      <c r="D370" s="25">
        <f t="shared" si="36"/>
        <v>5.7999999999999996E-2</v>
      </c>
      <c r="E370" s="1">
        <f t="shared" si="42"/>
        <v>575.53084119404207</v>
      </c>
      <c r="F370" s="1">
        <f t="shared" si="41"/>
        <v>1651.7586837970309</v>
      </c>
      <c r="G370" s="1">
        <f t="shared" si="38"/>
        <v>2227.289524991073</v>
      </c>
      <c r="H370" s="1">
        <f t="shared" si="39"/>
        <v>117423.58777014272</v>
      </c>
    </row>
    <row r="371" spans="2:8">
      <c r="B371">
        <f t="shared" si="37"/>
        <v>30</v>
      </c>
      <c r="C371" s="24">
        <f t="shared" si="40"/>
        <v>360</v>
      </c>
      <c r="D371" s="25">
        <f t="shared" si="36"/>
        <v>5.7999999999999996E-2</v>
      </c>
      <c r="E371" s="1">
        <f t="shared" si="42"/>
        <v>567.54734088902308</v>
      </c>
      <c r="F371" s="1">
        <f t="shared" si="41"/>
        <v>1659.7421841020498</v>
      </c>
      <c r="G371" s="1">
        <f t="shared" si="38"/>
        <v>2227.289524991073</v>
      </c>
      <c r="H371" s="1">
        <f t="shared" si="39"/>
        <v>115763.84558604067</v>
      </c>
    </row>
    <row r="372" spans="2:8">
      <c r="B372" s="29">
        <f t="shared" si="37"/>
        <v>31</v>
      </c>
      <c r="C372" s="30">
        <f t="shared" si="40"/>
        <v>361</v>
      </c>
      <c r="D372" s="31">
        <f t="shared" si="36"/>
        <v>5.7999999999999996E-2</v>
      </c>
      <c r="E372" s="32">
        <f t="shared" si="42"/>
        <v>559.52525366586326</v>
      </c>
      <c r="F372" s="32">
        <f t="shared" si="41"/>
        <v>1667.7642713252096</v>
      </c>
      <c r="G372" s="32">
        <f t="shared" si="38"/>
        <v>2227.289524991073</v>
      </c>
      <c r="H372" s="32">
        <f t="shared" si="39"/>
        <v>114096.08131471545</v>
      </c>
    </row>
    <row r="373" spans="2:8">
      <c r="B373" s="29">
        <f t="shared" si="37"/>
        <v>31</v>
      </c>
      <c r="C373" s="30">
        <f t="shared" si="40"/>
        <v>362</v>
      </c>
      <c r="D373" s="31">
        <f t="shared" si="36"/>
        <v>5.7999999999999996E-2</v>
      </c>
      <c r="E373" s="32">
        <f t="shared" si="42"/>
        <v>551.46439302112469</v>
      </c>
      <c r="F373" s="32">
        <f t="shared" si="41"/>
        <v>1675.825131969948</v>
      </c>
      <c r="G373" s="32">
        <f t="shared" si="38"/>
        <v>2227.2895249910725</v>
      </c>
      <c r="H373" s="32">
        <f t="shared" si="39"/>
        <v>112420.25618274551</v>
      </c>
    </row>
    <row r="374" spans="2:8">
      <c r="B374" s="29">
        <f t="shared" si="37"/>
        <v>31</v>
      </c>
      <c r="C374" s="30">
        <f t="shared" si="40"/>
        <v>363</v>
      </c>
      <c r="D374" s="31">
        <f t="shared" si="36"/>
        <v>5.7999999999999996E-2</v>
      </c>
      <c r="E374" s="32">
        <f t="shared" si="42"/>
        <v>543.36457154993661</v>
      </c>
      <c r="F374" s="32">
        <f t="shared" si="41"/>
        <v>1683.9249534411358</v>
      </c>
      <c r="G374" s="32">
        <f t="shared" si="38"/>
        <v>2227.2895249910725</v>
      </c>
      <c r="H374" s="32">
        <f t="shared" si="39"/>
        <v>110736.33122930437</v>
      </c>
    </row>
    <row r="375" spans="2:8">
      <c r="B375" s="29">
        <f t="shared" si="37"/>
        <v>31</v>
      </c>
      <c r="C375" s="30">
        <f t="shared" si="40"/>
        <v>364</v>
      </c>
      <c r="D375" s="31">
        <f t="shared" si="36"/>
        <v>5.7999999999999996E-2</v>
      </c>
      <c r="E375" s="32">
        <f t="shared" si="42"/>
        <v>535.22560094163771</v>
      </c>
      <c r="F375" s="32">
        <f t="shared" si="41"/>
        <v>1692.0639240494345</v>
      </c>
      <c r="G375" s="32">
        <f t="shared" si="38"/>
        <v>2227.2895249910721</v>
      </c>
      <c r="H375" s="32">
        <f t="shared" si="39"/>
        <v>109044.26730525494</v>
      </c>
    </row>
    <row r="376" spans="2:8">
      <c r="B376" s="29">
        <f t="shared" si="37"/>
        <v>31</v>
      </c>
      <c r="C376" s="30">
        <f t="shared" si="40"/>
        <v>365</v>
      </c>
      <c r="D376" s="31">
        <f t="shared" si="36"/>
        <v>5.7999999999999996E-2</v>
      </c>
      <c r="E376" s="32">
        <f t="shared" si="42"/>
        <v>527.04729197539882</v>
      </c>
      <c r="F376" s="32">
        <f t="shared" si="41"/>
        <v>1700.2422330156733</v>
      </c>
      <c r="G376" s="32">
        <f t="shared" si="38"/>
        <v>2227.2895249910721</v>
      </c>
      <c r="H376" s="32">
        <f t="shared" si="39"/>
        <v>107344.02507223927</v>
      </c>
    </row>
    <row r="377" spans="2:8">
      <c r="B377" s="29">
        <f t="shared" si="37"/>
        <v>31</v>
      </c>
      <c r="C377" s="30">
        <f t="shared" si="40"/>
        <v>366</v>
      </c>
      <c r="D377" s="31">
        <f t="shared" si="36"/>
        <v>5.7999999999999996E-2</v>
      </c>
      <c r="E377" s="32">
        <f t="shared" si="42"/>
        <v>518.82945451582316</v>
      </c>
      <c r="F377" s="32">
        <f t="shared" si="41"/>
        <v>1708.4600704752488</v>
      </c>
      <c r="G377" s="32">
        <f t="shared" si="38"/>
        <v>2227.2895249910721</v>
      </c>
      <c r="H377" s="32">
        <f t="shared" si="39"/>
        <v>105635.56500176401</v>
      </c>
    </row>
    <row r="378" spans="2:8">
      <c r="B378" s="29">
        <f t="shared" si="37"/>
        <v>31</v>
      </c>
      <c r="C378" s="30">
        <f t="shared" si="40"/>
        <v>367</v>
      </c>
      <c r="D378" s="31">
        <f t="shared" si="36"/>
        <v>5.7999999999999996E-2</v>
      </c>
      <c r="E378" s="32">
        <f t="shared" si="42"/>
        <v>510.57189750852604</v>
      </c>
      <c r="F378" s="32">
        <f t="shared" si="41"/>
        <v>1716.7176274825456</v>
      </c>
      <c r="G378" s="32">
        <f t="shared" si="38"/>
        <v>2227.2895249910716</v>
      </c>
      <c r="H378" s="32">
        <f t="shared" si="39"/>
        <v>103918.84737428147</v>
      </c>
    </row>
    <row r="379" spans="2:8">
      <c r="B379" s="29">
        <f t="shared" si="37"/>
        <v>31</v>
      </c>
      <c r="C379" s="30">
        <f t="shared" si="40"/>
        <v>368</v>
      </c>
      <c r="D379" s="31">
        <f t="shared" si="36"/>
        <v>5.7999999999999996E-2</v>
      </c>
      <c r="E379" s="32">
        <f t="shared" si="42"/>
        <v>502.27442897569375</v>
      </c>
      <c r="F379" s="32">
        <f t="shared" si="41"/>
        <v>1725.0150960153778</v>
      </c>
      <c r="G379" s="32">
        <f t="shared" si="38"/>
        <v>2227.2895249910716</v>
      </c>
      <c r="H379" s="32">
        <f t="shared" si="39"/>
        <v>102193.83227826608</v>
      </c>
    </row>
    <row r="380" spans="2:8">
      <c r="B380" s="29">
        <f t="shared" si="37"/>
        <v>31</v>
      </c>
      <c r="C380" s="30">
        <f t="shared" si="40"/>
        <v>369</v>
      </c>
      <c r="D380" s="31">
        <f t="shared" si="36"/>
        <v>5.7999999999999996E-2</v>
      </c>
      <c r="E380" s="32">
        <f t="shared" si="42"/>
        <v>493.93685601161934</v>
      </c>
      <c r="F380" s="32">
        <f t="shared" si="41"/>
        <v>1733.3526689794519</v>
      </c>
      <c r="G380" s="32">
        <f t="shared" si="38"/>
        <v>2227.2895249910712</v>
      </c>
      <c r="H380" s="32">
        <f t="shared" si="39"/>
        <v>100460.47960928663</v>
      </c>
    </row>
    <row r="381" spans="2:8">
      <c r="B381" s="29">
        <f t="shared" si="37"/>
        <v>31</v>
      </c>
      <c r="C381" s="30">
        <f t="shared" si="40"/>
        <v>370</v>
      </c>
      <c r="D381" s="31">
        <f t="shared" si="36"/>
        <v>5.7999999999999996E-2</v>
      </c>
      <c r="E381" s="32">
        <f t="shared" si="42"/>
        <v>485.5589847782187</v>
      </c>
      <c r="F381" s="32">
        <f t="shared" si="41"/>
        <v>1741.7305402128525</v>
      </c>
      <c r="G381" s="32">
        <f t="shared" si="38"/>
        <v>2227.2895249910712</v>
      </c>
      <c r="H381" s="32">
        <f t="shared" si="39"/>
        <v>98718.749069073776</v>
      </c>
    </row>
    <row r="382" spans="2:8">
      <c r="B382" s="29">
        <f t="shared" si="37"/>
        <v>31</v>
      </c>
      <c r="C382" s="30">
        <f t="shared" si="40"/>
        <v>371</v>
      </c>
      <c r="D382" s="31">
        <f t="shared" si="36"/>
        <v>5.7999999999999996E-2</v>
      </c>
      <c r="E382" s="32">
        <f t="shared" si="42"/>
        <v>477.14062050052326</v>
      </c>
      <c r="F382" s="32">
        <f t="shared" si="41"/>
        <v>1750.1489044905477</v>
      </c>
      <c r="G382" s="32">
        <f t="shared" si="38"/>
        <v>2227.2895249910707</v>
      </c>
      <c r="H382" s="32">
        <f t="shared" si="39"/>
        <v>96968.600164583229</v>
      </c>
    </row>
    <row r="383" spans="2:8">
      <c r="B383" s="29">
        <f t="shared" si="37"/>
        <v>31</v>
      </c>
      <c r="C383" s="30">
        <f t="shared" si="40"/>
        <v>372</v>
      </c>
      <c r="D383" s="31">
        <f t="shared" si="36"/>
        <v>5.7999999999999996E-2</v>
      </c>
      <c r="E383" s="32">
        <f t="shared" si="42"/>
        <v>468.68156746215226</v>
      </c>
      <c r="F383" s="32">
        <f t="shared" si="41"/>
        <v>1758.6079575289186</v>
      </c>
      <c r="G383" s="32">
        <f t="shared" si="38"/>
        <v>2227.2895249910707</v>
      </c>
      <c r="H383" s="32">
        <f t="shared" si="39"/>
        <v>95209.992207054311</v>
      </c>
    </row>
    <row r="384" spans="2:8">
      <c r="B384">
        <f t="shared" si="37"/>
        <v>32</v>
      </c>
      <c r="C384" s="24">
        <f t="shared" si="40"/>
        <v>373</v>
      </c>
      <c r="D384" s="25">
        <f t="shared" si="36"/>
        <v>5.7999999999999996E-2</v>
      </c>
      <c r="E384" s="1">
        <f t="shared" si="42"/>
        <v>460.18162900076248</v>
      </c>
      <c r="F384" s="1">
        <f t="shared" si="41"/>
        <v>1767.1078959903082</v>
      </c>
      <c r="G384" s="1">
        <f t="shared" si="38"/>
        <v>2227.2895249910707</v>
      </c>
      <c r="H384" s="1">
        <f t="shared" si="39"/>
        <v>93442.884311064001</v>
      </c>
    </row>
    <row r="385" spans="2:8">
      <c r="B385">
        <f t="shared" si="37"/>
        <v>32</v>
      </c>
      <c r="C385" s="24">
        <f t="shared" si="40"/>
        <v>374</v>
      </c>
      <c r="D385" s="25">
        <f t="shared" si="36"/>
        <v>5.7999999999999996E-2</v>
      </c>
      <c r="E385" s="1">
        <f t="shared" si="42"/>
        <v>451.64060750347602</v>
      </c>
      <c r="F385" s="1">
        <f t="shared" si="41"/>
        <v>1775.6489174875944</v>
      </c>
      <c r="G385" s="1">
        <f t="shared" si="38"/>
        <v>2227.2895249910703</v>
      </c>
      <c r="H385" s="1">
        <f t="shared" si="39"/>
        <v>91667.235393576411</v>
      </c>
    </row>
    <row r="386" spans="2:8">
      <c r="B386">
        <f t="shared" si="37"/>
        <v>32</v>
      </c>
      <c r="C386" s="24">
        <f t="shared" si="40"/>
        <v>375</v>
      </c>
      <c r="D386" s="25">
        <f t="shared" si="36"/>
        <v>5.7999999999999996E-2</v>
      </c>
      <c r="E386" s="1">
        <f t="shared" si="42"/>
        <v>443.05830440228596</v>
      </c>
      <c r="F386" s="1">
        <f t="shared" si="41"/>
        <v>1784.2312205887843</v>
      </c>
      <c r="G386" s="1">
        <f t="shared" si="38"/>
        <v>2227.2895249910703</v>
      </c>
      <c r="H386" s="1">
        <f t="shared" si="39"/>
        <v>89883.004172987625</v>
      </c>
    </row>
    <row r="387" spans="2:8">
      <c r="B387">
        <f t="shared" si="37"/>
        <v>32</v>
      </c>
      <c r="C387" s="24">
        <f t="shared" si="40"/>
        <v>376</v>
      </c>
      <c r="D387" s="25">
        <f t="shared" si="36"/>
        <v>5.7999999999999996E-2</v>
      </c>
      <c r="E387" s="1">
        <f t="shared" si="42"/>
        <v>434.43452016944019</v>
      </c>
      <c r="F387" s="1">
        <f t="shared" si="41"/>
        <v>1792.8550048216298</v>
      </c>
      <c r="G387" s="1">
        <f t="shared" si="38"/>
        <v>2227.2895249910698</v>
      </c>
      <c r="H387" s="1">
        <f t="shared" si="39"/>
        <v>88090.149168165997</v>
      </c>
    </row>
    <row r="388" spans="2:8">
      <c r="B388">
        <f t="shared" si="37"/>
        <v>32</v>
      </c>
      <c r="C388" s="24">
        <f t="shared" si="40"/>
        <v>377</v>
      </c>
      <c r="D388" s="25">
        <f t="shared" si="36"/>
        <v>5.7999999999999996E-2</v>
      </c>
      <c r="E388" s="1">
        <f t="shared" si="42"/>
        <v>425.76905431280233</v>
      </c>
      <c r="F388" s="1">
        <f t="shared" si="41"/>
        <v>1801.5204706782674</v>
      </c>
      <c r="G388" s="1">
        <f t="shared" si="38"/>
        <v>2227.2895249910698</v>
      </c>
      <c r="H388" s="1">
        <f t="shared" si="39"/>
        <v>86288.628697487729</v>
      </c>
    </row>
    <row r="389" spans="2:8">
      <c r="B389">
        <f t="shared" si="37"/>
        <v>32</v>
      </c>
      <c r="C389" s="24">
        <f t="shared" si="40"/>
        <v>378</v>
      </c>
      <c r="D389" s="25">
        <f t="shared" si="36"/>
        <v>5.7999999999999996E-2</v>
      </c>
      <c r="E389" s="1">
        <f t="shared" si="42"/>
        <v>417.06170537119061</v>
      </c>
      <c r="F389" s="1">
        <f t="shared" si="41"/>
        <v>1810.2278196198788</v>
      </c>
      <c r="G389" s="1">
        <f t="shared" si="38"/>
        <v>2227.2895249910694</v>
      </c>
      <c r="H389" s="1">
        <f t="shared" si="39"/>
        <v>84478.400877867854</v>
      </c>
    </row>
    <row r="390" spans="2:8">
      <c r="B390">
        <f t="shared" si="37"/>
        <v>32</v>
      </c>
      <c r="C390" s="24">
        <f t="shared" si="40"/>
        <v>379</v>
      </c>
      <c r="D390" s="25">
        <f t="shared" si="36"/>
        <v>5.7999999999999996E-2</v>
      </c>
      <c r="E390" s="1">
        <f t="shared" si="42"/>
        <v>408.31227090969463</v>
      </c>
      <c r="F390" s="1">
        <f t="shared" si="41"/>
        <v>1818.9772540813747</v>
      </c>
      <c r="G390" s="1">
        <f t="shared" si="38"/>
        <v>2227.2895249910694</v>
      </c>
      <c r="H390" s="1">
        <f t="shared" si="39"/>
        <v>82659.423623786482</v>
      </c>
    </row>
    <row r="391" spans="2:8">
      <c r="B391">
        <f t="shared" si="37"/>
        <v>32</v>
      </c>
      <c r="C391" s="24">
        <f t="shared" si="40"/>
        <v>380</v>
      </c>
      <c r="D391" s="25">
        <f t="shared" si="36"/>
        <v>5.7999999999999996E-2</v>
      </c>
      <c r="E391" s="1">
        <f t="shared" si="42"/>
        <v>399.52054751496797</v>
      </c>
      <c r="F391" s="1">
        <f t="shared" si="41"/>
        <v>1827.7689774761011</v>
      </c>
      <c r="G391" s="1">
        <f t="shared" si="38"/>
        <v>2227.2895249910689</v>
      </c>
      <c r="H391" s="1">
        <f t="shared" si="39"/>
        <v>80831.654646310388</v>
      </c>
    </row>
    <row r="392" spans="2:8">
      <c r="B392">
        <f t="shared" si="37"/>
        <v>32</v>
      </c>
      <c r="C392" s="24">
        <f t="shared" si="40"/>
        <v>381</v>
      </c>
      <c r="D392" s="25">
        <f t="shared" si="36"/>
        <v>5.7999999999999996E-2</v>
      </c>
      <c r="E392" s="1">
        <f t="shared" si="42"/>
        <v>390.68633079050022</v>
      </c>
      <c r="F392" s="1">
        <f t="shared" si="41"/>
        <v>1836.6031942005689</v>
      </c>
      <c r="G392" s="1">
        <f t="shared" si="38"/>
        <v>2227.2895249910689</v>
      </c>
      <c r="H392" s="1">
        <f t="shared" si="39"/>
        <v>78995.051452109823</v>
      </c>
    </row>
    <row r="393" spans="2:8">
      <c r="B393">
        <f t="shared" si="37"/>
        <v>32</v>
      </c>
      <c r="C393" s="24">
        <f t="shared" si="40"/>
        <v>382</v>
      </c>
      <c r="D393" s="25">
        <f t="shared" si="36"/>
        <v>5.7999999999999996E-2</v>
      </c>
      <c r="E393" s="1">
        <f t="shared" si="42"/>
        <v>381.80941535186412</v>
      </c>
      <c r="F393" s="1">
        <f t="shared" si="41"/>
        <v>1845.4801096392048</v>
      </c>
      <c r="G393" s="1">
        <f t="shared" si="38"/>
        <v>2227.2895249910689</v>
      </c>
      <c r="H393" s="1">
        <f t="shared" si="39"/>
        <v>77149.571342470619</v>
      </c>
    </row>
    <row r="394" spans="2:8">
      <c r="B394">
        <f t="shared" si="37"/>
        <v>32</v>
      </c>
      <c r="C394" s="24">
        <f t="shared" si="40"/>
        <v>383</v>
      </c>
      <c r="D394" s="25">
        <f t="shared" si="36"/>
        <v>5.7999999999999996E-2</v>
      </c>
      <c r="E394" s="1">
        <f t="shared" si="42"/>
        <v>372.88959482194127</v>
      </c>
      <c r="F394" s="1">
        <f t="shared" si="41"/>
        <v>1854.3999301691274</v>
      </c>
      <c r="G394" s="1">
        <f t="shared" si="38"/>
        <v>2227.2895249910689</v>
      </c>
      <c r="H394" s="1">
        <f t="shared" si="39"/>
        <v>75295.171412301497</v>
      </c>
    </row>
    <row r="395" spans="2:8">
      <c r="B395">
        <f t="shared" si="37"/>
        <v>32</v>
      </c>
      <c r="C395" s="24">
        <f t="shared" si="40"/>
        <v>384</v>
      </c>
      <c r="D395" s="25">
        <f t="shared" si="36"/>
        <v>5.7999999999999996E-2</v>
      </c>
      <c r="E395" s="1">
        <f t="shared" si="42"/>
        <v>363.92666182612385</v>
      </c>
      <c r="F395" s="1">
        <f t="shared" si="41"/>
        <v>1863.3628631649447</v>
      </c>
      <c r="G395" s="1">
        <f t="shared" si="38"/>
        <v>2227.2895249910684</v>
      </c>
      <c r="H395" s="1">
        <f t="shared" si="39"/>
        <v>73431.808549136549</v>
      </c>
    </row>
    <row r="396" spans="2:8">
      <c r="B396" s="29">
        <f t="shared" si="37"/>
        <v>33</v>
      </c>
      <c r="C396" s="30">
        <f t="shared" si="40"/>
        <v>385</v>
      </c>
      <c r="D396" s="31">
        <f t="shared" ref="D396:D459" si="43">$C$5</f>
        <v>5.7999999999999996E-2</v>
      </c>
      <c r="E396" s="32">
        <f t="shared" si="42"/>
        <v>354.92040798749326</v>
      </c>
      <c r="F396" s="32">
        <f t="shared" si="41"/>
        <v>1872.369117003575</v>
      </c>
      <c r="G396" s="32">
        <f t="shared" si="38"/>
        <v>2227.289524991068</v>
      </c>
      <c r="H396" s="32">
        <f t="shared" si="39"/>
        <v>71559.439432132975</v>
      </c>
    </row>
    <row r="397" spans="2:8">
      <c r="B397" s="29">
        <f t="shared" ref="B397:B437" si="44">ROUNDUP(C397/12,0)</f>
        <v>33</v>
      </c>
      <c r="C397" s="30">
        <f t="shared" si="40"/>
        <v>386</v>
      </c>
      <c r="D397" s="31">
        <f t="shared" si="43"/>
        <v>5.7999999999999996E-2</v>
      </c>
      <c r="E397" s="32">
        <f t="shared" si="42"/>
        <v>345.87062392197601</v>
      </c>
      <c r="F397" s="32">
        <f t="shared" si="41"/>
        <v>1881.418901069092</v>
      </c>
      <c r="G397" s="32">
        <f t="shared" ref="G397:G437" si="45">IF(H396&gt;0,E397+F397,0)</f>
        <v>2227.289524991068</v>
      </c>
      <c r="H397" s="32">
        <f t="shared" ref="H397:H437" si="46">IF(H396-F397&gt;0.001,H396-F397,0)</f>
        <v>69678.020531063885</v>
      </c>
    </row>
    <row r="398" spans="2:8">
      <c r="B398" s="29">
        <f t="shared" si="44"/>
        <v>33</v>
      </c>
      <c r="C398" s="30">
        <f t="shared" ref="C398:C437" si="47">C397+1</f>
        <v>387</v>
      </c>
      <c r="D398" s="31">
        <f t="shared" si="43"/>
        <v>5.7999999999999996E-2</v>
      </c>
      <c r="E398" s="32">
        <f t="shared" si="42"/>
        <v>336.77709923347544</v>
      </c>
      <c r="F398" s="32">
        <f t="shared" ref="F398:F437" si="48">IF(H397&gt;0,F397*(1+D398/12),0)</f>
        <v>1890.5124257575924</v>
      </c>
      <c r="G398" s="32">
        <f t="shared" si="45"/>
        <v>2227.289524991068</v>
      </c>
      <c r="H398" s="32">
        <f t="shared" si="46"/>
        <v>67787.50810530629</v>
      </c>
    </row>
    <row r="399" spans="2:8">
      <c r="B399" s="29">
        <f t="shared" si="44"/>
        <v>33</v>
      </c>
      <c r="C399" s="30">
        <f t="shared" si="47"/>
        <v>388</v>
      </c>
      <c r="D399" s="31">
        <f t="shared" si="43"/>
        <v>5.7999999999999996E-2</v>
      </c>
      <c r="E399" s="32">
        <f t="shared" si="42"/>
        <v>327.63962250898038</v>
      </c>
      <c r="F399" s="32">
        <f t="shared" si="48"/>
        <v>1899.6499024820873</v>
      </c>
      <c r="G399" s="32">
        <f t="shared" si="45"/>
        <v>2227.2895249910675</v>
      </c>
      <c r="H399" s="32">
        <f t="shared" si="46"/>
        <v>65887.858202824209</v>
      </c>
    </row>
    <row r="400" spans="2:8">
      <c r="B400" s="29">
        <f t="shared" si="44"/>
        <v>33</v>
      </c>
      <c r="C400" s="30">
        <f t="shared" si="47"/>
        <v>389</v>
      </c>
      <c r="D400" s="31">
        <f t="shared" si="43"/>
        <v>5.7999999999999996E-2</v>
      </c>
      <c r="E400" s="32">
        <f t="shared" si="42"/>
        <v>318.45798131365035</v>
      </c>
      <c r="F400" s="32">
        <f t="shared" si="48"/>
        <v>1908.8315436774174</v>
      </c>
      <c r="G400" s="32">
        <f t="shared" si="45"/>
        <v>2227.2895249910675</v>
      </c>
      <c r="H400" s="32">
        <f t="shared" si="46"/>
        <v>63979.026659146795</v>
      </c>
    </row>
    <row r="401" spans="2:8">
      <c r="B401" s="29">
        <f t="shared" si="44"/>
        <v>33</v>
      </c>
      <c r="C401" s="30">
        <f t="shared" si="47"/>
        <v>390</v>
      </c>
      <c r="D401" s="31">
        <f t="shared" si="43"/>
        <v>5.7999999999999996E-2</v>
      </c>
      <c r="E401" s="32">
        <f t="shared" si="42"/>
        <v>309.23196218587617</v>
      </c>
      <c r="F401" s="32">
        <f t="shared" si="48"/>
        <v>1918.0575628051913</v>
      </c>
      <c r="G401" s="32">
        <f t="shared" si="45"/>
        <v>2227.2895249910675</v>
      </c>
      <c r="H401" s="32">
        <f t="shared" si="46"/>
        <v>62060.969096341607</v>
      </c>
    </row>
    <row r="402" spans="2:8">
      <c r="B402" s="29">
        <f t="shared" si="44"/>
        <v>33</v>
      </c>
      <c r="C402" s="30">
        <f t="shared" si="47"/>
        <v>391</v>
      </c>
      <c r="D402" s="31">
        <f t="shared" si="43"/>
        <v>5.7999999999999996E-2</v>
      </c>
      <c r="E402" s="32">
        <f t="shared" si="42"/>
        <v>299.96135063231776</v>
      </c>
      <c r="F402" s="32">
        <f t="shared" si="48"/>
        <v>1927.3281743587495</v>
      </c>
      <c r="G402" s="32">
        <f t="shared" si="45"/>
        <v>2227.2895249910671</v>
      </c>
      <c r="H402" s="32">
        <f t="shared" si="46"/>
        <v>60133.640921982857</v>
      </c>
    </row>
    <row r="403" spans="2:8">
      <c r="B403" s="29">
        <f t="shared" si="44"/>
        <v>33</v>
      </c>
      <c r="C403" s="30">
        <f t="shared" si="47"/>
        <v>392</v>
      </c>
      <c r="D403" s="31">
        <f t="shared" si="43"/>
        <v>5.7999999999999996E-2</v>
      </c>
      <c r="E403" s="32">
        <f t="shared" si="42"/>
        <v>290.64593112291715</v>
      </c>
      <c r="F403" s="32">
        <f t="shared" si="48"/>
        <v>1936.64359386815</v>
      </c>
      <c r="G403" s="32">
        <f t="shared" si="45"/>
        <v>2227.2895249910671</v>
      </c>
      <c r="H403" s="32">
        <f t="shared" si="46"/>
        <v>58196.997328114703</v>
      </c>
    </row>
    <row r="404" spans="2:8">
      <c r="B404" s="29">
        <f t="shared" si="44"/>
        <v>33</v>
      </c>
      <c r="C404" s="30">
        <f t="shared" si="47"/>
        <v>393</v>
      </c>
      <c r="D404" s="31">
        <f t="shared" si="43"/>
        <v>5.7999999999999996E-2</v>
      </c>
      <c r="E404" s="32">
        <f t="shared" si="42"/>
        <v>281.28548708588772</v>
      </c>
      <c r="F404" s="32">
        <f t="shared" si="48"/>
        <v>1946.0040379051793</v>
      </c>
      <c r="G404" s="32">
        <f t="shared" si="45"/>
        <v>2227.2895249910671</v>
      </c>
      <c r="H404" s="32">
        <f t="shared" si="46"/>
        <v>56250.993290209524</v>
      </c>
    </row>
    <row r="405" spans="2:8">
      <c r="B405" s="29">
        <f t="shared" si="44"/>
        <v>33</v>
      </c>
      <c r="C405" s="30">
        <f t="shared" si="47"/>
        <v>394</v>
      </c>
      <c r="D405" s="31">
        <f t="shared" si="43"/>
        <v>5.7999999999999996E-2</v>
      </c>
      <c r="E405" s="32">
        <f t="shared" si="42"/>
        <v>271.87980090267934</v>
      </c>
      <c r="F405" s="32">
        <f t="shared" si="48"/>
        <v>1955.4097240883875</v>
      </c>
      <c r="G405" s="32">
        <f t="shared" si="45"/>
        <v>2227.2895249910671</v>
      </c>
      <c r="H405" s="32">
        <f t="shared" si="46"/>
        <v>54295.583566121139</v>
      </c>
    </row>
    <row r="406" spans="2:8">
      <c r="B406" s="29">
        <f t="shared" si="44"/>
        <v>33</v>
      </c>
      <c r="C406" s="30">
        <f t="shared" si="47"/>
        <v>395</v>
      </c>
      <c r="D406" s="31">
        <f t="shared" si="43"/>
        <v>5.7999999999999996E-2</v>
      </c>
      <c r="E406" s="32">
        <f t="shared" si="42"/>
        <v>262.42865390291882</v>
      </c>
      <c r="F406" s="32">
        <f t="shared" si="48"/>
        <v>1964.8608710881479</v>
      </c>
      <c r="G406" s="32">
        <f t="shared" si="45"/>
        <v>2227.2895249910666</v>
      </c>
      <c r="H406" s="32">
        <f t="shared" si="46"/>
        <v>52330.722695032993</v>
      </c>
    </row>
    <row r="407" spans="2:8">
      <c r="B407" s="29">
        <f t="shared" si="44"/>
        <v>33</v>
      </c>
      <c r="C407" s="30">
        <f t="shared" si="47"/>
        <v>396</v>
      </c>
      <c r="D407" s="31">
        <f t="shared" si="43"/>
        <v>5.7999999999999996E-2</v>
      </c>
      <c r="E407" s="32">
        <f t="shared" si="42"/>
        <v>252.93182635932612</v>
      </c>
      <c r="F407" s="32">
        <f t="shared" si="48"/>
        <v>1974.3576986317405</v>
      </c>
      <c r="G407" s="32">
        <f t="shared" si="45"/>
        <v>2227.2895249910666</v>
      </c>
      <c r="H407" s="32">
        <f t="shared" si="46"/>
        <v>50356.364996401251</v>
      </c>
    </row>
    <row r="408" spans="2:8">
      <c r="B408">
        <f t="shared" si="44"/>
        <v>34</v>
      </c>
      <c r="C408" s="24">
        <f t="shared" si="47"/>
        <v>397</v>
      </c>
      <c r="D408" s="25">
        <f t="shared" si="43"/>
        <v>5.7999999999999996E-2</v>
      </c>
      <c r="E408" s="1">
        <f t="shared" si="42"/>
        <v>243.38909748260605</v>
      </c>
      <c r="F408" s="1">
        <f t="shared" si="48"/>
        <v>1983.9004275084603</v>
      </c>
      <c r="G408" s="1">
        <f t="shared" si="45"/>
        <v>2227.2895249910662</v>
      </c>
      <c r="H408" s="1">
        <f t="shared" si="46"/>
        <v>48372.464568892792</v>
      </c>
    </row>
    <row r="409" spans="2:8">
      <c r="B409">
        <f t="shared" si="44"/>
        <v>34</v>
      </c>
      <c r="C409" s="24">
        <f t="shared" si="47"/>
        <v>398</v>
      </c>
      <c r="D409" s="25">
        <f t="shared" si="43"/>
        <v>5.7999999999999996E-2</v>
      </c>
      <c r="E409" s="1">
        <f t="shared" si="42"/>
        <v>233.80024541631516</v>
      </c>
      <c r="F409" s="1">
        <f t="shared" si="48"/>
        <v>1993.489279574751</v>
      </c>
      <c r="G409" s="1">
        <f t="shared" si="45"/>
        <v>2227.2895249910662</v>
      </c>
      <c r="H409" s="1">
        <f t="shared" si="46"/>
        <v>46378.975289318041</v>
      </c>
    </row>
    <row r="410" spans="2:8">
      <c r="B410">
        <f t="shared" si="44"/>
        <v>34</v>
      </c>
      <c r="C410" s="24">
        <f t="shared" si="47"/>
        <v>399</v>
      </c>
      <c r="D410" s="25">
        <f t="shared" si="43"/>
        <v>5.7999999999999996E-2</v>
      </c>
      <c r="E410" s="1">
        <f t="shared" si="42"/>
        <v>224.16504723170385</v>
      </c>
      <c r="F410" s="1">
        <f t="shared" si="48"/>
        <v>2003.1244777593622</v>
      </c>
      <c r="G410" s="1">
        <f t="shared" si="45"/>
        <v>2227.2895249910662</v>
      </c>
      <c r="H410" s="1">
        <f t="shared" si="46"/>
        <v>44375.850811558681</v>
      </c>
    </row>
    <row r="411" spans="2:8">
      <c r="B411">
        <f t="shared" si="44"/>
        <v>34</v>
      </c>
      <c r="C411" s="24">
        <f t="shared" si="47"/>
        <v>400</v>
      </c>
      <c r="D411" s="25">
        <f t="shared" si="43"/>
        <v>5.7999999999999996E-2</v>
      </c>
      <c r="E411" s="1">
        <f t="shared" si="42"/>
        <v>214.4832789225336</v>
      </c>
      <c r="F411" s="1">
        <f t="shared" si="48"/>
        <v>2012.8062460685323</v>
      </c>
      <c r="G411" s="1">
        <f t="shared" si="45"/>
        <v>2227.2895249910662</v>
      </c>
      <c r="H411" s="1">
        <f t="shared" si="46"/>
        <v>42363.044565490149</v>
      </c>
    </row>
    <row r="412" spans="2:8">
      <c r="B412">
        <f t="shared" si="44"/>
        <v>34</v>
      </c>
      <c r="C412" s="24">
        <f t="shared" si="47"/>
        <v>401</v>
      </c>
      <c r="D412" s="25">
        <f t="shared" si="43"/>
        <v>5.7999999999999996E-2</v>
      </c>
      <c r="E412" s="1">
        <f t="shared" ref="E412:E437" si="49">H411*D412/12</f>
        <v>204.75471539986904</v>
      </c>
      <c r="F412" s="1">
        <f t="shared" si="48"/>
        <v>2022.5348095911968</v>
      </c>
      <c r="G412" s="1">
        <f t="shared" si="45"/>
        <v>2227.2895249910657</v>
      </c>
      <c r="H412" s="1">
        <f t="shared" si="46"/>
        <v>40340.509755898951</v>
      </c>
    </row>
    <row r="413" spans="2:8">
      <c r="B413">
        <f t="shared" si="44"/>
        <v>34</v>
      </c>
      <c r="C413" s="24">
        <f t="shared" si="47"/>
        <v>402</v>
      </c>
      <c r="D413" s="25">
        <f t="shared" si="43"/>
        <v>5.7999999999999996E-2</v>
      </c>
      <c r="E413" s="1">
        <f t="shared" si="49"/>
        <v>194.97913048684492</v>
      </c>
      <c r="F413" s="1">
        <f t="shared" si="48"/>
        <v>2032.3103945042208</v>
      </c>
      <c r="G413" s="1">
        <f t="shared" si="45"/>
        <v>2227.2895249910657</v>
      </c>
      <c r="H413" s="1">
        <f t="shared" si="46"/>
        <v>38308.199361394727</v>
      </c>
    </row>
    <row r="414" spans="2:8">
      <c r="B414">
        <f t="shared" si="44"/>
        <v>34</v>
      </c>
      <c r="C414" s="24">
        <f t="shared" si="47"/>
        <v>403</v>
      </c>
      <c r="D414" s="25">
        <f t="shared" si="43"/>
        <v>5.7999999999999996E-2</v>
      </c>
      <c r="E414" s="1">
        <f t="shared" si="49"/>
        <v>185.15629691340783</v>
      </c>
      <c r="F414" s="1">
        <f t="shared" si="48"/>
        <v>2042.1332280776576</v>
      </c>
      <c r="G414" s="1">
        <f t="shared" si="45"/>
        <v>2227.2895249910653</v>
      </c>
      <c r="H414" s="1">
        <f t="shared" si="46"/>
        <v>36266.066133317072</v>
      </c>
    </row>
    <row r="415" spans="2:8">
      <c r="B415">
        <f t="shared" si="44"/>
        <v>34</v>
      </c>
      <c r="C415" s="24">
        <f t="shared" si="47"/>
        <v>404</v>
      </c>
      <c r="D415" s="25">
        <f t="shared" si="43"/>
        <v>5.7999999999999996E-2</v>
      </c>
      <c r="E415" s="1">
        <f t="shared" si="49"/>
        <v>175.2859863110325</v>
      </c>
      <c r="F415" s="1">
        <f t="shared" si="48"/>
        <v>2052.0035386800328</v>
      </c>
      <c r="G415" s="1">
        <f t="shared" si="45"/>
        <v>2227.2895249910653</v>
      </c>
      <c r="H415" s="1">
        <f t="shared" si="46"/>
        <v>34214.062594637042</v>
      </c>
    </row>
    <row r="416" spans="2:8">
      <c r="B416">
        <f t="shared" si="44"/>
        <v>34</v>
      </c>
      <c r="C416" s="24">
        <f t="shared" si="47"/>
        <v>405</v>
      </c>
      <c r="D416" s="25">
        <f t="shared" si="43"/>
        <v>5.7999999999999996E-2</v>
      </c>
      <c r="E416" s="1">
        <f t="shared" si="49"/>
        <v>165.36796920741236</v>
      </c>
      <c r="F416" s="1">
        <f t="shared" si="48"/>
        <v>2061.9215557836528</v>
      </c>
      <c r="G416" s="1">
        <f t="shared" si="45"/>
        <v>2227.2895249910653</v>
      </c>
      <c r="H416" s="1">
        <f t="shared" si="46"/>
        <v>32152.141038853388</v>
      </c>
    </row>
    <row r="417" spans="2:8">
      <c r="B417">
        <f t="shared" si="44"/>
        <v>34</v>
      </c>
      <c r="C417" s="24">
        <f t="shared" si="47"/>
        <v>406</v>
      </c>
      <c r="D417" s="25">
        <f t="shared" si="43"/>
        <v>5.7999999999999996E-2</v>
      </c>
      <c r="E417" s="1">
        <f t="shared" si="49"/>
        <v>155.4020150211247</v>
      </c>
      <c r="F417" s="1">
        <f t="shared" si="48"/>
        <v>2071.8875099699403</v>
      </c>
      <c r="G417" s="1">
        <f t="shared" si="45"/>
        <v>2227.2895249910648</v>
      </c>
      <c r="H417" s="1">
        <f t="shared" si="46"/>
        <v>30080.253528883448</v>
      </c>
    </row>
    <row r="418" spans="2:8">
      <c r="B418">
        <f t="shared" si="44"/>
        <v>34</v>
      </c>
      <c r="C418" s="24">
        <f t="shared" si="47"/>
        <v>407</v>
      </c>
      <c r="D418" s="25">
        <f t="shared" si="43"/>
        <v>5.7999999999999996E-2</v>
      </c>
      <c r="E418" s="1">
        <f t="shared" si="49"/>
        <v>145.38789205626998</v>
      </c>
      <c r="F418" s="1">
        <f t="shared" si="48"/>
        <v>2081.9016329347946</v>
      </c>
      <c r="G418" s="1">
        <f t="shared" si="45"/>
        <v>2227.2895249910648</v>
      </c>
      <c r="H418" s="1">
        <f t="shared" si="46"/>
        <v>27998.351895948654</v>
      </c>
    </row>
    <row r="419" spans="2:8">
      <c r="B419">
        <f t="shared" si="44"/>
        <v>34</v>
      </c>
      <c r="C419" s="24">
        <f t="shared" si="47"/>
        <v>408</v>
      </c>
      <c r="D419" s="25">
        <f t="shared" si="43"/>
        <v>5.7999999999999996E-2</v>
      </c>
      <c r="E419" s="1">
        <f t="shared" si="49"/>
        <v>135.32536749708515</v>
      </c>
      <c r="F419" s="1">
        <f t="shared" si="48"/>
        <v>2091.9641574939792</v>
      </c>
      <c r="G419" s="1">
        <f t="shared" si="45"/>
        <v>2227.2895249910644</v>
      </c>
      <c r="H419" s="1">
        <f t="shared" si="46"/>
        <v>25906.387738454676</v>
      </c>
    </row>
    <row r="420" spans="2:8">
      <c r="B420" s="29">
        <f t="shared" si="44"/>
        <v>35</v>
      </c>
      <c r="C420" s="30">
        <f t="shared" si="47"/>
        <v>409</v>
      </c>
      <c r="D420" s="31">
        <f t="shared" si="43"/>
        <v>5.7999999999999996E-2</v>
      </c>
      <c r="E420" s="32">
        <f t="shared" si="49"/>
        <v>125.21420740253092</v>
      </c>
      <c r="F420" s="32">
        <f t="shared" si="48"/>
        <v>2102.0753175885334</v>
      </c>
      <c r="G420" s="32">
        <f t="shared" si="45"/>
        <v>2227.2895249910644</v>
      </c>
      <c r="H420" s="32">
        <f t="shared" si="46"/>
        <v>23804.312420866143</v>
      </c>
    </row>
    <row r="421" spans="2:8">
      <c r="B421" s="29">
        <f t="shared" si="44"/>
        <v>35</v>
      </c>
      <c r="C421" s="30">
        <f t="shared" si="47"/>
        <v>410</v>
      </c>
      <c r="D421" s="31">
        <f t="shared" si="43"/>
        <v>5.7999999999999996E-2</v>
      </c>
      <c r="E421" s="32">
        <f t="shared" si="49"/>
        <v>115.05417670085302</v>
      </c>
      <c r="F421" s="32">
        <f t="shared" si="48"/>
        <v>2112.2353482902113</v>
      </c>
      <c r="G421" s="32">
        <f t="shared" si="45"/>
        <v>2227.2895249910644</v>
      </c>
      <c r="H421" s="32">
        <f t="shared" si="46"/>
        <v>21692.077072575932</v>
      </c>
    </row>
    <row r="422" spans="2:8">
      <c r="B422" s="29">
        <f t="shared" si="44"/>
        <v>35</v>
      </c>
      <c r="C422" s="30">
        <f t="shared" si="47"/>
        <v>411</v>
      </c>
      <c r="D422" s="31">
        <f t="shared" si="43"/>
        <v>5.7999999999999996E-2</v>
      </c>
      <c r="E422" s="32">
        <f t="shared" si="49"/>
        <v>104.845039184117</v>
      </c>
      <c r="F422" s="32">
        <f t="shared" si="48"/>
        <v>2122.4444858069469</v>
      </c>
      <c r="G422" s="32">
        <f t="shared" si="45"/>
        <v>2227.2895249910639</v>
      </c>
      <c r="H422" s="32">
        <f t="shared" si="46"/>
        <v>19569.632586768985</v>
      </c>
    </row>
    <row r="423" spans="2:8">
      <c r="B423" s="29">
        <f t="shared" si="44"/>
        <v>35</v>
      </c>
      <c r="C423" s="30">
        <f t="shared" si="47"/>
        <v>412</v>
      </c>
      <c r="D423" s="31">
        <f t="shared" si="43"/>
        <v>5.7999999999999996E-2</v>
      </c>
      <c r="E423" s="32">
        <f t="shared" si="49"/>
        <v>94.586557502716744</v>
      </c>
      <c r="F423" s="32">
        <f t="shared" si="48"/>
        <v>2132.702967488347</v>
      </c>
      <c r="G423" s="32">
        <f t="shared" si="45"/>
        <v>2227.2895249910639</v>
      </c>
      <c r="H423" s="32">
        <f t="shared" si="46"/>
        <v>17436.929619280636</v>
      </c>
    </row>
    <row r="424" spans="2:8">
      <c r="B424" s="29">
        <f t="shared" si="44"/>
        <v>35</v>
      </c>
      <c r="C424" s="30">
        <f t="shared" si="47"/>
        <v>413</v>
      </c>
      <c r="D424" s="31">
        <f t="shared" si="43"/>
        <v>5.7999999999999996E-2</v>
      </c>
      <c r="E424" s="32">
        <f t="shared" si="49"/>
        <v>84.27849315985641</v>
      </c>
      <c r="F424" s="32">
        <f t="shared" si="48"/>
        <v>2143.0110318312072</v>
      </c>
      <c r="G424" s="32">
        <f t="shared" si="45"/>
        <v>2227.2895249910634</v>
      </c>
      <c r="H424" s="32">
        <f t="shared" si="46"/>
        <v>15293.918587449429</v>
      </c>
    </row>
    <row r="425" spans="2:8">
      <c r="B425" s="29">
        <f t="shared" si="44"/>
        <v>35</v>
      </c>
      <c r="C425" s="30">
        <f t="shared" si="47"/>
        <v>414</v>
      </c>
      <c r="D425" s="31">
        <f t="shared" si="43"/>
        <v>5.7999999999999996E-2</v>
      </c>
      <c r="E425" s="32">
        <f t="shared" si="49"/>
        <v>73.920606506005569</v>
      </c>
      <c r="F425" s="32">
        <f t="shared" si="48"/>
        <v>2153.3689184850577</v>
      </c>
      <c r="G425" s="32">
        <f t="shared" si="45"/>
        <v>2227.2895249910634</v>
      </c>
      <c r="H425" s="32">
        <f t="shared" si="46"/>
        <v>13140.549668964371</v>
      </c>
    </row>
    <row r="426" spans="2:8">
      <c r="B426" s="29">
        <f t="shared" si="44"/>
        <v>35</v>
      </c>
      <c r="C426" s="30">
        <f t="shared" si="47"/>
        <v>415</v>
      </c>
      <c r="D426" s="31">
        <f t="shared" si="43"/>
        <v>5.7999999999999996E-2</v>
      </c>
      <c r="E426" s="32">
        <f t="shared" si="49"/>
        <v>63.512656733327788</v>
      </c>
      <c r="F426" s="32">
        <f t="shared" si="48"/>
        <v>2163.7768682577353</v>
      </c>
      <c r="G426" s="32">
        <f t="shared" si="45"/>
        <v>2227.289524991063</v>
      </c>
      <c r="H426" s="32">
        <f t="shared" si="46"/>
        <v>10976.772800706636</v>
      </c>
    </row>
    <row r="427" spans="2:8">
      <c r="B427" s="29">
        <f t="shared" si="44"/>
        <v>35</v>
      </c>
      <c r="C427" s="30">
        <f t="shared" si="47"/>
        <v>416</v>
      </c>
      <c r="D427" s="31">
        <f t="shared" si="43"/>
        <v>5.7999999999999996E-2</v>
      </c>
      <c r="E427" s="32">
        <f t="shared" si="49"/>
        <v>53.054401870082074</v>
      </c>
      <c r="F427" s="32">
        <f t="shared" si="48"/>
        <v>2174.2351231209809</v>
      </c>
      <c r="G427" s="32">
        <f t="shared" si="45"/>
        <v>2227.289524991063</v>
      </c>
      <c r="H427" s="32">
        <f t="shared" si="46"/>
        <v>8802.5376775856548</v>
      </c>
    </row>
    <row r="428" spans="2:8">
      <c r="B428" s="29">
        <f t="shared" si="44"/>
        <v>35</v>
      </c>
      <c r="C428" s="30">
        <f t="shared" si="47"/>
        <v>417</v>
      </c>
      <c r="D428" s="31">
        <f t="shared" si="43"/>
        <v>5.7999999999999996E-2</v>
      </c>
      <c r="E428" s="32">
        <f t="shared" si="49"/>
        <v>42.54559877499733</v>
      </c>
      <c r="F428" s="32">
        <f t="shared" si="48"/>
        <v>2184.7439262160656</v>
      </c>
      <c r="G428" s="32">
        <f t="shared" si="45"/>
        <v>2227.289524991063</v>
      </c>
      <c r="H428" s="32">
        <f t="shared" si="46"/>
        <v>6617.7937513695888</v>
      </c>
    </row>
    <row r="429" spans="2:8">
      <c r="B429" s="29">
        <f t="shared" si="44"/>
        <v>35</v>
      </c>
      <c r="C429" s="30">
        <f t="shared" si="47"/>
        <v>418</v>
      </c>
      <c r="D429" s="31">
        <f t="shared" si="43"/>
        <v>5.7999999999999996E-2</v>
      </c>
      <c r="E429" s="32">
        <f t="shared" si="49"/>
        <v>31.986003131619679</v>
      </c>
      <c r="F429" s="32">
        <f t="shared" si="48"/>
        <v>2195.3035218594432</v>
      </c>
      <c r="G429" s="32">
        <f t="shared" si="45"/>
        <v>2227.289524991063</v>
      </c>
      <c r="H429" s="32">
        <f t="shared" si="46"/>
        <v>4422.4902295101456</v>
      </c>
    </row>
    <row r="430" spans="2:8">
      <c r="B430" s="29">
        <f t="shared" si="44"/>
        <v>35</v>
      </c>
      <c r="C430" s="30">
        <f t="shared" si="47"/>
        <v>419</v>
      </c>
      <c r="D430" s="31">
        <f t="shared" si="43"/>
        <v>5.7999999999999996E-2</v>
      </c>
      <c r="E430" s="32">
        <f t="shared" si="49"/>
        <v>21.375369442632365</v>
      </c>
      <c r="F430" s="32">
        <f t="shared" si="48"/>
        <v>2205.9141555484302</v>
      </c>
      <c r="G430" s="32">
        <f t="shared" si="45"/>
        <v>2227.2895249910625</v>
      </c>
      <c r="H430" s="32">
        <f t="shared" si="46"/>
        <v>2216.5760739617153</v>
      </c>
    </row>
    <row r="431" spans="2:8">
      <c r="B431" s="29">
        <f t="shared" si="44"/>
        <v>35</v>
      </c>
      <c r="C431" s="30">
        <f t="shared" si="47"/>
        <v>420</v>
      </c>
      <c r="D431" s="31">
        <f t="shared" si="43"/>
        <v>5.7999999999999996E-2</v>
      </c>
      <c r="E431" s="32">
        <f t="shared" si="49"/>
        <v>10.71345102414829</v>
      </c>
      <c r="F431" s="32">
        <f t="shared" si="48"/>
        <v>2216.576073966914</v>
      </c>
      <c r="G431" s="32">
        <f t="shared" si="45"/>
        <v>2227.2895249910621</v>
      </c>
      <c r="H431" s="32">
        <f t="shared" si="46"/>
        <v>0</v>
      </c>
    </row>
    <row r="432" spans="2:8">
      <c r="B432">
        <f t="shared" si="44"/>
        <v>36</v>
      </c>
      <c r="C432" s="24">
        <f t="shared" si="47"/>
        <v>421</v>
      </c>
      <c r="D432" s="25">
        <f t="shared" si="43"/>
        <v>5.7999999999999996E-2</v>
      </c>
      <c r="E432" s="1">
        <f t="shared" si="49"/>
        <v>0</v>
      </c>
      <c r="F432" s="1">
        <f t="shared" si="48"/>
        <v>0</v>
      </c>
      <c r="G432" s="1">
        <f t="shared" si="45"/>
        <v>0</v>
      </c>
      <c r="H432" s="1">
        <f t="shared" si="46"/>
        <v>0</v>
      </c>
    </row>
    <row r="433" spans="2:8">
      <c r="B433">
        <f t="shared" si="44"/>
        <v>36</v>
      </c>
      <c r="C433" s="24">
        <f t="shared" si="47"/>
        <v>422</v>
      </c>
      <c r="D433" s="25">
        <f t="shared" si="43"/>
        <v>5.7999999999999996E-2</v>
      </c>
      <c r="E433" s="1">
        <f t="shared" si="49"/>
        <v>0</v>
      </c>
      <c r="F433" s="1">
        <f t="shared" si="48"/>
        <v>0</v>
      </c>
      <c r="G433" s="1">
        <f t="shared" si="45"/>
        <v>0</v>
      </c>
      <c r="H433" s="1">
        <f t="shared" si="46"/>
        <v>0</v>
      </c>
    </row>
    <row r="434" spans="2:8">
      <c r="B434">
        <f t="shared" si="44"/>
        <v>36</v>
      </c>
      <c r="C434" s="24">
        <f t="shared" si="47"/>
        <v>423</v>
      </c>
      <c r="D434" s="25">
        <f t="shared" si="43"/>
        <v>5.7999999999999996E-2</v>
      </c>
      <c r="E434" s="1">
        <f t="shared" si="49"/>
        <v>0</v>
      </c>
      <c r="F434" s="1">
        <f t="shared" si="48"/>
        <v>0</v>
      </c>
      <c r="G434" s="1">
        <f t="shared" si="45"/>
        <v>0</v>
      </c>
      <c r="H434" s="1">
        <f t="shared" si="46"/>
        <v>0</v>
      </c>
    </row>
    <row r="435" spans="2:8">
      <c r="B435">
        <f t="shared" si="44"/>
        <v>36</v>
      </c>
      <c r="C435" s="24">
        <f t="shared" si="47"/>
        <v>424</v>
      </c>
      <c r="D435" s="25">
        <f t="shared" si="43"/>
        <v>5.7999999999999996E-2</v>
      </c>
      <c r="E435" s="1">
        <f t="shared" si="49"/>
        <v>0</v>
      </c>
      <c r="F435" s="1">
        <f t="shared" si="48"/>
        <v>0</v>
      </c>
      <c r="G435" s="1">
        <f t="shared" si="45"/>
        <v>0</v>
      </c>
      <c r="H435" s="1">
        <f t="shared" si="46"/>
        <v>0</v>
      </c>
    </row>
    <row r="436" spans="2:8">
      <c r="B436">
        <f t="shared" si="44"/>
        <v>36</v>
      </c>
      <c r="C436" s="24">
        <f t="shared" si="47"/>
        <v>425</v>
      </c>
      <c r="D436" s="25">
        <f t="shared" si="43"/>
        <v>5.7999999999999996E-2</v>
      </c>
      <c r="E436" s="1">
        <f t="shared" si="49"/>
        <v>0</v>
      </c>
      <c r="F436" s="1">
        <f t="shared" si="48"/>
        <v>0</v>
      </c>
      <c r="G436" s="1">
        <f t="shared" si="45"/>
        <v>0</v>
      </c>
      <c r="H436" s="1">
        <f t="shared" si="46"/>
        <v>0</v>
      </c>
    </row>
    <row r="437" spans="2:8">
      <c r="B437">
        <f t="shared" si="44"/>
        <v>36</v>
      </c>
      <c r="C437" s="24">
        <f t="shared" si="47"/>
        <v>426</v>
      </c>
      <c r="D437" s="25">
        <f t="shared" si="43"/>
        <v>5.7999999999999996E-2</v>
      </c>
      <c r="E437" s="1">
        <f t="shared" si="49"/>
        <v>0</v>
      </c>
      <c r="F437" s="1">
        <f t="shared" si="48"/>
        <v>0</v>
      </c>
      <c r="G437" s="1">
        <f t="shared" si="45"/>
        <v>0</v>
      </c>
      <c r="H437" s="1">
        <f t="shared" si="46"/>
        <v>0</v>
      </c>
    </row>
    <row r="438" spans="2:8">
      <c r="B438">
        <f t="shared" ref="B438:B450" si="50">ROUNDUP(C438/12,0)</f>
        <v>36</v>
      </c>
      <c r="C438" s="24">
        <f t="shared" ref="C438:C450" si="51">C437+1</f>
        <v>427</v>
      </c>
      <c r="D438" s="25">
        <f t="shared" si="43"/>
        <v>5.7999999999999996E-2</v>
      </c>
      <c r="E438" s="1">
        <f t="shared" ref="E438:E450" si="52">H437*D438/12</f>
        <v>0</v>
      </c>
      <c r="F438" s="1">
        <f t="shared" ref="F438:F450" si="53">IF(H437&gt;0,F437*(1+D438/12),0)</f>
        <v>0</v>
      </c>
      <c r="G438" s="1">
        <f t="shared" ref="G438:G450" si="54">IF(H437&gt;0,E438+F438,0)</f>
        <v>0</v>
      </c>
      <c r="H438" s="1">
        <f t="shared" ref="H438:H450" si="55">IF(H437-F438&gt;0.001,H437-F438,0)</f>
        <v>0</v>
      </c>
    </row>
    <row r="439" spans="2:8">
      <c r="B439">
        <f t="shared" si="50"/>
        <v>36</v>
      </c>
      <c r="C439" s="24">
        <f t="shared" si="51"/>
        <v>428</v>
      </c>
      <c r="D439" s="25">
        <f t="shared" si="43"/>
        <v>5.7999999999999996E-2</v>
      </c>
      <c r="E439" s="1">
        <f t="shared" si="52"/>
        <v>0</v>
      </c>
      <c r="F439" s="1">
        <f t="shared" si="53"/>
        <v>0</v>
      </c>
      <c r="G439" s="1">
        <f t="shared" si="54"/>
        <v>0</v>
      </c>
      <c r="H439" s="1">
        <f t="shared" si="55"/>
        <v>0</v>
      </c>
    </row>
    <row r="440" spans="2:8">
      <c r="B440">
        <f t="shared" si="50"/>
        <v>36</v>
      </c>
      <c r="C440" s="24">
        <f t="shared" si="51"/>
        <v>429</v>
      </c>
      <c r="D440" s="25">
        <f t="shared" si="43"/>
        <v>5.7999999999999996E-2</v>
      </c>
      <c r="E440" s="1">
        <f t="shared" si="52"/>
        <v>0</v>
      </c>
      <c r="F440" s="1">
        <f t="shared" si="53"/>
        <v>0</v>
      </c>
      <c r="G440" s="1">
        <f t="shared" si="54"/>
        <v>0</v>
      </c>
      <c r="H440" s="1">
        <f t="shared" si="55"/>
        <v>0</v>
      </c>
    </row>
    <row r="441" spans="2:8">
      <c r="B441">
        <f t="shared" si="50"/>
        <v>36</v>
      </c>
      <c r="C441" s="24">
        <f t="shared" si="51"/>
        <v>430</v>
      </c>
      <c r="D441" s="25">
        <f t="shared" si="43"/>
        <v>5.7999999999999996E-2</v>
      </c>
      <c r="E441" s="1">
        <f t="shared" si="52"/>
        <v>0</v>
      </c>
      <c r="F441" s="1">
        <f t="shared" si="53"/>
        <v>0</v>
      </c>
      <c r="G441" s="1">
        <f t="shared" si="54"/>
        <v>0</v>
      </c>
      <c r="H441" s="1">
        <f t="shared" si="55"/>
        <v>0</v>
      </c>
    </row>
    <row r="442" spans="2:8">
      <c r="B442">
        <f t="shared" si="50"/>
        <v>36</v>
      </c>
      <c r="C442" s="24">
        <f t="shared" si="51"/>
        <v>431</v>
      </c>
      <c r="D442" s="25">
        <f t="shared" si="43"/>
        <v>5.7999999999999996E-2</v>
      </c>
      <c r="E442" s="1">
        <f t="shared" si="52"/>
        <v>0</v>
      </c>
      <c r="F442" s="1">
        <f t="shared" si="53"/>
        <v>0</v>
      </c>
      <c r="G442" s="1">
        <f t="shared" si="54"/>
        <v>0</v>
      </c>
      <c r="H442" s="1">
        <f t="shared" si="55"/>
        <v>0</v>
      </c>
    </row>
    <row r="443" spans="2:8">
      <c r="B443">
        <f t="shared" si="50"/>
        <v>36</v>
      </c>
      <c r="C443" s="24">
        <f t="shared" si="51"/>
        <v>432</v>
      </c>
      <c r="D443" s="25">
        <f t="shared" si="43"/>
        <v>5.7999999999999996E-2</v>
      </c>
      <c r="E443" s="1">
        <f t="shared" si="52"/>
        <v>0</v>
      </c>
      <c r="F443" s="1">
        <f t="shared" si="53"/>
        <v>0</v>
      </c>
      <c r="G443" s="1">
        <f t="shared" si="54"/>
        <v>0</v>
      </c>
      <c r="H443" s="1">
        <f t="shared" si="55"/>
        <v>0</v>
      </c>
    </row>
    <row r="444" spans="2:8">
      <c r="B444" s="29">
        <f t="shared" si="50"/>
        <v>37</v>
      </c>
      <c r="C444" s="30">
        <f t="shared" si="51"/>
        <v>433</v>
      </c>
      <c r="D444" s="31">
        <f t="shared" si="43"/>
        <v>5.7999999999999996E-2</v>
      </c>
      <c r="E444" s="32">
        <f t="shared" si="52"/>
        <v>0</v>
      </c>
      <c r="F444" s="32">
        <f t="shared" si="53"/>
        <v>0</v>
      </c>
      <c r="G444" s="32">
        <f t="shared" si="54"/>
        <v>0</v>
      </c>
      <c r="H444" s="32">
        <f t="shared" si="55"/>
        <v>0</v>
      </c>
    </row>
    <row r="445" spans="2:8">
      <c r="B445" s="29">
        <f t="shared" si="50"/>
        <v>37</v>
      </c>
      <c r="C445" s="30">
        <f t="shared" si="51"/>
        <v>434</v>
      </c>
      <c r="D445" s="31">
        <f t="shared" si="43"/>
        <v>5.7999999999999996E-2</v>
      </c>
      <c r="E445" s="32">
        <f t="shared" si="52"/>
        <v>0</v>
      </c>
      <c r="F445" s="32">
        <f t="shared" si="53"/>
        <v>0</v>
      </c>
      <c r="G445" s="32">
        <f t="shared" si="54"/>
        <v>0</v>
      </c>
      <c r="H445" s="32">
        <f t="shared" si="55"/>
        <v>0</v>
      </c>
    </row>
    <row r="446" spans="2:8">
      <c r="B446" s="29">
        <f t="shared" si="50"/>
        <v>37</v>
      </c>
      <c r="C446" s="30">
        <f t="shared" si="51"/>
        <v>435</v>
      </c>
      <c r="D446" s="31">
        <f t="shared" si="43"/>
        <v>5.7999999999999996E-2</v>
      </c>
      <c r="E446" s="32">
        <f t="shared" si="52"/>
        <v>0</v>
      </c>
      <c r="F446" s="32">
        <f t="shared" si="53"/>
        <v>0</v>
      </c>
      <c r="G446" s="32">
        <f t="shared" si="54"/>
        <v>0</v>
      </c>
      <c r="H446" s="32">
        <f t="shared" si="55"/>
        <v>0</v>
      </c>
    </row>
    <row r="447" spans="2:8">
      <c r="B447" s="29">
        <f t="shared" si="50"/>
        <v>37</v>
      </c>
      <c r="C447" s="30">
        <f t="shared" si="51"/>
        <v>436</v>
      </c>
      <c r="D447" s="31">
        <f t="shared" si="43"/>
        <v>5.7999999999999996E-2</v>
      </c>
      <c r="E447" s="32">
        <f t="shared" si="52"/>
        <v>0</v>
      </c>
      <c r="F447" s="32">
        <f t="shared" si="53"/>
        <v>0</v>
      </c>
      <c r="G447" s="32">
        <f t="shared" si="54"/>
        <v>0</v>
      </c>
      <c r="H447" s="32">
        <f t="shared" si="55"/>
        <v>0</v>
      </c>
    </row>
    <row r="448" spans="2:8">
      <c r="B448" s="29">
        <f t="shared" si="50"/>
        <v>37</v>
      </c>
      <c r="C448" s="30">
        <f t="shared" si="51"/>
        <v>437</v>
      </c>
      <c r="D448" s="31">
        <f t="shared" si="43"/>
        <v>5.7999999999999996E-2</v>
      </c>
      <c r="E448" s="32">
        <f t="shared" si="52"/>
        <v>0</v>
      </c>
      <c r="F448" s="32">
        <f t="shared" si="53"/>
        <v>0</v>
      </c>
      <c r="G448" s="32">
        <f t="shared" si="54"/>
        <v>0</v>
      </c>
      <c r="H448" s="32">
        <f t="shared" si="55"/>
        <v>0</v>
      </c>
    </row>
    <row r="449" spans="2:8">
      <c r="B449" s="29">
        <f t="shared" si="50"/>
        <v>37</v>
      </c>
      <c r="C449" s="30">
        <f t="shared" si="51"/>
        <v>438</v>
      </c>
      <c r="D449" s="31">
        <f t="shared" si="43"/>
        <v>5.7999999999999996E-2</v>
      </c>
      <c r="E449" s="32">
        <f t="shared" si="52"/>
        <v>0</v>
      </c>
      <c r="F449" s="32">
        <f t="shared" si="53"/>
        <v>0</v>
      </c>
      <c r="G449" s="32">
        <f t="shared" si="54"/>
        <v>0</v>
      </c>
      <c r="H449" s="32">
        <f t="shared" si="55"/>
        <v>0</v>
      </c>
    </row>
    <row r="450" spans="2:8">
      <c r="B450" s="29">
        <f t="shared" si="50"/>
        <v>37</v>
      </c>
      <c r="C450" s="30">
        <f t="shared" si="51"/>
        <v>439</v>
      </c>
      <c r="D450" s="31">
        <f t="shared" si="43"/>
        <v>5.7999999999999996E-2</v>
      </c>
      <c r="E450" s="32">
        <f t="shared" si="52"/>
        <v>0</v>
      </c>
      <c r="F450" s="32">
        <f t="shared" si="53"/>
        <v>0</v>
      </c>
      <c r="G450" s="32">
        <f t="shared" si="54"/>
        <v>0</v>
      </c>
      <c r="H450" s="32">
        <f t="shared" si="55"/>
        <v>0</v>
      </c>
    </row>
    <row r="451" spans="2:8">
      <c r="B451" s="29">
        <f t="shared" ref="B451:B466" si="56">ROUNDUP(C451/12,0)</f>
        <v>37</v>
      </c>
      <c r="C451" s="30">
        <f t="shared" ref="C451:C466" si="57">C450+1</f>
        <v>440</v>
      </c>
      <c r="D451" s="31">
        <f t="shared" si="43"/>
        <v>5.7999999999999996E-2</v>
      </c>
      <c r="E451" s="32">
        <f t="shared" ref="E451:E466" si="58">H450*D451/12</f>
        <v>0</v>
      </c>
      <c r="F451" s="32">
        <f t="shared" ref="F451:F466" si="59">IF(H450&gt;0,F450*(1+D451/12),0)</f>
        <v>0</v>
      </c>
      <c r="G451" s="32">
        <f t="shared" ref="G451:G466" si="60">IF(H450&gt;0,E451+F451,0)</f>
        <v>0</v>
      </c>
      <c r="H451" s="32">
        <f t="shared" ref="H451:H466" si="61">IF(H450-F451&gt;0.001,H450-F451,0)</f>
        <v>0</v>
      </c>
    </row>
    <row r="452" spans="2:8">
      <c r="B452" s="29">
        <f t="shared" si="56"/>
        <v>37</v>
      </c>
      <c r="C452" s="30">
        <f t="shared" si="57"/>
        <v>441</v>
      </c>
      <c r="D452" s="31">
        <f t="shared" si="43"/>
        <v>5.7999999999999996E-2</v>
      </c>
      <c r="E452" s="32">
        <f t="shared" si="58"/>
        <v>0</v>
      </c>
      <c r="F452" s="32">
        <f t="shared" si="59"/>
        <v>0</v>
      </c>
      <c r="G452" s="32">
        <f t="shared" si="60"/>
        <v>0</v>
      </c>
      <c r="H452" s="32">
        <f t="shared" si="61"/>
        <v>0</v>
      </c>
    </row>
    <row r="453" spans="2:8">
      <c r="B453" s="29">
        <f t="shared" si="56"/>
        <v>37</v>
      </c>
      <c r="C453" s="30">
        <f t="shared" si="57"/>
        <v>442</v>
      </c>
      <c r="D453" s="31">
        <f t="shared" si="43"/>
        <v>5.7999999999999996E-2</v>
      </c>
      <c r="E453" s="32">
        <f t="shared" si="58"/>
        <v>0</v>
      </c>
      <c r="F453" s="32">
        <f t="shared" si="59"/>
        <v>0</v>
      </c>
      <c r="G453" s="32">
        <f t="shared" si="60"/>
        <v>0</v>
      </c>
      <c r="H453" s="32">
        <f t="shared" si="61"/>
        <v>0</v>
      </c>
    </row>
    <row r="454" spans="2:8">
      <c r="B454" s="29">
        <f t="shared" si="56"/>
        <v>37</v>
      </c>
      <c r="C454" s="30">
        <f t="shared" si="57"/>
        <v>443</v>
      </c>
      <c r="D454" s="31">
        <f t="shared" si="43"/>
        <v>5.7999999999999996E-2</v>
      </c>
      <c r="E454" s="32">
        <f t="shared" si="58"/>
        <v>0</v>
      </c>
      <c r="F454" s="32">
        <f t="shared" si="59"/>
        <v>0</v>
      </c>
      <c r="G454" s="32">
        <f t="shared" si="60"/>
        <v>0</v>
      </c>
      <c r="H454" s="32">
        <f t="shared" si="61"/>
        <v>0</v>
      </c>
    </row>
    <row r="455" spans="2:8">
      <c r="B455" s="29">
        <f t="shared" si="56"/>
        <v>37</v>
      </c>
      <c r="C455" s="30">
        <f t="shared" si="57"/>
        <v>444</v>
      </c>
      <c r="D455" s="31">
        <f t="shared" si="43"/>
        <v>5.7999999999999996E-2</v>
      </c>
      <c r="E455" s="32">
        <f t="shared" si="58"/>
        <v>0</v>
      </c>
      <c r="F455" s="32">
        <f t="shared" si="59"/>
        <v>0</v>
      </c>
      <c r="G455" s="32">
        <f t="shared" si="60"/>
        <v>0</v>
      </c>
      <c r="H455" s="32">
        <f t="shared" si="61"/>
        <v>0</v>
      </c>
    </row>
    <row r="456" spans="2:8">
      <c r="B456">
        <f t="shared" si="56"/>
        <v>38</v>
      </c>
      <c r="C456" s="24">
        <f t="shared" si="57"/>
        <v>445</v>
      </c>
      <c r="D456" s="25">
        <f t="shared" si="43"/>
        <v>5.7999999999999996E-2</v>
      </c>
      <c r="E456" s="1">
        <f t="shared" si="58"/>
        <v>0</v>
      </c>
      <c r="F456" s="1">
        <f t="shared" si="59"/>
        <v>0</v>
      </c>
      <c r="G456" s="1">
        <f t="shared" si="60"/>
        <v>0</v>
      </c>
      <c r="H456" s="1">
        <f t="shared" si="61"/>
        <v>0</v>
      </c>
    </row>
    <row r="457" spans="2:8">
      <c r="B457">
        <f t="shared" si="56"/>
        <v>38</v>
      </c>
      <c r="C457" s="24">
        <f t="shared" si="57"/>
        <v>446</v>
      </c>
      <c r="D457" s="25">
        <f t="shared" si="43"/>
        <v>5.7999999999999996E-2</v>
      </c>
      <c r="E457" s="1">
        <f t="shared" si="58"/>
        <v>0</v>
      </c>
      <c r="F457" s="1">
        <f t="shared" si="59"/>
        <v>0</v>
      </c>
      <c r="G457" s="1">
        <f t="shared" si="60"/>
        <v>0</v>
      </c>
      <c r="H457" s="1">
        <f t="shared" si="61"/>
        <v>0</v>
      </c>
    </row>
    <row r="458" spans="2:8">
      <c r="B458">
        <f t="shared" si="56"/>
        <v>38</v>
      </c>
      <c r="C458" s="24">
        <f t="shared" si="57"/>
        <v>447</v>
      </c>
      <c r="D458" s="25">
        <f t="shared" si="43"/>
        <v>5.7999999999999996E-2</v>
      </c>
      <c r="E458" s="1">
        <f t="shared" si="58"/>
        <v>0</v>
      </c>
      <c r="F458" s="1">
        <f t="shared" si="59"/>
        <v>0</v>
      </c>
      <c r="G458" s="1">
        <f t="shared" si="60"/>
        <v>0</v>
      </c>
      <c r="H458" s="1">
        <f t="shared" si="61"/>
        <v>0</v>
      </c>
    </row>
    <row r="459" spans="2:8">
      <c r="B459">
        <f t="shared" si="56"/>
        <v>38</v>
      </c>
      <c r="C459" s="24">
        <f t="shared" si="57"/>
        <v>448</v>
      </c>
      <c r="D459" s="25">
        <f t="shared" si="43"/>
        <v>5.7999999999999996E-2</v>
      </c>
      <c r="E459" s="1">
        <f t="shared" si="58"/>
        <v>0</v>
      </c>
      <c r="F459" s="1">
        <f t="shared" si="59"/>
        <v>0</v>
      </c>
      <c r="G459" s="1">
        <f t="shared" si="60"/>
        <v>0</v>
      </c>
      <c r="H459" s="1">
        <f t="shared" si="61"/>
        <v>0</v>
      </c>
    </row>
    <row r="460" spans="2:8">
      <c r="B460">
        <f t="shared" si="56"/>
        <v>38</v>
      </c>
      <c r="C460" s="24">
        <f t="shared" si="57"/>
        <v>449</v>
      </c>
      <c r="D460" s="25">
        <f t="shared" ref="D460:D491" si="62">$C$5</f>
        <v>5.7999999999999996E-2</v>
      </c>
      <c r="E460" s="1">
        <f t="shared" si="58"/>
        <v>0</v>
      </c>
      <c r="F460" s="1">
        <f t="shared" si="59"/>
        <v>0</v>
      </c>
      <c r="G460" s="1">
        <f t="shared" si="60"/>
        <v>0</v>
      </c>
      <c r="H460" s="1">
        <f t="shared" si="61"/>
        <v>0</v>
      </c>
    </row>
    <row r="461" spans="2:8">
      <c r="B461">
        <f t="shared" si="56"/>
        <v>38</v>
      </c>
      <c r="C461" s="24">
        <f t="shared" si="57"/>
        <v>450</v>
      </c>
      <c r="D461" s="25">
        <f t="shared" si="62"/>
        <v>5.7999999999999996E-2</v>
      </c>
      <c r="E461" s="1">
        <f t="shared" si="58"/>
        <v>0</v>
      </c>
      <c r="F461" s="1">
        <f t="shared" si="59"/>
        <v>0</v>
      </c>
      <c r="G461" s="1">
        <f t="shared" si="60"/>
        <v>0</v>
      </c>
      <c r="H461" s="1">
        <f t="shared" si="61"/>
        <v>0</v>
      </c>
    </row>
    <row r="462" spans="2:8">
      <c r="B462">
        <f t="shared" si="56"/>
        <v>38</v>
      </c>
      <c r="C462" s="24">
        <f t="shared" si="57"/>
        <v>451</v>
      </c>
      <c r="D462" s="25">
        <f t="shared" si="62"/>
        <v>5.7999999999999996E-2</v>
      </c>
      <c r="E462" s="1">
        <f t="shared" si="58"/>
        <v>0</v>
      </c>
      <c r="F462" s="1">
        <f t="shared" si="59"/>
        <v>0</v>
      </c>
      <c r="G462" s="1">
        <f t="shared" si="60"/>
        <v>0</v>
      </c>
      <c r="H462" s="1">
        <f t="shared" si="61"/>
        <v>0</v>
      </c>
    </row>
    <row r="463" spans="2:8">
      <c r="B463">
        <f t="shared" si="56"/>
        <v>38</v>
      </c>
      <c r="C463" s="24">
        <f t="shared" si="57"/>
        <v>452</v>
      </c>
      <c r="D463" s="25">
        <f t="shared" si="62"/>
        <v>5.7999999999999996E-2</v>
      </c>
      <c r="E463" s="1">
        <f t="shared" si="58"/>
        <v>0</v>
      </c>
      <c r="F463" s="1">
        <f t="shared" si="59"/>
        <v>0</v>
      </c>
      <c r="G463" s="1">
        <f t="shared" si="60"/>
        <v>0</v>
      </c>
      <c r="H463" s="1">
        <f t="shared" si="61"/>
        <v>0</v>
      </c>
    </row>
    <row r="464" spans="2:8">
      <c r="B464">
        <f t="shared" si="56"/>
        <v>38</v>
      </c>
      <c r="C464" s="24">
        <f t="shared" si="57"/>
        <v>453</v>
      </c>
      <c r="D464" s="25">
        <f t="shared" si="62"/>
        <v>5.7999999999999996E-2</v>
      </c>
      <c r="E464" s="1">
        <f t="shared" si="58"/>
        <v>0</v>
      </c>
      <c r="F464" s="1">
        <f t="shared" si="59"/>
        <v>0</v>
      </c>
      <c r="G464" s="1">
        <f t="shared" si="60"/>
        <v>0</v>
      </c>
      <c r="H464" s="1">
        <f t="shared" si="61"/>
        <v>0</v>
      </c>
    </row>
    <row r="465" spans="2:8">
      <c r="B465">
        <f t="shared" si="56"/>
        <v>38</v>
      </c>
      <c r="C465" s="24">
        <f t="shared" si="57"/>
        <v>454</v>
      </c>
      <c r="D465" s="25">
        <f t="shared" si="62"/>
        <v>5.7999999999999996E-2</v>
      </c>
      <c r="E465" s="1">
        <f t="shared" si="58"/>
        <v>0</v>
      </c>
      <c r="F465" s="1">
        <f t="shared" si="59"/>
        <v>0</v>
      </c>
      <c r="G465" s="1">
        <f t="shared" si="60"/>
        <v>0</v>
      </c>
      <c r="H465" s="1">
        <f t="shared" si="61"/>
        <v>0</v>
      </c>
    </row>
    <row r="466" spans="2:8">
      <c r="B466">
        <f t="shared" si="56"/>
        <v>38</v>
      </c>
      <c r="C466" s="24">
        <f t="shared" si="57"/>
        <v>455</v>
      </c>
      <c r="D466" s="25">
        <f t="shared" si="62"/>
        <v>5.7999999999999996E-2</v>
      </c>
      <c r="E466" s="1">
        <f t="shared" si="58"/>
        <v>0</v>
      </c>
      <c r="F466" s="1">
        <f t="shared" si="59"/>
        <v>0</v>
      </c>
      <c r="G466" s="1">
        <f t="shared" si="60"/>
        <v>0</v>
      </c>
      <c r="H466" s="1">
        <f t="shared" si="61"/>
        <v>0</v>
      </c>
    </row>
    <row r="467" spans="2:8">
      <c r="B467">
        <f t="shared" ref="B467:B481" si="63">ROUNDUP(C467/12,0)</f>
        <v>38</v>
      </c>
      <c r="C467" s="24">
        <f t="shared" ref="C467:C481" si="64">C466+1</f>
        <v>456</v>
      </c>
      <c r="D467" s="25">
        <f t="shared" si="62"/>
        <v>5.7999999999999996E-2</v>
      </c>
      <c r="E467" s="1">
        <f t="shared" ref="E467:E481" si="65">H466*D467/12</f>
        <v>0</v>
      </c>
      <c r="F467" s="1">
        <f t="shared" ref="F467:F481" si="66">IF(H466&gt;0,F466*(1+D467/12),0)</f>
        <v>0</v>
      </c>
      <c r="G467" s="1">
        <f t="shared" ref="G467:G481" si="67">IF(H466&gt;0,E467+F467,0)</f>
        <v>0</v>
      </c>
      <c r="H467" s="1">
        <f t="shared" ref="H467:H481" si="68">IF(H466-F467&gt;0.001,H466-F467,0)</f>
        <v>0</v>
      </c>
    </row>
    <row r="468" spans="2:8">
      <c r="B468" s="29">
        <f t="shared" si="63"/>
        <v>39</v>
      </c>
      <c r="C468" s="30">
        <f t="shared" si="64"/>
        <v>457</v>
      </c>
      <c r="D468" s="31">
        <f t="shared" si="62"/>
        <v>5.7999999999999996E-2</v>
      </c>
      <c r="E468" s="32">
        <f t="shared" si="65"/>
        <v>0</v>
      </c>
      <c r="F468" s="32">
        <f t="shared" si="66"/>
        <v>0</v>
      </c>
      <c r="G468" s="32">
        <f t="shared" si="67"/>
        <v>0</v>
      </c>
      <c r="H468" s="32">
        <f t="shared" si="68"/>
        <v>0</v>
      </c>
    </row>
    <row r="469" spans="2:8">
      <c r="B469" s="29">
        <f t="shared" si="63"/>
        <v>39</v>
      </c>
      <c r="C469" s="30">
        <f t="shared" si="64"/>
        <v>458</v>
      </c>
      <c r="D469" s="31">
        <f t="shared" si="62"/>
        <v>5.7999999999999996E-2</v>
      </c>
      <c r="E469" s="32">
        <f t="shared" si="65"/>
        <v>0</v>
      </c>
      <c r="F469" s="32">
        <f t="shared" si="66"/>
        <v>0</v>
      </c>
      <c r="G469" s="32">
        <f t="shared" si="67"/>
        <v>0</v>
      </c>
      <c r="H469" s="32">
        <f t="shared" si="68"/>
        <v>0</v>
      </c>
    </row>
    <row r="470" spans="2:8">
      <c r="B470" s="29">
        <f t="shared" si="63"/>
        <v>39</v>
      </c>
      <c r="C470" s="30">
        <f t="shared" si="64"/>
        <v>459</v>
      </c>
      <c r="D470" s="31">
        <f t="shared" si="62"/>
        <v>5.7999999999999996E-2</v>
      </c>
      <c r="E470" s="32">
        <f t="shared" si="65"/>
        <v>0</v>
      </c>
      <c r="F470" s="32">
        <f t="shared" si="66"/>
        <v>0</v>
      </c>
      <c r="G470" s="32">
        <f t="shared" si="67"/>
        <v>0</v>
      </c>
      <c r="H470" s="32">
        <f t="shared" si="68"/>
        <v>0</v>
      </c>
    </row>
    <row r="471" spans="2:8">
      <c r="B471" s="29">
        <f t="shared" si="63"/>
        <v>39</v>
      </c>
      <c r="C471" s="30">
        <f t="shared" si="64"/>
        <v>460</v>
      </c>
      <c r="D471" s="31">
        <f t="shared" si="62"/>
        <v>5.7999999999999996E-2</v>
      </c>
      <c r="E471" s="32">
        <f t="shared" si="65"/>
        <v>0</v>
      </c>
      <c r="F471" s="32">
        <f t="shared" si="66"/>
        <v>0</v>
      </c>
      <c r="G471" s="32">
        <f t="shared" si="67"/>
        <v>0</v>
      </c>
      <c r="H471" s="32">
        <f t="shared" si="68"/>
        <v>0</v>
      </c>
    </row>
    <row r="472" spans="2:8">
      <c r="B472" s="29">
        <f t="shared" si="63"/>
        <v>39</v>
      </c>
      <c r="C472" s="30">
        <f t="shared" si="64"/>
        <v>461</v>
      </c>
      <c r="D472" s="31">
        <f t="shared" si="62"/>
        <v>5.7999999999999996E-2</v>
      </c>
      <c r="E472" s="32">
        <f t="shared" si="65"/>
        <v>0</v>
      </c>
      <c r="F472" s="32">
        <f t="shared" si="66"/>
        <v>0</v>
      </c>
      <c r="G472" s="32">
        <f t="shared" si="67"/>
        <v>0</v>
      </c>
      <c r="H472" s="32">
        <f t="shared" si="68"/>
        <v>0</v>
      </c>
    </row>
    <row r="473" spans="2:8">
      <c r="B473" s="29">
        <f t="shared" si="63"/>
        <v>39</v>
      </c>
      <c r="C473" s="30">
        <f t="shared" si="64"/>
        <v>462</v>
      </c>
      <c r="D473" s="31">
        <f t="shared" si="62"/>
        <v>5.7999999999999996E-2</v>
      </c>
      <c r="E473" s="32">
        <f t="shared" si="65"/>
        <v>0</v>
      </c>
      <c r="F473" s="32">
        <f t="shared" si="66"/>
        <v>0</v>
      </c>
      <c r="G473" s="32">
        <f t="shared" si="67"/>
        <v>0</v>
      </c>
      <c r="H473" s="32">
        <f t="shared" si="68"/>
        <v>0</v>
      </c>
    </row>
    <row r="474" spans="2:8">
      <c r="B474" s="29">
        <f t="shared" si="63"/>
        <v>39</v>
      </c>
      <c r="C474" s="30">
        <f t="shared" si="64"/>
        <v>463</v>
      </c>
      <c r="D474" s="31">
        <f t="shared" si="62"/>
        <v>5.7999999999999996E-2</v>
      </c>
      <c r="E474" s="32">
        <f t="shared" si="65"/>
        <v>0</v>
      </c>
      <c r="F474" s="32">
        <f t="shared" si="66"/>
        <v>0</v>
      </c>
      <c r="G474" s="32">
        <f t="shared" si="67"/>
        <v>0</v>
      </c>
      <c r="H474" s="32">
        <f t="shared" si="68"/>
        <v>0</v>
      </c>
    </row>
    <row r="475" spans="2:8">
      <c r="B475" s="29">
        <f t="shared" si="63"/>
        <v>39</v>
      </c>
      <c r="C475" s="30">
        <f t="shared" si="64"/>
        <v>464</v>
      </c>
      <c r="D475" s="31">
        <f t="shared" si="62"/>
        <v>5.7999999999999996E-2</v>
      </c>
      <c r="E475" s="32">
        <f t="shared" si="65"/>
        <v>0</v>
      </c>
      <c r="F475" s="32">
        <f t="shared" si="66"/>
        <v>0</v>
      </c>
      <c r="G475" s="32">
        <f t="shared" si="67"/>
        <v>0</v>
      </c>
      <c r="H475" s="32">
        <f t="shared" si="68"/>
        <v>0</v>
      </c>
    </row>
    <row r="476" spans="2:8">
      <c r="B476" s="29">
        <f t="shared" si="63"/>
        <v>39</v>
      </c>
      <c r="C476" s="30">
        <f t="shared" si="64"/>
        <v>465</v>
      </c>
      <c r="D476" s="31">
        <f t="shared" si="62"/>
        <v>5.7999999999999996E-2</v>
      </c>
      <c r="E476" s="32">
        <f t="shared" si="65"/>
        <v>0</v>
      </c>
      <c r="F476" s="32">
        <f t="shared" si="66"/>
        <v>0</v>
      </c>
      <c r="G476" s="32">
        <f t="shared" si="67"/>
        <v>0</v>
      </c>
      <c r="H476" s="32">
        <f t="shared" si="68"/>
        <v>0</v>
      </c>
    </row>
    <row r="477" spans="2:8">
      <c r="B477" s="29">
        <f t="shared" si="63"/>
        <v>39</v>
      </c>
      <c r="C477" s="30">
        <f t="shared" si="64"/>
        <v>466</v>
      </c>
      <c r="D477" s="31">
        <f t="shared" si="62"/>
        <v>5.7999999999999996E-2</v>
      </c>
      <c r="E477" s="32">
        <f t="shared" si="65"/>
        <v>0</v>
      </c>
      <c r="F477" s="32">
        <f t="shared" si="66"/>
        <v>0</v>
      </c>
      <c r="G477" s="32">
        <f t="shared" si="67"/>
        <v>0</v>
      </c>
      <c r="H477" s="32">
        <f t="shared" si="68"/>
        <v>0</v>
      </c>
    </row>
    <row r="478" spans="2:8">
      <c r="B478" s="29">
        <f t="shared" si="63"/>
        <v>39</v>
      </c>
      <c r="C478" s="30">
        <f t="shared" si="64"/>
        <v>467</v>
      </c>
      <c r="D478" s="31">
        <f t="shared" si="62"/>
        <v>5.7999999999999996E-2</v>
      </c>
      <c r="E478" s="32">
        <f t="shared" si="65"/>
        <v>0</v>
      </c>
      <c r="F478" s="32">
        <f t="shared" si="66"/>
        <v>0</v>
      </c>
      <c r="G478" s="32">
        <f t="shared" si="67"/>
        <v>0</v>
      </c>
      <c r="H478" s="32">
        <f t="shared" si="68"/>
        <v>0</v>
      </c>
    </row>
    <row r="479" spans="2:8">
      <c r="B479" s="29">
        <f t="shared" si="63"/>
        <v>39</v>
      </c>
      <c r="C479" s="30">
        <f t="shared" si="64"/>
        <v>468</v>
      </c>
      <c r="D479" s="31">
        <f t="shared" si="62"/>
        <v>5.7999999999999996E-2</v>
      </c>
      <c r="E479" s="32">
        <f t="shared" si="65"/>
        <v>0</v>
      </c>
      <c r="F479" s="32">
        <f t="shared" si="66"/>
        <v>0</v>
      </c>
      <c r="G479" s="32">
        <f t="shared" si="67"/>
        <v>0</v>
      </c>
      <c r="H479" s="32">
        <f t="shared" si="68"/>
        <v>0</v>
      </c>
    </row>
    <row r="480" spans="2:8">
      <c r="B480">
        <f t="shared" si="63"/>
        <v>40</v>
      </c>
      <c r="C480" s="24">
        <f t="shared" si="64"/>
        <v>469</v>
      </c>
      <c r="D480" s="25">
        <f t="shared" si="62"/>
        <v>5.7999999999999996E-2</v>
      </c>
      <c r="E480" s="1">
        <f t="shared" si="65"/>
        <v>0</v>
      </c>
      <c r="F480" s="1">
        <f t="shared" si="66"/>
        <v>0</v>
      </c>
      <c r="G480" s="1">
        <f t="shared" si="67"/>
        <v>0</v>
      </c>
      <c r="H480" s="1">
        <f t="shared" si="68"/>
        <v>0</v>
      </c>
    </row>
    <row r="481" spans="2:8">
      <c r="B481">
        <f t="shared" si="63"/>
        <v>40</v>
      </c>
      <c r="C481" s="24">
        <f t="shared" si="64"/>
        <v>470</v>
      </c>
      <c r="D481" s="25">
        <f t="shared" si="62"/>
        <v>5.7999999999999996E-2</v>
      </c>
      <c r="E481" s="1">
        <f t="shared" si="65"/>
        <v>0</v>
      </c>
      <c r="F481" s="1">
        <f t="shared" si="66"/>
        <v>0</v>
      </c>
      <c r="G481" s="1">
        <f t="shared" si="67"/>
        <v>0</v>
      </c>
      <c r="H481" s="1">
        <f t="shared" si="68"/>
        <v>0</v>
      </c>
    </row>
    <row r="482" spans="2:8">
      <c r="B482">
        <f t="shared" ref="B482:B489" si="69">ROUNDUP(C482/12,0)</f>
        <v>40</v>
      </c>
      <c r="C482" s="24">
        <f t="shared" ref="C482:C489" si="70">C481+1</f>
        <v>471</v>
      </c>
      <c r="D482" s="25">
        <f t="shared" si="62"/>
        <v>5.7999999999999996E-2</v>
      </c>
      <c r="E482" s="1">
        <f t="shared" ref="E482:E489" si="71">H481*D482/12</f>
        <v>0</v>
      </c>
      <c r="F482" s="1">
        <f t="shared" ref="F482:F489" si="72">IF(H481&gt;0,F481*(1+D482/12),0)</f>
        <v>0</v>
      </c>
      <c r="G482" s="1">
        <f t="shared" ref="G482:G489" si="73">IF(H481&gt;0,E482+F482,0)</f>
        <v>0</v>
      </c>
      <c r="H482" s="1">
        <f t="shared" ref="H482:H489" si="74">IF(H481-F482&gt;0.001,H481-F482,0)</f>
        <v>0</v>
      </c>
    </row>
    <row r="483" spans="2:8">
      <c r="B483">
        <f t="shared" si="69"/>
        <v>40</v>
      </c>
      <c r="C483" s="24">
        <f t="shared" si="70"/>
        <v>472</v>
      </c>
      <c r="D483" s="25">
        <f t="shared" si="62"/>
        <v>5.7999999999999996E-2</v>
      </c>
      <c r="E483" s="1">
        <f t="shared" si="71"/>
        <v>0</v>
      </c>
      <c r="F483" s="1">
        <f t="shared" si="72"/>
        <v>0</v>
      </c>
      <c r="G483" s="1">
        <f t="shared" si="73"/>
        <v>0</v>
      </c>
      <c r="H483" s="1">
        <f t="shared" si="74"/>
        <v>0</v>
      </c>
    </row>
    <row r="484" spans="2:8">
      <c r="B484">
        <f t="shared" si="69"/>
        <v>40</v>
      </c>
      <c r="C484" s="24">
        <f t="shared" si="70"/>
        <v>473</v>
      </c>
      <c r="D484" s="25">
        <f t="shared" si="62"/>
        <v>5.7999999999999996E-2</v>
      </c>
      <c r="E484" s="1">
        <f t="shared" si="71"/>
        <v>0</v>
      </c>
      <c r="F484" s="1">
        <f t="shared" si="72"/>
        <v>0</v>
      </c>
      <c r="G484" s="1">
        <f t="shared" si="73"/>
        <v>0</v>
      </c>
      <c r="H484" s="1">
        <f t="shared" si="74"/>
        <v>0</v>
      </c>
    </row>
    <row r="485" spans="2:8">
      <c r="B485">
        <f t="shared" si="69"/>
        <v>40</v>
      </c>
      <c r="C485" s="24">
        <f t="shared" si="70"/>
        <v>474</v>
      </c>
      <c r="D485" s="25">
        <f t="shared" si="62"/>
        <v>5.7999999999999996E-2</v>
      </c>
      <c r="E485" s="1">
        <f t="shared" si="71"/>
        <v>0</v>
      </c>
      <c r="F485" s="1">
        <f t="shared" si="72"/>
        <v>0</v>
      </c>
      <c r="G485" s="1">
        <f t="shared" si="73"/>
        <v>0</v>
      </c>
      <c r="H485" s="1">
        <f t="shared" si="74"/>
        <v>0</v>
      </c>
    </row>
    <row r="486" spans="2:8">
      <c r="B486">
        <f t="shared" si="69"/>
        <v>40</v>
      </c>
      <c r="C486" s="24">
        <f t="shared" si="70"/>
        <v>475</v>
      </c>
      <c r="D486" s="25">
        <f t="shared" si="62"/>
        <v>5.7999999999999996E-2</v>
      </c>
      <c r="E486" s="1">
        <f t="shared" si="71"/>
        <v>0</v>
      </c>
      <c r="F486" s="1">
        <f t="shared" si="72"/>
        <v>0</v>
      </c>
      <c r="G486" s="1">
        <f t="shared" si="73"/>
        <v>0</v>
      </c>
      <c r="H486" s="1">
        <f t="shared" si="74"/>
        <v>0</v>
      </c>
    </row>
    <row r="487" spans="2:8">
      <c r="B487">
        <f t="shared" si="69"/>
        <v>40</v>
      </c>
      <c r="C487" s="24">
        <f t="shared" si="70"/>
        <v>476</v>
      </c>
      <c r="D487" s="25">
        <f t="shared" si="62"/>
        <v>5.7999999999999996E-2</v>
      </c>
      <c r="E487" s="1">
        <f t="shared" si="71"/>
        <v>0</v>
      </c>
      <c r="F487" s="1">
        <f t="shared" si="72"/>
        <v>0</v>
      </c>
      <c r="G487" s="1">
        <f t="shared" si="73"/>
        <v>0</v>
      </c>
      <c r="H487" s="1">
        <f t="shared" si="74"/>
        <v>0</v>
      </c>
    </row>
    <row r="488" spans="2:8">
      <c r="B488">
        <f t="shared" si="69"/>
        <v>40</v>
      </c>
      <c r="C488" s="24">
        <f t="shared" si="70"/>
        <v>477</v>
      </c>
      <c r="D488" s="25">
        <f t="shared" si="62"/>
        <v>5.7999999999999996E-2</v>
      </c>
      <c r="E488" s="1">
        <f t="shared" si="71"/>
        <v>0</v>
      </c>
      <c r="F488" s="1">
        <f t="shared" si="72"/>
        <v>0</v>
      </c>
      <c r="G488" s="1">
        <f t="shared" si="73"/>
        <v>0</v>
      </c>
      <c r="H488" s="1">
        <f t="shared" si="74"/>
        <v>0</v>
      </c>
    </row>
    <row r="489" spans="2:8">
      <c r="B489">
        <f t="shared" si="69"/>
        <v>40</v>
      </c>
      <c r="C489" s="24">
        <f t="shared" si="70"/>
        <v>478</v>
      </c>
      <c r="D489" s="25">
        <f t="shared" si="62"/>
        <v>5.7999999999999996E-2</v>
      </c>
      <c r="E489" s="1">
        <f t="shared" si="71"/>
        <v>0</v>
      </c>
      <c r="F489" s="1">
        <f t="shared" si="72"/>
        <v>0</v>
      </c>
      <c r="G489" s="1">
        <f t="shared" si="73"/>
        <v>0</v>
      </c>
      <c r="H489" s="1">
        <f t="shared" si="74"/>
        <v>0</v>
      </c>
    </row>
    <row r="490" spans="2:8">
      <c r="B490">
        <f t="shared" ref="B490:B491" si="75">ROUNDUP(C490/12,0)</f>
        <v>40</v>
      </c>
      <c r="C490" s="24">
        <f t="shared" ref="C490:C491" si="76">C489+1</f>
        <v>479</v>
      </c>
      <c r="D490" s="25">
        <f t="shared" si="62"/>
        <v>5.7999999999999996E-2</v>
      </c>
      <c r="E490" s="1">
        <f t="shared" ref="E490:E491" si="77">H489*D490/12</f>
        <v>0</v>
      </c>
      <c r="F490" s="1">
        <f t="shared" ref="F490:F491" si="78">IF(H489&gt;0,F489*(1+D490/12),0)</f>
        <v>0</v>
      </c>
      <c r="G490" s="1">
        <f t="shared" ref="G490:G491" si="79">IF(H489&gt;0,E490+F490,0)</f>
        <v>0</v>
      </c>
      <c r="H490" s="1">
        <f t="shared" ref="H490:H491" si="80">IF(H489-F490&gt;0.001,H489-F490,0)</f>
        <v>0</v>
      </c>
    </row>
    <row r="491" spans="2:8">
      <c r="B491">
        <f t="shared" si="75"/>
        <v>40</v>
      </c>
      <c r="C491" s="24">
        <f t="shared" si="76"/>
        <v>480</v>
      </c>
      <c r="D491" s="25">
        <f t="shared" si="62"/>
        <v>5.7999999999999996E-2</v>
      </c>
      <c r="E491" s="1">
        <f t="shared" si="77"/>
        <v>0</v>
      </c>
      <c r="F491" s="1">
        <f t="shared" si="78"/>
        <v>0</v>
      </c>
      <c r="G491" s="1">
        <f t="shared" si="79"/>
        <v>0</v>
      </c>
      <c r="H491" s="1">
        <f t="shared" si="80"/>
        <v>0</v>
      </c>
    </row>
    <row r="492" spans="2:8">
      <c r="C492" s="24"/>
      <c r="D492" s="25"/>
      <c r="E492" s="1"/>
      <c r="F492" s="1"/>
      <c r="G492" s="1"/>
      <c r="H492" s="1"/>
    </row>
    <row r="493" spans="2:8">
      <c r="C493" s="24"/>
      <c r="D493" s="25"/>
      <c r="E493" s="1"/>
      <c r="F493" s="1"/>
      <c r="G493" s="1"/>
      <c r="H493" s="1"/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Parametry inwestycji</vt:lpstr>
      <vt:lpstr>Rozliczenie inwestycji</vt:lpstr>
      <vt:lpstr>Harmonogram kredytu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Michal Szafranski</cp:lastModifiedBy>
  <dcterms:created xsi:type="dcterms:W3CDTF">2013-01-12T16:21:36Z</dcterms:created>
  <dcterms:modified xsi:type="dcterms:W3CDTF">2013-06-01T17:25:30Z</dcterms:modified>
</cp:coreProperties>
</file>