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82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8" i="2" l="1"/>
  <c r="A20" i="2"/>
  <c r="B21" i="2"/>
  <c r="E27" i="1"/>
  <c r="E19" i="1"/>
  <c r="E18" i="1"/>
  <c r="E2" i="1" l="1"/>
  <c r="B2" i="1"/>
  <c r="E5" i="1" s="1"/>
  <c r="E7" i="1"/>
  <c r="E12" i="1" s="1"/>
  <c r="E6" i="1"/>
  <c r="E20" i="1" s="1"/>
  <c r="B6" i="1"/>
  <c r="E15" i="1" l="1"/>
  <c r="E24" i="1" s="1"/>
  <c r="E8" i="1"/>
  <c r="B13" i="1"/>
  <c r="B5" i="1"/>
  <c r="B8" i="1"/>
  <c r="E30" i="1" l="1"/>
  <c r="E29" i="1"/>
</calcChain>
</file>

<file path=xl/sharedStrings.xml><?xml version="1.0" encoding="utf-8"?>
<sst xmlns="http://schemas.openxmlformats.org/spreadsheetml/2006/main" count="60" uniqueCount="40">
  <si>
    <t>Opcja "ZUS + OFE"</t>
  </si>
  <si>
    <t>w ramach drugiego filara (ZUS)</t>
  </si>
  <si>
    <t>w ramach drugiego filara (OFE)</t>
  </si>
  <si>
    <t>Opcja "Sam ZUS"</t>
  </si>
  <si>
    <t>Twoje wynagrodzenie brutto:</t>
  </si>
  <si>
    <t>w ramach pierwszego filara (ZUS)</t>
  </si>
  <si>
    <t>30-krotność prognozowanego przeciętnego miesięcznego wynagrodzenia w gospodarce narodowej w danym roku:</t>
  </si>
  <si>
    <t>Opłata pobierana przez OFE</t>
  </si>
  <si>
    <t>Kwota inwestowana przez OFE</t>
  </si>
  <si>
    <t>Stopa zwrotu w skali roku</t>
  </si>
  <si>
    <t>Kapitał przed rozpoczęciem suwaka</t>
  </si>
  <si>
    <t>Podstawa wymiaru składki</t>
  </si>
  <si>
    <t>Waloryzacja subkonta</t>
  </si>
  <si>
    <t>Średnioroczna stopa waloryzacji</t>
  </si>
  <si>
    <t>Suma zapisywanych składek minus odpis na FRD</t>
  </si>
  <si>
    <t>Kwota w drugim filarze</t>
  </si>
  <si>
    <t>W OFE do rozpoczęcia suwaka</t>
  </si>
  <si>
    <t>Na subkoncie do rozpoczęcia suwaka</t>
  </si>
  <si>
    <t>W OFE po rozpoczęciu suwaka</t>
  </si>
  <si>
    <t>Suma zgromadzona na subkoncie do rozpoczęcia suwaka</t>
  </si>
  <si>
    <t>Na subkoncie po rozpoczęciu suwaka</t>
  </si>
  <si>
    <t>Ilość miesięcy do emerytury</t>
  </si>
  <si>
    <t>Uwaga! Założenie stałych zarobków w całym okresie pracy.</t>
  </si>
  <si>
    <t>A</t>
  </si>
  <si>
    <t>B</t>
  </si>
  <si>
    <t>Dane</t>
  </si>
  <si>
    <t>Opis</t>
  </si>
  <si>
    <t>Roczna stopa procentowa</t>
  </si>
  <si>
    <t>Liczba płatności</t>
  </si>
  <si>
    <t>Kwota płatności</t>
  </si>
  <si>
    <t>Wartość bieżąca</t>
  </si>
  <si>
    <t>Płatność przypada na początek okresu (patrz wyżej)</t>
  </si>
  <si>
    <t>Formuła</t>
  </si>
  <si>
    <t>Opis (wynik)</t>
  </si>
  <si>
    <t>Przyszła wartość inwestycji przy powyższych warunkach (2581,40</t>
  </si>
  <si>
    <t>Przyszła wartość inwestycji przy powyższych warunkach (2581,40)</t>
  </si>
  <si>
    <t>Kwota gromadzona na subkoncie do przejścia na emeryturę</t>
  </si>
  <si>
    <t>Kwota przekazywana co miesiąc z OFE na subkonto w ZUS</t>
  </si>
  <si>
    <t>Ilość miesięcy do rozpoczęcia suwaka</t>
  </si>
  <si>
    <t>Ilość miesięcy do przejścia na emeryturę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</si>
</sst>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Fill="1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164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8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wrapText="1"/>
    </xf>
    <xf numFmtId="9" fontId="0" fillId="2" borderId="0" xfId="0" applyNumberFormat="1" applyFill="1"/>
    <xf numFmtId="10" fontId="0" fillId="2" borderId="0" xfId="0" applyNumberFormat="1" applyFill="1"/>
    <xf numFmtId="0" fontId="0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9" fontId="0" fillId="0" borderId="0" xfId="0" applyNumberFormat="1"/>
    <xf numFmtId="0" fontId="4" fillId="0" borderId="0" xfId="0" applyFont="1" applyAlignment="1">
      <alignment vertical="center" wrapText="1"/>
    </xf>
    <xf numFmtId="0" fontId="5" fillId="0" borderId="0" xfId="0" applyFont="1"/>
    <xf numFmtId="8" fontId="5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E14" sqref="E14"/>
    </sheetView>
  </sheetViews>
  <sheetFormatPr defaultRowHeight="15" x14ac:dyDescent="0.25"/>
  <cols>
    <col min="1" max="1" width="34.7109375" customWidth="1"/>
    <col min="2" max="2" width="13" customWidth="1"/>
    <col min="3" max="3" width="2" customWidth="1"/>
    <col min="4" max="4" width="52.7109375" customWidth="1"/>
    <col min="5" max="5" width="13.42578125" customWidth="1"/>
    <col min="6" max="6" width="1.85546875" customWidth="1"/>
    <col min="7" max="7" width="9.140625" customWidth="1"/>
  </cols>
  <sheetData>
    <row r="1" spans="1:9" ht="56.25" customHeight="1" x14ac:dyDescent="0.25">
      <c r="A1" s="8" t="s">
        <v>4</v>
      </c>
      <c r="B1" s="10">
        <v>3895.31</v>
      </c>
      <c r="C1" s="7"/>
      <c r="D1" s="9" t="s">
        <v>6</v>
      </c>
      <c r="E1" s="11">
        <v>112380</v>
      </c>
      <c r="F1" s="21"/>
      <c r="G1" s="19" t="s">
        <v>22</v>
      </c>
      <c r="H1" s="19"/>
      <c r="I1" s="19"/>
    </row>
    <row r="2" spans="1:9" x14ac:dyDescent="0.25">
      <c r="A2" s="2" t="s">
        <v>11</v>
      </c>
      <c r="B2" s="5">
        <f>IF(B1&gt;E1/12,0.1952*E1/12,0.1952*B1)</f>
        <v>760.36451199999999</v>
      </c>
      <c r="C2" s="5"/>
      <c r="D2" s="2" t="s">
        <v>11</v>
      </c>
      <c r="E2" s="5">
        <f>IF(B1&gt;E1/12,0.1952*E1/12,0.1952*B1)</f>
        <v>760.36451199999999</v>
      </c>
    </row>
    <row r="3" spans="1:9" x14ac:dyDescent="0.25">
      <c r="A3" s="2"/>
      <c r="B3" s="5"/>
      <c r="C3" s="5"/>
      <c r="E3" s="5"/>
    </row>
    <row r="4" spans="1:9" ht="15.75" x14ac:dyDescent="0.25">
      <c r="A4" s="3" t="s">
        <v>3</v>
      </c>
      <c r="B4" s="5"/>
      <c r="C4" s="5"/>
      <c r="D4" s="3" t="s">
        <v>0</v>
      </c>
      <c r="E4" s="5"/>
    </row>
    <row r="5" spans="1:9" x14ac:dyDescent="0.25">
      <c r="A5" t="s">
        <v>5</v>
      </c>
      <c r="B5" s="5">
        <f>IF(B1&gt;E1/12,0.1222*E1/12-0.0035*B2,0.1222*B1-0.0035*B2)</f>
        <v>473.34560620799999</v>
      </c>
      <c r="C5" s="5"/>
      <c r="D5" t="s">
        <v>5</v>
      </c>
      <c r="E5" s="5">
        <f>IF(B1&gt;E1/12,0.1222*E1/12-0.0035*B2,0.1222*B1-0.0035*B2)</f>
        <v>473.34560620799999</v>
      </c>
    </row>
    <row r="6" spans="1:9" x14ac:dyDescent="0.25">
      <c r="A6" t="s">
        <v>1</v>
      </c>
      <c r="B6" s="5">
        <f>IF(B1&gt;E1/12,0.073*E1/12,0.073*B1)</f>
        <v>284.35762999999997</v>
      </c>
      <c r="C6" s="5"/>
      <c r="D6" t="s">
        <v>1</v>
      </c>
      <c r="E6" s="5">
        <f>IF(B1&gt;E1/12,0.0438*E1/12,0.0438*B1)</f>
        <v>170.61457799999999</v>
      </c>
    </row>
    <row r="7" spans="1:9" x14ac:dyDescent="0.25">
      <c r="B7" s="5"/>
      <c r="C7" s="5"/>
      <c r="D7" t="s">
        <v>2</v>
      </c>
      <c r="E7" s="5">
        <f>IF(B1&gt;E1/12,0.0292*E1/12,0.0292*B1)</f>
        <v>113.74305200000001</v>
      </c>
    </row>
    <row r="8" spans="1:9" ht="30" x14ac:dyDescent="0.25">
      <c r="A8" s="18" t="s">
        <v>14</v>
      </c>
      <c r="B8" s="6">
        <f>SUM(B5:B7)</f>
        <v>757.70323620799991</v>
      </c>
      <c r="C8" s="6"/>
      <c r="D8" s="18" t="s">
        <v>14</v>
      </c>
      <c r="E8" s="6">
        <f>SUM(E5:E7)</f>
        <v>757.70323620800002</v>
      </c>
    </row>
    <row r="9" spans="1:9" x14ac:dyDescent="0.25">
      <c r="A9" s="4"/>
      <c r="B9" s="6"/>
      <c r="C9" s="6"/>
      <c r="D9" s="4"/>
      <c r="E9" s="6"/>
    </row>
    <row r="10" spans="1:9" x14ac:dyDescent="0.25">
      <c r="A10" s="4" t="s">
        <v>12</v>
      </c>
      <c r="D10" s="4" t="s">
        <v>16</v>
      </c>
    </row>
    <row r="11" spans="1:9" x14ac:dyDescent="0.25">
      <c r="A11" s="17" t="s">
        <v>21</v>
      </c>
      <c r="B11" s="1">
        <v>480</v>
      </c>
      <c r="D11" t="s">
        <v>7</v>
      </c>
      <c r="E11" s="16">
        <v>1.7500000000000002E-2</v>
      </c>
    </row>
    <row r="12" spans="1:9" x14ac:dyDescent="0.25">
      <c r="A12" s="17" t="s">
        <v>13</v>
      </c>
      <c r="B12" s="1">
        <v>105</v>
      </c>
      <c r="D12" s="14" t="s">
        <v>8</v>
      </c>
      <c r="E12" s="13">
        <f>ROUND(E7*(1-E11),2)</f>
        <v>111.75</v>
      </c>
    </row>
    <row r="13" spans="1:9" ht="15.75" x14ac:dyDescent="0.25">
      <c r="A13" s="22" t="s">
        <v>15</v>
      </c>
      <c r="B13" s="23">
        <f>FV((B12/100-1),B11/12,12*-B6)</f>
        <v>412204.05009756377</v>
      </c>
      <c r="D13" t="s">
        <v>38</v>
      </c>
      <c r="E13" s="1">
        <v>360</v>
      </c>
    </row>
    <row r="14" spans="1:9" x14ac:dyDescent="0.25">
      <c r="D14" t="s">
        <v>9</v>
      </c>
      <c r="E14" s="15">
        <v>0.1</v>
      </c>
    </row>
    <row r="15" spans="1:9" x14ac:dyDescent="0.25">
      <c r="D15" t="s">
        <v>10</v>
      </c>
      <c r="E15" s="12">
        <f>FV(E14/12,E13,-E12)</f>
        <v>252609.52559595893</v>
      </c>
    </row>
    <row r="17" spans="4:5" x14ac:dyDescent="0.25">
      <c r="D17" s="4" t="s">
        <v>17</v>
      </c>
    </row>
    <row r="18" spans="4:5" x14ac:dyDescent="0.25">
      <c r="D18" s="17" t="s">
        <v>38</v>
      </c>
      <c r="E18">
        <f>E13</f>
        <v>360</v>
      </c>
    </row>
    <row r="19" spans="4:5" x14ac:dyDescent="0.25">
      <c r="D19" s="17" t="s">
        <v>13</v>
      </c>
      <c r="E19" s="1">
        <f>105</f>
        <v>105</v>
      </c>
    </row>
    <row r="20" spans="4:5" x14ac:dyDescent="0.25">
      <c r="D20" s="17" t="s">
        <v>19</v>
      </c>
      <c r="E20" s="12">
        <f>FV(E19/100-1,E18/12,-E6*12)</f>
        <v>136025.23115439538</v>
      </c>
    </row>
    <row r="22" spans="4:5" x14ac:dyDescent="0.25">
      <c r="D22" s="4" t="s">
        <v>18</v>
      </c>
    </row>
    <row r="23" spans="4:5" x14ac:dyDescent="0.25">
      <c r="D23" t="s">
        <v>39</v>
      </c>
      <c r="E23">
        <v>120</v>
      </c>
    </row>
    <row r="24" spans="4:5" x14ac:dyDescent="0.25">
      <c r="D24" t="s">
        <v>37</v>
      </c>
      <c r="E24" s="12">
        <f>PMT(E14/12,E23,-E15)</f>
        <v>3338.2534950858203</v>
      </c>
    </row>
    <row r="26" spans="4:5" x14ac:dyDescent="0.25">
      <c r="D26" s="4" t="s">
        <v>20</v>
      </c>
    </row>
    <row r="27" spans="4:5" x14ac:dyDescent="0.25">
      <c r="D27" t="s">
        <v>21</v>
      </c>
      <c r="E27">
        <f>E23</f>
        <v>120</v>
      </c>
    </row>
    <row r="28" spans="4:5" x14ac:dyDescent="0.25">
      <c r="D28" s="17" t="s">
        <v>13</v>
      </c>
      <c r="E28" s="1">
        <v>105</v>
      </c>
    </row>
    <row r="29" spans="4:5" x14ac:dyDescent="0.25">
      <c r="D29" s="17" t="s">
        <v>36</v>
      </c>
      <c r="E29" s="5">
        <f>B6+E24</f>
        <v>3622.6111250858203</v>
      </c>
    </row>
    <row r="30" spans="4:5" ht="15.75" x14ac:dyDescent="0.25">
      <c r="D30" s="22" t="s">
        <v>15</v>
      </c>
      <c r="E30" s="23">
        <f>FV(E28/100-1,120/12,-E24*12,-E20)</f>
        <v>725429.09274487046</v>
      </c>
    </row>
    <row r="31" spans="4:5" x14ac:dyDescent="0.25">
      <c r="E31" s="12"/>
    </row>
  </sheetData>
  <mergeCells count="1">
    <mergeCell ref="G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2" workbookViewId="0">
      <selection activeCell="C27" sqref="C27:C32"/>
    </sheetView>
  </sheetViews>
  <sheetFormatPr defaultRowHeight="15" x14ac:dyDescent="0.25"/>
  <cols>
    <col min="1" max="1" width="9.5703125" customWidth="1"/>
    <col min="2" max="2" width="9.7109375" customWidth="1"/>
    <col min="3" max="3" width="9.5703125" customWidth="1"/>
  </cols>
  <sheetData>
    <row r="1" spans="1:5" x14ac:dyDescent="0.25">
      <c r="A1" t="s">
        <v>25</v>
      </c>
      <c r="B1" s="12" t="s">
        <v>26</v>
      </c>
    </row>
    <row r="2" spans="1:5" x14ac:dyDescent="0.25">
      <c r="A2" s="20">
        <v>0.06</v>
      </c>
      <c r="B2" t="s">
        <v>27</v>
      </c>
    </row>
    <row r="3" spans="1:5" x14ac:dyDescent="0.25">
      <c r="A3">
        <v>10</v>
      </c>
      <c r="B3" t="s">
        <v>28</v>
      </c>
    </row>
    <row r="4" spans="1:5" x14ac:dyDescent="0.25">
      <c r="A4">
        <v>-200</v>
      </c>
      <c r="B4" t="s">
        <v>29</v>
      </c>
    </row>
    <row r="5" spans="1:5" x14ac:dyDescent="0.25">
      <c r="A5">
        <v>-500</v>
      </c>
      <c r="B5" t="s">
        <v>30</v>
      </c>
    </row>
    <row r="6" spans="1:5" x14ac:dyDescent="0.25">
      <c r="A6">
        <v>1</v>
      </c>
      <c r="B6" t="s">
        <v>31</v>
      </c>
    </row>
    <row r="7" spans="1:5" x14ac:dyDescent="0.25">
      <c r="A7" t="s">
        <v>32</v>
      </c>
      <c r="B7" t="s">
        <v>33</v>
      </c>
    </row>
    <row r="8" spans="1:5" x14ac:dyDescent="0.25">
      <c r="A8" s="12">
        <f>FV(A2/12,A3,A4,A5,A6)</f>
        <v>2581.4033740601185</v>
      </c>
      <c r="B8" t="s">
        <v>35</v>
      </c>
    </row>
    <row r="9" spans="1:5" x14ac:dyDescent="0.25">
      <c r="A9">
        <v>7</v>
      </c>
    </row>
    <row r="11" spans="1:5" x14ac:dyDescent="0.25">
      <c r="A11">
        <v>8</v>
      </c>
    </row>
    <row r="12" spans="1:5" x14ac:dyDescent="0.25">
      <c r="C12" t="s">
        <v>23</v>
      </c>
      <c r="D12" t="s">
        <v>24</v>
      </c>
    </row>
    <row r="13" spans="1:5" x14ac:dyDescent="0.25">
      <c r="A13" t="s">
        <v>25</v>
      </c>
      <c r="B13" t="s">
        <v>26</v>
      </c>
      <c r="E13" t="s">
        <v>24</v>
      </c>
    </row>
    <row r="14" spans="1:5" x14ac:dyDescent="0.25">
      <c r="A14" s="20">
        <v>0.06</v>
      </c>
      <c r="B14" t="s">
        <v>27</v>
      </c>
    </row>
    <row r="15" spans="1:5" x14ac:dyDescent="0.25">
      <c r="A15">
        <v>10</v>
      </c>
      <c r="B15" s="20" t="s">
        <v>28</v>
      </c>
    </row>
    <row r="16" spans="1:5" x14ac:dyDescent="0.25">
      <c r="A16">
        <v>-200</v>
      </c>
      <c r="B16" t="s">
        <v>29</v>
      </c>
    </row>
    <row r="17" spans="1:3" x14ac:dyDescent="0.25">
      <c r="A17">
        <v>-500</v>
      </c>
      <c r="B17" t="s">
        <v>30</v>
      </c>
    </row>
    <row r="18" spans="1:3" x14ac:dyDescent="0.25">
      <c r="A18">
        <v>1</v>
      </c>
      <c r="B18" t="s">
        <v>31</v>
      </c>
    </row>
    <row r="19" spans="1:3" x14ac:dyDescent="0.25">
      <c r="A19" t="s">
        <v>32</v>
      </c>
      <c r="B19" t="s">
        <v>33</v>
      </c>
    </row>
    <row r="20" spans="1:3" x14ac:dyDescent="0.25">
      <c r="A20" s="12">
        <f>FV(A2/12,A3,A4,A5,A6)</f>
        <v>2581.4033740601185</v>
      </c>
      <c r="B20" t="s">
        <v>34</v>
      </c>
    </row>
    <row r="21" spans="1:3" x14ac:dyDescent="0.25">
      <c r="B21" s="12">
        <f>FV(A2/12,A3,A4,A5,A6)</f>
        <v>2581.4033740601185</v>
      </c>
      <c r="C21" t="s">
        <v>34</v>
      </c>
    </row>
    <row r="27" spans="1:3" x14ac:dyDescent="0.25">
      <c r="C27" s="20"/>
    </row>
    <row r="31" spans="1:3" x14ac:dyDescent="0.25">
      <c r="C3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</dc:creator>
  <cp:lastModifiedBy>KRZYS</cp:lastModifiedBy>
  <dcterms:created xsi:type="dcterms:W3CDTF">2014-07-16T18:03:38Z</dcterms:created>
  <dcterms:modified xsi:type="dcterms:W3CDTF">2014-07-17T08:28:27Z</dcterms:modified>
</cp:coreProperties>
</file>