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5600" yWindow="0" windowWidth="25600" windowHeight="27440" tabRatio="500"/>
  </bookViews>
  <sheets>
    <sheet name="Wypłata przed emeryturą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4" l="1"/>
  <c r="D20" i="4"/>
  <c r="D21" i="4"/>
  <c r="D22" i="4"/>
  <c r="D23" i="4"/>
  <c r="C19" i="4"/>
  <c r="C20" i="4"/>
  <c r="C21" i="4"/>
  <c r="C22" i="4"/>
  <c r="C23" i="4"/>
  <c r="D28" i="4"/>
  <c r="C28" i="4"/>
  <c r="C12" i="4"/>
</calcChain>
</file>

<file path=xl/sharedStrings.xml><?xml version="1.0" encoding="utf-8"?>
<sst xmlns="http://schemas.openxmlformats.org/spreadsheetml/2006/main" count="29" uniqueCount="29">
  <si>
    <t>Zapraszam na mój blog:</t>
  </si>
  <si>
    <t>http://jakoszczedzacpieniadze.pl</t>
  </si>
  <si>
    <t>Artykuł z opisem kalkulatora:</t>
  </si>
  <si>
    <t>Założenia początkowe</t>
  </si>
  <si>
    <t>IKE</t>
  </si>
  <si>
    <t>Średnio miesięcznie</t>
  </si>
  <si>
    <t>Okres inwestowania w latach</t>
  </si>
  <si>
    <t>Wpłacony kapitał</t>
  </si>
  <si>
    <t>Zakładana średnia roczna stopa zwrotu</t>
  </si>
  <si>
    <t>Zwykły rachunek maklerski lub lokata ;-)</t>
  </si>
  <si>
    <t>Należny lub zapłacony podatek</t>
  </si>
  <si>
    <t>Wartość inwestycji przed opodatkowaniem</t>
  </si>
  <si>
    <t>Ile więcej da zarobić IKE od zwykłego rachunku</t>
  </si>
  <si>
    <t>Analiza oszczędności</t>
  </si>
  <si>
    <t xml:space="preserve"> </t>
  </si>
  <si>
    <t>&lt;-- czysto informacyjne wyliczenie</t>
  </si>
  <si>
    <t>Wysokość corocznej wpłaty</t>
  </si>
  <si>
    <t>Komentarz</t>
  </si>
  <si>
    <t>Dla prawidłowości obliczeń wpłata na IKE i zwykły rachunek pomniejszona jest o kwotę podatku dochodowego, który trzeba zapłacić zanim wpłacimy pieniądze na IKE/rachunek maklerski. Wpłaty na IKZE możemy odliczyć od dochodu.</t>
  </si>
  <si>
    <t>Po osiągnięciu wieku emerytalnego 10% zryczałtowanego podatku dla wypłat z IKZE, bez podatku dla IKE i 19% podatku dla zwykłego rachunku maklerskiego.</t>
  </si>
  <si>
    <t>Tyle dostaniemy na rękę.</t>
  </si>
  <si>
    <t>IKE vs lokata - wypłata przed osiągnięciem wieku emerytalnego</t>
  </si>
  <si>
    <t>Ten arkusz umożliwi zweryfikowanie na ile opłacalne jest i jaką różnicę powoduje odroczenie zapłaty podatku Belki na koncie IKE w porównaniu ze zwykłą lokatą lub rachunkiem maklerskim, gdzie podatek od zysków kapitałowych ponoszony jest na bieżąco.
W arkuszu przyjęto założenie, że środki wypłacisz PRZED osiągnięciem wieku 60 lat, a więc NIE SKORZYSTASZ z preferencji podatkowych związanych z kontami emerytalnymi IKE.
Jeśli arkusz ten będzie dla Ciebie przydatny, to zapraszam Cię na mojego bloga. Zapraszam i zachęcam do zostawienia krótkiego komentarza abym wiedział, że moja praca nie idzie na marne :)</t>
  </si>
  <si>
    <t>Ile chcesz wpłacać na IKE rocznie?</t>
  </si>
  <si>
    <t>&lt;-- wpisz kwotę nie większą niż limit IKE (11 238 zł w 2014 r.)</t>
  </si>
  <si>
    <t>&lt;-- wpisz okres, po którym wypłacisz środki z konta IKE (przed emeryturą)</t>
  </si>
  <si>
    <t>&lt;-- wpisz swoje przewidywania…</t>
  </si>
  <si>
    <t>Zysk na czysto w dniu wypłaty</t>
  </si>
  <si>
    <t>http://jakoszczedzacpieniadze.pl/konto-emerytalne-ike-ikze-i-optymalizacja-podatkowa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</si>
</sst>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5" fillId="0" borderId="0" xfId="2" applyFont="1" applyAlignment="1">
      <alignment vertical="top"/>
    </xf>
    <xf numFmtId="0" fontId="5" fillId="0" borderId="0" xfId="2" applyAlignment="1">
      <alignment vertical="top"/>
    </xf>
    <xf numFmtId="0" fontId="6" fillId="0" borderId="0" xfId="2" applyFont="1" applyAlignment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right" vertical="top"/>
    </xf>
    <xf numFmtId="6" fontId="0" fillId="2" borderId="0" xfId="0" applyNumberFormat="1" applyFill="1" applyAlignment="1">
      <alignment vertical="top"/>
    </xf>
    <xf numFmtId="6" fontId="0" fillId="0" borderId="0" xfId="0" applyNumberFormat="1" applyAlignment="1">
      <alignment vertical="top"/>
    </xf>
    <xf numFmtId="9" fontId="0" fillId="2" borderId="0" xfId="0" applyNumberFormat="1" applyFill="1" applyAlignment="1">
      <alignment vertical="top"/>
    </xf>
    <xf numFmtId="1" fontId="0" fillId="2" borderId="0" xfId="0" applyNumberFormat="1" applyFill="1" applyAlignment="1">
      <alignment vertical="top"/>
    </xf>
    <xf numFmtId="0" fontId="2" fillId="0" borderId="0" xfId="0" applyFont="1" applyAlignment="1">
      <alignment vertical="top"/>
    </xf>
    <xf numFmtId="6" fontId="2" fillId="0" borderId="0" xfId="0" applyNumberFormat="1" applyFont="1" applyAlignment="1">
      <alignment vertical="top"/>
    </xf>
    <xf numFmtId="10" fontId="0" fillId="0" borderId="0" xfId="1" applyNumberFormat="1" applyFont="1" applyAlignment="1">
      <alignment vertical="top"/>
    </xf>
    <xf numFmtId="6" fontId="0" fillId="0" borderId="0" xfId="0" applyNumberFormat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right" vertical="top"/>
    </xf>
    <xf numFmtId="9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6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2" builtinId="8"/>
    <cellStyle name="Normal" xfId="0" builtinId="0"/>
    <cellStyle name="Percent" xfId="1" builtinId="5"/>
  </cellStyles>
  <dxfs count="6">
    <dxf>
      <numFmt numFmtId="10" formatCode="#,##0\ &quot;zł&quot;;[Red]\-#,##0\ &quot;zł&quot;"/>
      <alignment vertical="top" textRotation="0" justifyLastLine="0" shrinkToFit="0"/>
    </dxf>
    <dxf>
      <numFmt numFmtId="10" formatCode="#,##0\ &quot;zł&quot;;[Red]\-#,##0\ &quot;zł&quot;"/>
      <alignment horizontal="general" vertical="top" textRotation="0" wrapText="0" indent="0" justifyLastLine="0" shrinkToFit="0" readingOrder="0"/>
    </dxf>
    <dxf>
      <numFmt numFmtId="10" formatCode="#,##0\ &quot;zł&quot;;[Red]\-#,##0\ &quot;zł&quot;"/>
      <alignment horizontal="general" vertical="top" textRotation="0" wrapText="0" indent="0" justifyLastLine="0" shrinkToFit="0" readingOrder="0"/>
    </dxf>
    <dxf>
      <alignment vertical="top" textRotation="0" justifyLastLine="0" shrinkToFit="0"/>
    </dxf>
    <dxf>
      <alignment vertical="top" textRotation="0" justifyLastLine="0" shrinkToFit="0"/>
    </dxf>
    <dxf>
      <alignment horizontal="general" vertical="top" textRotation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14" displayName="Table14" ref="B18:E23" totalsRowShown="0" headerRowDxfId="5" dataDxfId="4">
  <tableColumns count="4">
    <tableColumn id="1" name=" " dataDxfId="3"/>
    <tableColumn id="2" name="IKE" dataDxfId="2"/>
    <tableColumn id="3" name="Zwykły rachunek maklerski lub lokata ;-)" dataDxfId="1"/>
    <tableColumn id="5" name="Komentarz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http://jakoszczedzacpieniadze.pl/konto-emerytalne-ike-ikze-i-optymalizacja-podatkowa" TargetMode="Externa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showGridLines="0" tabSelected="1" workbookViewId="0">
      <selection activeCell="F1" sqref="F1"/>
    </sheetView>
  </sheetViews>
  <sheetFormatPr baseColWidth="10" defaultRowHeight="15" x14ac:dyDescent="0"/>
  <cols>
    <col min="1" max="1" width="3.33203125" style="2" customWidth="1"/>
    <col min="2" max="2" width="41" style="2" customWidth="1"/>
    <col min="3" max="4" width="12.1640625" style="2" customWidth="1"/>
    <col min="5" max="5" width="34.1640625" style="2" customWidth="1"/>
    <col min="6" max="16384" width="10.83203125" style="2"/>
  </cols>
  <sheetData>
    <row r="1" spans="2:5" s="3" customFormat="1" ht="23">
      <c r="B1" s="1" t="s">
        <v>21</v>
      </c>
      <c r="C1" s="2"/>
      <c r="D1" s="2"/>
    </row>
    <row r="2" spans="2:5" s="3" customFormat="1">
      <c r="B2" s="2"/>
      <c r="C2" s="2"/>
      <c r="D2" s="2"/>
    </row>
    <row r="3" spans="2:5" s="3" customFormat="1" ht="178" customHeight="1">
      <c r="B3" s="25" t="s">
        <v>22</v>
      </c>
      <c r="C3" s="25"/>
      <c r="D3" s="25"/>
    </row>
    <row r="4" spans="2:5" s="3" customFormat="1">
      <c r="B4" s="2"/>
      <c r="C4" s="2"/>
      <c r="D4" s="2"/>
    </row>
    <row r="5" spans="2:5" s="3" customFormat="1">
      <c r="B5" s="4" t="s">
        <v>0</v>
      </c>
      <c r="C5" s="5" t="s">
        <v>1</v>
      </c>
      <c r="D5" s="2"/>
    </row>
    <row r="6" spans="2:5" s="3" customFormat="1">
      <c r="B6" s="4"/>
      <c r="C6" s="7"/>
      <c r="D6" s="2"/>
    </row>
    <row r="7" spans="2:5" s="3" customFormat="1">
      <c r="B7" s="4" t="s">
        <v>2</v>
      </c>
      <c r="C7" s="6" t="s">
        <v>28</v>
      </c>
      <c r="D7" s="2"/>
    </row>
    <row r="8" spans="2:5" s="3" customFormat="1">
      <c r="B8" s="8"/>
    </row>
    <row r="9" spans="2:5" ht="20">
      <c r="B9" s="11" t="s">
        <v>3</v>
      </c>
    </row>
    <row r="11" spans="2:5" ht="32" customHeight="1">
      <c r="B11" s="12" t="s">
        <v>23</v>
      </c>
      <c r="C11" s="13">
        <v>11000</v>
      </c>
      <c r="D11" s="26" t="s">
        <v>24</v>
      </c>
      <c r="E11" s="26"/>
    </row>
    <row r="12" spans="2:5">
      <c r="B12" s="12" t="s">
        <v>5</v>
      </c>
      <c r="C12" s="14">
        <f>C11/12</f>
        <v>916.66666666666663</v>
      </c>
      <c r="D12" s="2" t="s">
        <v>15</v>
      </c>
    </row>
    <row r="13" spans="2:5">
      <c r="B13" s="12"/>
      <c r="C13" s="14"/>
    </row>
    <row r="14" spans="2:5">
      <c r="B14" s="12" t="s">
        <v>8</v>
      </c>
      <c r="C14" s="15">
        <v>0.05</v>
      </c>
      <c r="D14" s="26" t="s">
        <v>26</v>
      </c>
      <c r="E14" s="26"/>
    </row>
    <row r="15" spans="2:5" s="21" customFormat="1">
      <c r="B15" s="22"/>
      <c r="C15" s="23"/>
      <c r="D15" s="24"/>
      <c r="E15" s="24"/>
    </row>
    <row r="16" spans="2:5" ht="31" customHeight="1">
      <c r="B16" s="12" t="s">
        <v>6</v>
      </c>
      <c r="C16" s="16">
        <v>15</v>
      </c>
      <c r="D16" s="26" t="s">
        <v>25</v>
      </c>
      <c r="E16" s="26"/>
    </row>
    <row r="18" spans="2:5" ht="60">
      <c r="B18" s="2" t="s">
        <v>14</v>
      </c>
      <c r="C18" s="10" t="s">
        <v>4</v>
      </c>
      <c r="D18" s="9" t="s">
        <v>9</v>
      </c>
      <c r="E18" s="10" t="s">
        <v>17</v>
      </c>
    </row>
    <row r="19" spans="2:5" ht="105">
      <c r="B19" s="2" t="s">
        <v>16</v>
      </c>
      <c r="C19" s="14">
        <f>C11</f>
        <v>11000</v>
      </c>
      <c r="D19" s="14">
        <f>C11</f>
        <v>11000</v>
      </c>
      <c r="E19" s="20" t="s">
        <v>18</v>
      </c>
    </row>
    <row r="20" spans="2:5">
      <c r="B20" s="2" t="s">
        <v>11</v>
      </c>
      <c r="C20" s="14">
        <f>-FV(C14,C16,C19,0,1)</f>
        <v>249232.40944402601</v>
      </c>
      <c r="D20" s="14">
        <f>-FV(C14,C16,D19,0,1)</f>
        <v>249232.40944402601</v>
      </c>
      <c r="E20" s="14"/>
    </row>
    <row r="21" spans="2:5">
      <c r="B21" s="2" t="s">
        <v>7</v>
      </c>
      <c r="C21" s="14">
        <f>C19*C16</f>
        <v>165000</v>
      </c>
      <c r="D21" s="14">
        <f>D19*C16</f>
        <v>165000</v>
      </c>
      <c r="E21" s="14"/>
    </row>
    <row r="22" spans="2:5" ht="60">
      <c r="B22" s="2" t="s">
        <v>10</v>
      </c>
      <c r="C22" s="14">
        <f>(C20-C21)*0.19</f>
        <v>16004.157794364943</v>
      </c>
      <c r="D22" s="14">
        <f>-FV(C14,C16,D19,0,1)+FV(C14*0.81,C16,D19,0,1)</f>
        <v>19199.089226159034</v>
      </c>
      <c r="E22" s="20" t="s">
        <v>19</v>
      </c>
    </row>
    <row r="23" spans="2:5">
      <c r="B23" s="17" t="s">
        <v>27</v>
      </c>
      <c r="C23" s="18">
        <f>C20-C21-C22</f>
        <v>68228.251649661062</v>
      </c>
      <c r="D23" s="18">
        <f>D20-D21-D22</f>
        <v>65033.320217866974</v>
      </c>
      <c r="E23" s="14" t="s">
        <v>20</v>
      </c>
    </row>
    <row r="24" spans="2:5">
      <c r="C24" s="14"/>
    </row>
    <row r="25" spans="2:5">
      <c r="C25" s="14"/>
    </row>
    <row r="26" spans="2:5" ht="20">
      <c r="B26" s="11" t="s">
        <v>13</v>
      </c>
      <c r="C26" s="14"/>
    </row>
    <row r="27" spans="2:5">
      <c r="C27" s="14"/>
    </row>
    <row r="28" spans="2:5">
      <c r="B28" s="12" t="s">
        <v>12</v>
      </c>
      <c r="C28" s="14">
        <f>C23-D23</f>
        <v>3194.931431794088</v>
      </c>
      <c r="D28" s="19">
        <f>C23/D23-1</f>
        <v>4.9127607526277428E-2</v>
      </c>
    </row>
  </sheetData>
  <mergeCells count="4">
    <mergeCell ref="B3:D3"/>
    <mergeCell ref="D14:E14"/>
    <mergeCell ref="D16:E16"/>
    <mergeCell ref="D11:E11"/>
  </mergeCells>
  <hyperlinks>
    <hyperlink ref="C5" r:id="rId1"/>
    <hyperlink ref="C7" r:id="rId2"/>
  </hyperlinks>
  <pageMargins left="0.75" right="0.75" top="1" bottom="1" header="0.5" footer="0.5"/>
  <pageSetup paperSize="9" orientation="portrait" horizontalDpi="4294967292" verticalDpi="429496729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Wypłata przed emeryturą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Michal Szafranski</cp:lastModifiedBy>
  <dcterms:created xsi:type="dcterms:W3CDTF">2014-11-05T16:47:26Z</dcterms:created>
  <dcterms:modified xsi:type="dcterms:W3CDTF">2014-11-10T16:52:47Z</dcterms:modified>
</cp:coreProperties>
</file>