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5725"/>
  <workbookPr showInkAnnotation="0" autoCompressPictures="0"/>
  <bookViews>
    <workbookView xWindow="12840" yWindow="3440" windowWidth="34760" windowHeight="22560" tabRatio="681"/>
  </bookViews>
  <sheets>
    <sheet name="ANALIZA" sheetId="1" r:id="rId1"/>
    <sheet name="Standardowa spłata" sheetId="2" r:id="rId2"/>
    <sheet name="Nadpłata - bez aneksu" sheetId="3" r:id="rId3"/>
    <sheet name="Nadpłata - z aneksem" sheetId="4" r:id="rId4"/>
    <sheet name="Harmonogram standard" sheetId="5" r:id="rId5"/>
    <sheet name="Harmonogram nadpłata bez aneksu" sheetId="6" r:id="rId6"/>
    <sheet name="Harmonogram nadpłata z aneksem" sheetId="7"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85" i="1" l="1"/>
  <c r="D28" i="1"/>
  <c r="C20" i="5"/>
  <c r="C18" i="5"/>
  <c r="C21"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7" i="5"/>
  <c r="C81" i="1"/>
  <c r="C20" i="2"/>
  <c r="C18" i="2"/>
  <c r="C21" i="2"/>
  <c r="C21" i="7"/>
  <c r="C26" i="1"/>
  <c r="C20" i="7"/>
  <c r="C18" i="7"/>
  <c r="C19" i="7"/>
  <c r="C28" i="7"/>
  <c r="D28" i="7"/>
  <c r="C29" i="7"/>
  <c r="D29" i="7"/>
  <c r="C30" i="7"/>
  <c r="D30" i="7"/>
  <c r="C31" i="7"/>
  <c r="D31" i="7"/>
  <c r="C32" i="7"/>
  <c r="D32" i="7"/>
  <c r="C33" i="7"/>
  <c r="D33" i="7"/>
  <c r="C34" i="7"/>
  <c r="D34" i="7"/>
  <c r="C35" i="7"/>
  <c r="D35" i="7"/>
  <c r="C36" i="7"/>
  <c r="D36" i="7"/>
  <c r="C37" i="7"/>
  <c r="D37" i="7"/>
  <c r="C38" i="7"/>
  <c r="D38" i="7"/>
  <c r="C39" i="7"/>
  <c r="D39" i="7"/>
  <c r="C40" i="7"/>
  <c r="D40" i="7"/>
  <c r="C41" i="7"/>
  <c r="D41" i="7"/>
  <c r="C42" i="7"/>
  <c r="D42" i="7"/>
  <c r="C43" i="7"/>
  <c r="D43" i="7"/>
  <c r="C44" i="7"/>
  <c r="D44" i="7"/>
  <c r="C45" i="7"/>
  <c r="D45" i="7"/>
  <c r="C46" i="7"/>
  <c r="D46" i="7"/>
  <c r="C47" i="7"/>
  <c r="D47" i="7"/>
  <c r="C48" i="7"/>
  <c r="D48" i="7"/>
  <c r="C49" i="7"/>
  <c r="D49" i="7"/>
  <c r="C50" i="7"/>
  <c r="D50" i="7"/>
  <c r="C51" i="7"/>
  <c r="D51" i="7"/>
  <c r="C52" i="7"/>
  <c r="D52" i="7"/>
  <c r="C53" i="7"/>
  <c r="D53" i="7"/>
  <c r="C54" i="7"/>
  <c r="D54" i="7"/>
  <c r="C55" i="7"/>
  <c r="D55" i="7"/>
  <c r="C56" i="7"/>
  <c r="D56" i="7"/>
  <c r="C57" i="7"/>
  <c r="D57" i="7"/>
  <c r="C58" i="7"/>
  <c r="D58" i="7"/>
  <c r="C59" i="7"/>
  <c r="D59" i="7"/>
  <c r="C60" i="7"/>
  <c r="D60" i="7"/>
  <c r="C61" i="7"/>
  <c r="D61" i="7"/>
  <c r="C62" i="7"/>
  <c r="D62" i="7"/>
  <c r="C63" i="7"/>
  <c r="D63" i="7"/>
  <c r="C64" i="7"/>
  <c r="D64" i="7"/>
  <c r="C65" i="7"/>
  <c r="D65" i="7"/>
  <c r="C66" i="7"/>
  <c r="D66" i="7"/>
  <c r="C67" i="7"/>
  <c r="D67" i="7"/>
  <c r="C68" i="7"/>
  <c r="D68" i="7"/>
  <c r="C69" i="7"/>
  <c r="D69" i="7"/>
  <c r="C70" i="7"/>
  <c r="D70" i="7"/>
  <c r="C71" i="7"/>
  <c r="D71" i="7"/>
  <c r="C72" i="7"/>
  <c r="D72" i="7"/>
  <c r="C73" i="7"/>
  <c r="D73" i="7"/>
  <c r="C74" i="7"/>
  <c r="D74" i="7"/>
  <c r="C75" i="7"/>
  <c r="D75" i="7"/>
  <c r="C76" i="7"/>
  <c r="D76" i="7"/>
  <c r="C77" i="7"/>
  <c r="D77" i="7"/>
  <c r="C78" i="7"/>
  <c r="D78" i="7"/>
  <c r="C79" i="7"/>
  <c r="D79" i="7"/>
  <c r="C80" i="7"/>
  <c r="D80" i="7"/>
  <c r="C81" i="7"/>
  <c r="D81" i="7"/>
  <c r="C82" i="7"/>
  <c r="D82" i="7"/>
  <c r="C83" i="7"/>
  <c r="D83" i="7"/>
  <c r="C84" i="7"/>
  <c r="D84" i="7"/>
  <c r="C85" i="7"/>
  <c r="D85" i="7"/>
  <c r="C86" i="7"/>
  <c r="D86" i="7"/>
  <c r="C87" i="7"/>
  <c r="D87" i="7"/>
  <c r="C88" i="7"/>
  <c r="D88" i="7"/>
  <c r="C89" i="7"/>
  <c r="D89" i="7"/>
  <c r="C90" i="7"/>
  <c r="D90" i="7"/>
  <c r="C91" i="7"/>
  <c r="D91" i="7"/>
  <c r="C92" i="7"/>
  <c r="D92" i="7"/>
  <c r="C93" i="7"/>
  <c r="D93" i="7"/>
  <c r="C94" i="7"/>
  <c r="D94" i="7"/>
  <c r="C95" i="7"/>
  <c r="D95" i="7"/>
  <c r="C96" i="7"/>
  <c r="D96" i="7"/>
  <c r="C97" i="7"/>
  <c r="D97" i="7"/>
  <c r="C98" i="7"/>
  <c r="D98" i="7"/>
  <c r="C99" i="7"/>
  <c r="D99" i="7"/>
  <c r="C100" i="7"/>
  <c r="D100" i="7"/>
  <c r="C101" i="7"/>
  <c r="D101" i="7"/>
  <c r="C102" i="7"/>
  <c r="D102" i="7"/>
  <c r="C103" i="7"/>
  <c r="D103" i="7"/>
  <c r="C104" i="7"/>
  <c r="D104" i="7"/>
  <c r="C105" i="7"/>
  <c r="D105" i="7"/>
  <c r="C106" i="7"/>
  <c r="D106" i="7"/>
  <c r="C107" i="7"/>
  <c r="D107" i="7"/>
  <c r="C108" i="7"/>
  <c r="D108" i="7"/>
  <c r="C109" i="7"/>
  <c r="D109" i="7"/>
  <c r="C110" i="7"/>
  <c r="D110" i="7"/>
  <c r="C111" i="7"/>
  <c r="D111" i="7"/>
  <c r="C112" i="7"/>
  <c r="D112" i="7"/>
  <c r="C113" i="7"/>
  <c r="D113" i="7"/>
  <c r="C114" i="7"/>
  <c r="D114" i="7"/>
  <c r="C115" i="7"/>
  <c r="D115" i="7"/>
  <c r="C116" i="7"/>
  <c r="D116" i="7"/>
  <c r="C117" i="7"/>
  <c r="D117" i="7"/>
  <c r="C118" i="7"/>
  <c r="D118" i="7"/>
  <c r="C119" i="7"/>
  <c r="D119" i="7"/>
  <c r="C120" i="7"/>
  <c r="D120" i="7"/>
  <c r="C121" i="7"/>
  <c r="D121" i="7"/>
  <c r="C122" i="7"/>
  <c r="D122" i="7"/>
  <c r="C123" i="7"/>
  <c r="D123" i="7"/>
  <c r="C124" i="7"/>
  <c r="D124" i="7"/>
  <c r="C125" i="7"/>
  <c r="D125" i="7"/>
  <c r="C126" i="7"/>
  <c r="D126" i="7"/>
  <c r="C127" i="7"/>
  <c r="D127" i="7"/>
  <c r="C128" i="7"/>
  <c r="D128" i="7"/>
  <c r="C129" i="7"/>
  <c r="D129" i="7"/>
  <c r="C130" i="7"/>
  <c r="D130" i="7"/>
  <c r="C131" i="7"/>
  <c r="D131" i="7"/>
  <c r="C132" i="7"/>
  <c r="D132" i="7"/>
  <c r="C133" i="7"/>
  <c r="D133" i="7"/>
  <c r="C134" i="7"/>
  <c r="D134" i="7"/>
  <c r="C135" i="7"/>
  <c r="D135" i="7"/>
  <c r="C136" i="7"/>
  <c r="D136" i="7"/>
  <c r="C137" i="7"/>
  <c r="D137" i="7"/>
  <c r="C138" i="7"/>
  <c r="D138" i="7"/>
  <c r="C139" i="7"/>
  <c r="D139" i="7"/>
  <c r="C140" i="7"/>
  <c r="D140" i="7"/>
  <c r="C141" i="7"/>
  <c r="D141" i="7"/>
  <c r="C142" i="7"/>
  <c r="D142" i="7"/>
  <c r="C143" i="7"/>
  <c r="D143" i="7"/>
  <c r="C144" i="7"/>
  <c r="D144" i="7"/>
  <c r="C145" i="7"/>
  <c r="D145" i="7"/>
  <c r="C146" i="7"/>
  <c r="D146" i="7"/>
  <c r="C147" i="7"/>
  <c r="D147" i="7"/>
  <c r="C148" i="7"/>
  <c r="D148" i="7"/>
  <c r="C149" i="7"/>
  <c r="D149" i="7"/>
  <c r="C150" i="7"/>
  <c r="D150" i="7"/>
  <c r="C151" i="7"/>
  <c r="D151" i="7"/>
  <c r="C152" i="7"/>
  <c r="D152" i="7"/>
  <c r="C153" i="7"/>
  <c r="D153" i="7"/>
  <c r="C154" i="7"/>
  <c r="D154" i="7"/>
  <c r="C155" i="7"/>
  <c r="D155" i="7"/>
  <c r="C156" i="7"/>
  <c r="D156" i="7"/>
  <c r="C157" i="7"/>
  <c r="D157" i="7"/>
  <c r="C158" i="7"/>
  <c r="D158" i="7"/>
  <c r="C159" i="7"/>
  <c r="D159" i="7"/>
  <c r="C160" i="7"/>
  <c r="D160" i="7"/>
  <c r="C161" i="7"/>
  <c r="D161" i="7"/>
  <c r="C162" i="7"/>
  <c r="D162" i="7"/>
  <c r="C163" i="7"/>
  <c r="D163" i="7"/>
  <c r="C164" i="7"/>
  <c r="D164" i="7"/>
  <c r="C165" i="7"/>
  <c r="D165" i="7"/>
  <c r="C166" i="7"/>
  <c r="D166" i="7"/>
  <c r="C167" i="7"/>
  <c r="D167" i="7"/>
  <c r="C168" i="7"/>
  <c r="D168" i="7"/>
  <c r="C169" i="7"/>
  <c r="D169" i="7"/>
  <c r="C170" i="7"/>
  <c r="D170" i="7"/>
  <c r="C171" i="7"/>
  <c r="D171" i="7"/>
  <c r="C172" i="7"/>
  <c r="D172" i="7"/>
  <c r="C173" i="7"/>
  <c r="D173" i="7"/>
  <c r="C174" i="7"/>
  <c r="D174" i="7"/>
  <c r="C175" i="7"/>
  <c r="D175" i="7"/>
  <c r="C176" i="7"/>
  <c r="D176" i="7"/>
  <c r="C177" i="7"/>
  <c r="D177" i="7"/>
  <c r="C178" i="7"/>
  <c r="D178" i="7"/>
  <c r="C179" i="7"/>
  <c r="D179" i="7"/>
  <c r="C180" i="7"/>
  <c r="D180" i="7"/>
  <c r="C181" i="7"/>
  <c r="D181" i="7"/>
  <c r="C182" i="7"/>
  <c r="D182" i="7"/>
  <c r="C183" i="7"/>
  <c r="D183" i="7"/>
  <c r="C184" i="7"/>
  <c r="D184" i="7"/>
  <c r="C185" i="7"/>
  <c r="D185" i="7"/>
  <c r="C186" i="7"/>
  <c r="D186" i="7"/>
  <c r="C187" i="7"/>
  <c r="D187" i="7"/>
  <c r="C188" i="7"/>
  <c r="D188" i="7"/>
  <c r="C189" i="7"/>
  <c r="D189" i="7"/>
  <c r="C190" i="7"/>
  <c r="D190" i="7"/>
  <c r="C191" i="7"/>
  <c r="D191" i="7"/>
  <c r="C192" i="7"/>
  <c r="D192" i="7"/>
  <c r="C193" i="7"/>
  <c r="D193" i="7"/>
  <c r="C194" i="7"/>
  <c r="D194" i="7"/>
  <c r="C195" i="7"/>
  <c r="D195" i="7"/>
  <c r="C196" i="7"/>
  <c r="D196" i="7"/>
  <c r="C197" i="7"/>
  <c r="D197" i="7"/>
  <c r="C198" i="7"/>
  <c r="D198" i="7"/>
  <c r="C199" i="7"/>
  <c r="D199" i="7"/>
  <c r="C200" i="7"/>
  <c r="D200" i="7"/>
  <c r="C201" i="7"/>
  <c r="D201" i="7"/>
  <c r="C202" i="7"/>
  <c r="D202" i="7"/>
  <c r="C203" i="7"/>
  <c r="D203" i="7"/>
  <c r="C204" i="7"/>
  <c r="D204" i="7"/>
  <c r="C205" i="7"/>
  <c r="D205" i="7"/>
  <c r="C206" i="7"/>
  <c r="D206" i="7"/>
  <c r="C207" i="7"/>
  <c r="D207" i="7"/>
  <c r="C208" i="7"/>
  <c r="D208" i="7"/>
  <c r="C209" i="7"/>
  <c r="D209" i="7"/>
  <c r="C210" i="7"/>
  <c r="D210" i="7"/>
  <c r="C211" i="7"/>
  <c r="D211" i="7"/>
  <c r="C212" i="7"/>
  <c r="D212" i="7"/>
  <c r="C213" i="7"/>
  <c r="D213" i="7"/>
  <c r="C214" i="7"/>
  <c r="D214" i="7"/>
  <c r="C215" i="7"/>
  <c r="D215" i="7"/>
  <c r="C216" i="7"/>
  <c r="D216" i="7"/>
  <c r="C217" i="7"/>
  <c r="D217" i="7"/>
  <c r="C218" i="7"/>
  <c r="D218" i="7"/>
  <c r="C219" i="7"/>
  <c r="D219" i="7"/>
  <c r="C220" i="7"/>
  <c r="D220" i="7"/>
  <c r="C221" i="7"/>
  <c r="D221" i="7"/>
  <c r="C222" i="7"/>
  <c r="D222" i="7"/>
  <c r="C223" i="7"/>
  <c r="D223" i="7"/>
  <c r="C224" i="7"/>
  <c r="D224" i="7"/>
  <c r="C225" i="7"/>
  <c r="D225" i="7"/>
  <c r="C226" i="7"/>
  <c r="D226" i="7"/>
  <c r="C227" i="7"/>
  <c r="D227" i="7"/>
  <c r="C228" i="7"/>
  <c r="D228" i="7"/>
  <c r="C229" i="7"/>
  <c r="D229" i="7"/>
  <c r="C230" i="7"/>
  <c r="D230" i="7"/>
  <c r="C231" i="7"/>
  <c r="D231" i="7"/>
  <c r="C232" i="7"/>
  <c r="D232" i="7"/>
  <c r="C233" i="7"/>
  <c r="D233" i="7"/>
  <c r="C234" i="7"/>
  <c r="D234" i="7"/>
  <c r="C235" i="7"/>
  <c r="D235" i="7"/>
  <c r="C236" i="7"/>
  <c r="D236" i="7"/>
  <c r="C237" i="7"/>
  <c r="D237" i="7"/>
  <c r="C238" i="7"/>
  <c r="D238" i="7"/>
  <c r="C239" i="7"/>
  <c r="D239" i="7"/>
  <c r="C240" i="7"/>
  <c r="D240" i="7"/>
  <c r="C241" i="7"/>
  <c r="D241" i="7"/>
  <c r="C242" i="7"/>
  <c r="D242" i="7"/>
  <c r="C243" i="7"/>
  <c r="D243" i="7"/>
  <c r="C244" i="7"/>
  <c r="D244" i="7"/>
  <c r="C245" i="7"/>
  <c r="D245" i="7"/>
  <c r="C246" i="7"/>
  <c r="D246" i="7"/>
  <c r="C247" i="7"/>
  <c r="D247" i="7"/>
  <c r="C248" i="7"/>
  <c r="D248" i="7"/>
  <c r="C249" i="7"/>
  <c r="D249" i="7"/>
  <c r="C250" i="7"/>
  <c r="D250" i="7"/>
  <c r="C251" i="7"/>
  <c r="D251" i="7"/>
  <c r="C252" i="7"/>
  <c r="D252" i="7"/>
  <c r="C253" i="7"/>
  <c r="D253" i="7"/>
  <c r="C254" i="7"/>
  <c r="D254" i="7"/>
  <c r="C255" i="7"/>
  <c r="D255" i="7"/>
  <c r="C256" i="7"/>
  <c r="D256" i="7"/>
  <c r="C257" i="7"/>
  <c r="D257" i="7"/>
  <c r="C258" i="7"/>
  <c r="D258" i="7"/>
  <c r="C259" i="7"/>
  <c r="D259" i="7"/>
  <c r="C260" i="7"/>
  <c r="D260" i="7"/>
  <c r="C261" i="7"/>
  <c r="D261" i="7"/>
  <c r="C262" i="7"/>
  <c r="D262" i="7"/>
  <c r="C263" i="7"/>
  <c r="D263" i="7"/>
  <c r="C264" i="7"/>
  <c r="D264" i="7"/>
  <c r="C265" i="7"/>
  <c r="D265" i="7"/>
  <c r="C266" i="7"/>
  <c r="D266" i="7"/>
  <c r="C267" i="7"/>
  <c r="D267" i="7"/>
  <c r="C268" i="7"/>
  <c r="D268" i="7"/>
  <c r="C269" i="7"/>
  <c r="D269" i="7"/>
  <c r="C270" i="7"/>
  <c r="D270" i="7"/>
  <c r="C271" i="7"/>
  <c r="D271" i="7"/>
  <c r="C272" i="7"/>
  <c r="D272" i="7"/>
  <c r="C273" i="7"/>
  <c r="D273" i="7"/>
  <c r="C274" i="7"/>
  <c r="D274" i="7"/>
  <c r="C275" i="7"/>
  <c r="D275" i="7"/>
  <c r="C276" i="7"/>
  <c r="D276" i="7"/>
  <c r="C277" i="7"/>
  <c r="D277" i="7"/>
  <c r="C278" i="7"/>
  <c r="D278" i="7"/>
  <c r="C279" i="7"/>
  <c r="D279" i="7"/>
  <c r="C280" i="7"/>
  <c r="D280" i="7"/>
  <c r="C281" i="7"/>
  <c r="D281" i="7"/>
  <c r="C282" i="7"/>
  <c r="D282" i="7"/>
  <c r="C283" i="7"/>
  <c r="D283" i="7"/>
  <c r="C284" i="7"/>
  <c r="D284" i="7"/>
  <c r="C285" i="7"/>
  <c r="D285" i="7"/>
  <c r="C286" i="7"/>
  <c r="D286" i="7"/>
  <c r="C287" i="7"/>
  <c r="D287" i="7"/>
  <c r="C288" i="7"/>
  <c r="D288" i="7"/>
  <c r="C289" i="7"/>
  <c r="D289" i="7"/>
  <c r="C290" i="7"/>
  <c r="D290" i="7"/>
  <c r="C291" i="7"/>
  <c r="D291" i="7"/>
  <c r="C292" i="7"/>
  <c r="D292" i="7"/>
  <c r="C293" i="7"/>
  <c r="D293" i="7"/>
  <c r="C294" i="7"/>
  <c r="D294" i="7"/>
  <c r="C295" i="7"/>
  <c r="D295" i="7"/>
  <c r="C296" i="7"/>
  <c r="D296" i="7"/>
  <c r="C297" i="7"/>
  <c r="D297" i="7"/>
  <c r="C298" i="7"/>
  <c r="D298" i="7"/>
  <c r="C299" i="7"/>
  <c r="D299" i="7"/>
  <c r="C300" i="7"/>
  <c r="D300" i="7"/>
  <c r="C301" i="7"/>
  <c r="D301" i="7"/>
  <c r="C302" i="7"/>
  <c r="D302" i="7"/>
  <c r="C303" i="7"/>
  <c r="D303" i="7"/>
  <c r="C304" i="7"/>
  <c r="D304" i="7"/>
  <c r="C305" i="7"/>
  <c r="D305" i="7"/>
  <c r="C306" i="7"/>
  <c r="D306" i="7"/>
  <c r="C307" i="7"/>
  <c r="D307" i="7"/>
  <c r="C308" i="7"/>
  <c r="D308" i="7"/>
  <c r="C309" i="7"/>
  <c r="D309" i="7"/>
  <c r="C310" i="7"/>
  <c r="D310" i="7"/>
  <c r="C311" i="7"/>
  <c r="D311" i="7"/>
  <c r="C312" i="7"/>
  <c r="D312" i="7"/>
  <c r="C313" i="7"/>
  <c r="D313" i="7"/>
  <c r="C314" i="7"/>
  <c r="D314" i="7"/>
  <c r="C315" i="7"/>
  <c r="D315" i="7"/>
  <c r="C316" i="7"/>
  <c r="D316" i="7"/>
  <c r="C317" i="7"/>
  <c r="D317" i="7"/>
  <c r="C318" i="7"/>
  <c r="D318" i="7"/>
  <c r="C319" i="7"/>
  <c r="D319" i="7"/>
  <c r="C320" i="7"/>
  <c r="D320" i="7"/>
  <c r="C321" i="7"/>
  <c r="D321" i="7"/>
  <c r="C322" i="7"/>
  <c r="D322" i="7"/>
  <c r="C323" i="7"/>
  <c r="D323" i="7"/>
  <c r="C324" i="7"/>
  <c r="D324" i="7"/>
  <c r="C325" i="7"/>
  <c r="D325" i="7"/>
  <c r="C326" i="7"/>
  <c r="D326" i="7"/>
  <c r="C327" i="7"/>
  <c r="D327" i="7"/>
  <c r="C328" i="7"/>
  <c r="D328" i="7"/>
  <c r="C329" i="7"/>
  <c r="D329" i="7"/>
  <c r="C330" i="7"/>
  <c r="D330" i="7"/>
  <c r="C331" i="7"/>
  <c r="D331" i="7"/>
  <c r="C332" i="7"/>
  <c r="D332" i="7"/>
  <c r="C333" i="7"/>
  <c r="D333" i="7"/>
  <c r="C334" i="7"/>
  <c r="D334" i="7"/>
  <c r="C335" i="7"/>
  <c r="D335" i="7"/>
  <c r="C336" i="7"/>
  <c r="D336" i="7"/>
  <c r="C337" i="7"/>
  <c r="D337" i="7"/>
  <c r="C338" i="7"/>
  <c r="D338" i="7"/>
  <c r="C339" i="7"/>
  <c r="D339" i="7"/>
  <c r="C340" i="7"/>
  <c r="D340" i="7"/>
  <c r="C341" i="7"/>
  <c r="D341" i="7"/>
  <c r="C342" i="7"/>
  <c r="D342" i="7"/>
  <c r="C343" i="7"/>
  <c r="D343" i="7"/>
  <c r="C344" i="7"/>
  <c r="D344" i="7"/>
  <c r="C345" i="7"/>
  <c r="D345" i="7"/>
  <c r="C346" i="7"/>
  <c r="D346" i="7"/>
  <c r="C347" i="7"/>
  <c r="D347" i="7"/>
  <c r="C348" i="7"/>
  <c r="D348" i="7"/>
  <c r="C349" i="7"/>
  <c r="D349" i="7"/>
  <c r="C350" i="7"/>
  <c r="D350" i="7"/>
  <c r="C351" i="7"/>
  <c r="D351" i="7"/>
  <c r="C352" i="7"/>
  <c r="D352" i="7"/>
  <c r="C353" i="7"/>
  <c r="D353" i="7"/>
  <c r="C354" i="7"/>
  <c r="D354" i="7"/>
  <c r="C355" i="7"/>
  <c r="D355" i="7"/>
  <c r="C356" i="7"/>
  <c r="D356" i="7"/>
  <c r="C357" i="7"/>
  <c r="D357" i="7"/>
  <c r="C358" i="7"/>
  <c r="D358" i="7"/>
  <c r="C359" i="7"/>
  <c r="D359" i="7"/>
  <c r="C360" i="7"/>
  <c r="D360" i="7"/>
  <c r="C361" i="7"/>
  <c r="D361" i="7"/>
  <c r="C362" i="7"/>
  <c r="D362" i="7"/>
  <c r="C363" i="7"/>
  <c r="D363" i="7"/>
  <c r="C364" i="7"/>
  <c r="D364" i="7"/>
  <c r="C365" i="7"/>
  <c r="D365" i="7"/>
  <c r="C366" i="7"/>
  <c r="D366" i="7"/>
  <c r="C367" i="7"/>
  <c r="D367" i="7"/>
  <c r="C368" i="7"/>
  <c r="D368" i="7"/>
  <c r="C369" i="7"/>
  <c r="D369" i="7"/>
  <c r="C370" i="7"/>
  <c r="D370" i="7"/>
  <c r="C371" i="7"/>
  <c r="D371" i="7"/>
  <c r="C372" i="7"/>
  <c r="D372" i="7"/>
  <c r="C373" i="7"/>
  <c r="D373" i="7"/>
  <c r="C374" i="7"/>
  <c r="D374" i="7"/>
  <c r="C375" i="7"/>
  <c r="D375" i="7"/>
  <c r="C376" i="7"/>
  <c r="D376" i="7"/>
  <c r="C377" i="7"/>
  <c r="D377" i="7"/>
  <c r="C378" i="7"/>
  <c r="D378" i="7"/>
  <c r="C379" i="7"/>
  <c r="D379" i="7"/>
  <c r="C380" i="7"/>
  <c r="D380" i="7"/>
  <c r="C381" i="7"/>
  <c r="D381" i="7"/>
  <c r="C382" i="7"/>
  <c r="D382" i="7"/>
  <c r="C383" i="7"/>
  <c r="D383" i="7"/>
  <c r="C384" i="7"/>
  <c r="D384" i="7"/>
  <c r="C385" i="7"/>
  <c r="D385" i="7"/>
  <c r="C386" i="7"/>
  <c r="D386" i="7"/>
  <c r="C387" i="7"/>
  <c r="D387" i="7"/>
  <c r="C388" i="7"/>
  <c r="D388" i="7"/>
  <c r="C389" i="7"/>
  <c r="D389" i="7"/>
  <c r="C390" i="7"/>
  <c r="D390" i="7"/>
  <c r="C391" i="7"/>
  <c r="D391" i="7"/>
  <c r="C392" i="7"/>
  <c r="D392" i="7"/>
  <c r="C393" i="7"/>
  <c r="D393" i="7"/>
  <c r="C394" i="7"/>
  <c r="D394" i="7"/>
  <c r="C395" i="7"/>
  <c r="D395" i="7"/>
  <c r="C396" i="7"/>
  <c r="D396" i="7"/>
  <c r="C397" i="7"/>
  <c r="D397" i="7"/>
  <c r="C398" i="7"/>
  <c r="D398" i="7"/>
  <c r="C399" i="7"/>
  <c r="D399" i="7"/>
  <c r="C400" i="7"/>
  <c r="D400" i="7"/>
  <c r="C401" i="7"/>
  <c r="D401" i="7"/>
  <c r="C402" i="7"/>
  <c r="D402" i="7"/>
  <c r="C403" i="7"/>
  <c r="D403" i="7"/>
  <c r="C404" i="7"/>
  <c r="D404" i="7"/>
  <c r="C405" i="7"/>
  <c r="D405" i="7"/>
  <c r="C406" i="7"/>
  <c r="D406" i="7"/>
  <c r="C407" i="7"/>
  <c r="D407" i="7"/>
  <c r="C408" i="7"/>
  <c r="D408" i="7"/>
  <c r="C409" i="7"/>
  <c r="D409" i="7"/>
  <c r="C410" i="7"/>
  <c r="D410" i="7"/>
  <c r="C411" i="7"/>
  <c r="D411" i="7"/>
  <c r="C412" i="7"/>
  <c r="D412" i="7"/>
  <c r="C413" i="7"/>
  <c r="D413" i="7"/>
  <c r="C414" i="7"/>
  <c r="D414" i="7"/>
  <c r="C415" i="7"/>
  <c r="D415" i="7"/>
  <c r="C416" i="7"/>
  <c r="D416" i="7"/>
  <c r="C417" i="7"/>
  <c r="D417" i="7"/>
  <c r="C418" i="7"/>
  <c r="D418" i="7"/>
  <c r="C419" i="7"/>
  <c r="D419" i="7"/>
  <c r="C420" i="7"/>
  <c r="D420" i="7"/>
  <c r="C421" i="7"/>
  <c r="D421" i="7"/>
  <c r="C422" i="7"/>
  <c r="D422" i="7"/>
  <c r="C423" i="7"/>
  <c r="D423" i="7"/>
  <c r="C424" i="7"/>
  <c r="D424" i="7"/>
  <c r="C425" i="7"/>
  <c r="D425" i="7"/>
  <c r="C426" i="7"/>
  <c r="D426" i="7"/>
  <c r="C427" i="7"/>
  <c r="D427" i="7"/>
  <c r="C428" i="7"/>
  <c r="D428" i="7"/>
  <c r="C429" i="7"/>
  <c r="D429" i="7"/>
  <c r="C430" i="7"/>
  <c r="D430" i="7"/>
  <c r="C431" i="7"/>
  <c r="D431" i="7"/>
  <c r="C432" i="7"/>
  <c r="D432" i="7"/>
  <c r="C433" i="7"/>
  <c r="D433" i="7"/>
  <c r="C434" i="7"/>
  <c r="D434" i="7"/>
  <c r="C435" i="7"/>
  <c r="D435" i="7"/>
  <c r="C436" i="7"/>
  <c r="D436" i="7"/>
  <c r="C437" i="7"/>
  <c r="D437" i="7"/>
  <c r="C438" i="7"/>
  <c r="D438" i="7"/>
  <c r="C439" i="7"/>
  <c r="D439" i="7"/>
  <c r="C440" i="7"/>
  <c r="D440" i="7"/>
  <c r="C441" i="7"/>
  <c r="D441" i="7"/>
  <c r="C442" i="7"/>
  <c r="D442" i="7"/>
  <c r="C443" i="7"/>
  <c r="D443" i="7"/>
  <c r="C444" i="7"/>
  <c r="D444" i="7"/>
  <c r="C445" i="7"/>
  <c r="D445" i="7"/>
  <c r="C446" i="7"/>
  <c r="D446" i="7"/>
  <c r="C447" i="7"/>
  <c r="D447" i="7"/>
  <c r="C448" i="7"/>
  <c r="D448" i="7"/>
  <c r="C449" i="7"/>
  <c r="D449" i="7"/>
  <c r="C450" i="7"/>
  <c r="D450" i="7"/>
  <c r="C451" i="7"/>
  <c r="D451" i="7"/>
  <c r="C452" i="7"/>
  <c r="D452" i="7"/>
  <c r="C453" i="7"/>
  <c r="D453" i="7"/>
  <c r="C454" i="7"/>
  <c r="D454" i="7"/>
  <c r="C455" i="7"/>
  <c r="D455" i="7"/>
  <c r="C456" i="7"/>
  <c r="D456" i="7"/>
  <c r="C457" i="7"/>
  <c r="D457" i="7"/>
  <c r="C458" i="7"/>
  <c r="D458" i="7"/>
  <c r="C459" i="7"/>
  <c r="D459" i="7"/>
  <c r="C460" i="7"/>
  <c r="D460" i="7"/>
  <c r="C461" i="7"/>
  <c r="D461" i="7"/>
  <c r="C462" i="7"/>
  <c r="D462" i="7"/>
  <c r="C463" i="7"/>
  <c r="D463" i="7"/>
  <c r="C464" i="7"/>
  <c r="D464" i="7"/>
  <c r="C465" i="7"/>
  <c r="D465" i="7"/>
  <c r="C466" i="7"/>
  <c r="D466" i="7"/>
  <c r="C467" i="7"/>
  <c r="D467" i="7"/>
  <c r="C468" i="7"/>
  <c r="D468" i="7"/>
  <c r="C469" i="7"/>
  <c r="D469" i="7"/>
  <c r="C470" i="7"/>
  <c r="D470" i="7"/>
  <c r="C471" i="7"/>
  <c r="D471" i="7"/>
  <c r="C472" i="7"/>
  <c r="D472" i="7"/>
  <c r="C473" i="7"/>
  <c r="D473" i="7"/>
  <c r="C474" i="7"/>
  <c r="D474" i="7"/>
  <c r="C475" i="7"/>
  <c r="D475" i="7"/>
  <c r="C476" i="7"/>
  <c r="D476" i="7"/>
  <c r="C477" i="7"/>
  <c r="D477" i="7"/>
  <c r="C478" i="7"/>
  <c r="D478" i="7"/>
  <c r="C479" i="7"/>
  <c r="D479" i="7"/>
  <c r="C480" i="7"/>
  <c r="D480" i="7"/>
  <c r="C481" i="7"/>
  <c r="D481" i="7"/>
  <c r="C482" i="7"/>
  <c r="D482" i="7"/>
  <c r="C483" i="7"/>
  <c r="D483" i="7"/>
  <c r="C484" i="7"/>
  <c r="D484" i="7"/>
  <c r="C485" i="7"/>
  <c r="D485" i="7"/>
  <c r="C486" i="7"/>
  <c r="D486" i="7"/>
  <c r="C487" i="7"/>
  <c r="D487" i="7"/>
  <c r="C488" i="7"/>
  <c r="D488" i="7"/>
  <c r="C489" i="7"/>
  <c r="D489" i="7"/>
  <c r="C490" i="7"/>
  <c r="D490" i="7"/>
  <c r="C491" i="7"/>
  <c r="D491" i="7"/>
  <c r="C492" i="7"/>
  <c r="D492" i="7"/>
  <c r="C493" i="7"/>
  <c r="D493" i="7"/>
  <c r="C494" i="7"/>
  <c r="D494" i="7"/>
  <c r="C495" i="7"/>
  <c r="D495" i="7"/>
  <c r="C496" i="7"/>
  <c r="D496" i="7"/>
  <c r="C497" i="7"/>
  <c r="D497" i="7"/>
  <c r="C498" i="7"/>
  <c r="D498" i="7"/>
  <c r="C499" i="7"/>
  <c r="D499" i="7"/>
  <c r="C500" i="7"/>
  <c r="D500" i="7"/>
  <c r="D7" i="7"/>
  <c r="E81" i="1"/>
  <c r="E85" i="1"/>
  <c r="E87" i="1"/>
  <c r="F87" i="1"/>
  <c r="C20" i="6"/>
  <c r="C18" i="6"/>
  <c r="C21"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7" i="6"/>
  <c r="D81" i="1"/>
  <c r="D85" i="1"/>
  <c r="D87" i="1"/>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D8" i="7"/>
  <c r="E82" i="1"/>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D9" i="7"/>
  <c r="E83" i="1"/>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D8" i="6"/>
  <c r="D82" i="1"/>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D9" i="6"/>
  <c r="D83" i="1"/>
  <c r="C19" i="1"/>
  <c r="C19"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D8" i="5"/>
  <c r="C82" i="1"/>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D9" i="5"/>
  <c r="C83" i="1"/>
  <c r="F83" i="1"/>
  <c r="F82" i="1"/>
  <c r="F81" i="1"/>
  <c r="C19" i="2"/>
  <c r="G500" i="7"/>
  <c r="B500" i="7"/>
  <c r="G499" i="7"/>
  <c r="B499" i="7"/>
  <c r="G498" i="7"/>
  <c r="B498" i="7"/>
  <c r="G497" i="7"/>
  <c r="B497" i="7"/>
  <c r="G496" i="7"/>
  <c r="B496" i="7"/>
  <c r="G495" i="7"/>
  <c r="B495" i="7"/>
  <c r="G494" i="7"/>
  <c r="B494" i="7"/>
  <c r="G493" i="7"/>
  <c r="B493" i="7"/>
  <c r="G492" i="7"/>
  <c r="B492" i="7"/>
  <c r="G491" i="7"/>
  <c r="B491" i="7"/>
  <c r="G490" i="7"/>
  <c r="B490" i="7"/>
  <c r="G489" i="7"/>
  <c r="B489" i="7"/>
  <c r="G488" i="7"/>
  <c r="B488" i="7"/>
  <c r="G487" i="7"/>
  <c r="B487" i="7"/>
  <c r="G486" i="7"/>
  <c r="B486" i="7"/>
  <c r="G485" i="7"/>
  <c r="B485" i="7"/>
  <c r="G484" i="7"/>
  <c r="B484" i="7"/>
  <c r="G483" i="7"/>
  <c r="B483" i="7"/>
  <c r="G482" i="7"/>
  <c r="B482" i="7"/>
  <c r="G481" i="7"/>
  <c r="B481" i="7"/>
  <c r="G480" i="7"/>
  <c r="B480" i="7"/>
  <c r="G479" i="7"/>
  <c r="B479" i="7"/>
  <c r="G478" i="7"/>
  <c r="B478" i="7"/>
  <c r="G477" i="7"/>
  <c r="B477" i="7"/>
  <c r="G476" i="7"/>
  <c r="B476" i="7"/>
  <c r="G475" i="7"/>
  <c r="B475" i="7"/>
  <c r="G474" i="7"/>
  <c r="B474" i="7"/>
  <c r="G473" i="7"/>
  <c r="B473" i="7"/>
  <c r="G472" i="7"/>
  <c r="B472" i="7"/>
  <c r="G471" i="7"/>
  <c r="B471" i="7"/>
  <c r="G470" i="7"/>
  <c r="B470" i="7"/>
  <c r="G469" i="7"/>
  <c r="B469" i="7"/>
  <c r="G468" i="7"/>
  <c r="B468" i="7"/>
  <c r="G467" i="7"/>
  <c r="B467" i="7"/>
  <c r="G466" i="7"/>
  <c r="B466" i="7"/>
  <c r="G465" i="7"/>
  <c r="B465" i="7"/>
  <c r="G464" i="7"/>
  <c r="B464" i="7"/>
  <c r="G463" i="7"/>
  <c r="B463" i="7"/>
  <c r="G462" i="7"/>
  <c r="B462" i="7"/>
  <c r="G461" i="7"/>
  <c r="B461" i="7"/>
  <c r="G460" i="7"/>
  <c r="B460" i="7"/>
  <c r="G459" i="7"/>
  <c r="B459" i="7"/>
  <c r="G458" i="7"/>
  <c r="B458" i="7"/>
  <c r="G457" i="7"/>
  <c r="B457" i="7"/>
  <c r="G456" i="7"/>
  <c r="B456" i="7"/>
  <c r="G455" i="7"/>
  <c r="B455" i="7"/>
  <c r="G454" i="7"/>
  <c r="B454" i="7"/>
  <c r="G453" i="7"/>
  <c r="B453" i="7"/>
  <c r="G452" i="7"/>
  <c r="B452" i="7"/>
  <c r="G451" i="7"/>
  <c r="B451" i="7"/>
  <c r="G450" i="7"/>
  <c r="B450" i="7"/>
  <c r="G449" i="7"/>
  <c r="B449" i="7"/>
  <c r="G448" i="7"/>
  <c r="B448" i="7"/>
  <c r="G447" i="7"/>
  <c r="B447" i="7"/>
  <c r="G446" i="7"/>
  <c r="B446" i="7"/>
  <c r="G445" i="7"/>
  <c r="B445" i="7"/>
  <c r="G444" i="7"/>
  <c r="B444" i="7"/>
  <c r="G443" i="7"/>
  <c r="B443" i="7"/>
  <c r="G442" i="7"/>
  <c r="B442" i="7"/>
  <c r="G441" i="7"/>
  <c r="B441" i="7"/>
  <c r="G440" i="7"/>
  <c r="B440" i="7"/>
  <c r="G439" i="7"/>
  <c r="B439" i="7"/>
  <c r="G438" i="7"/>
  <c r="B438" i="7"/>
  <c r="G437" i="7"/>
  <c r="B437" i="7"/>
  <c r="G436" i="7"/>
  <c r="B436" i="7"/>
  <c r="G435" i="7"/>
  <c r="B435" i="7"/>
  <c r="G434" i="7"/>
  <c r="B434" i="7"/>
  <c r="G433" i="7"/>
  <c r="B433" i="7"/>
  <c r="G432" i="7"/>
  <c r="B432" i="7"/>
  <c r="G431" i="7"/>
  <c r="B431" i="7"/>
  <c r="G430" i="7"/>
  <c r="B430" i="7"/>
  <c r="G429" i="7"/>
  <c r="B429" i="7"/>
  <c r="G428" i="7"/>
  <c r="B428" i="7"/>
  <c r="G427" i="7"/>
  <c r="B427" i="7"/>
  <c r="G426" i="7"/>
  <c r="B426" i="7"/>
  <c r="G425" i="7"/>
  <c r="B425" i="7"/>
  <c r="G424" i="7"/>
  <c r="B424" i="7"/>
  <c r="G423" i="7"/>
  <c r="B423" i="7"/>
  <c r="G422" i="7"/>
  <c r="B422" i="7"/>
  <c r="G421" i="7"/>
  <c r="B421" i="7"/>
  <c r="G420" i="7"/>
  <c r="B420" i="7"/>
  <c r="G419" i="7"/>
  <c r="B419" i="7"/>
  <c r="G418" i="7"/>
  <c r="B418" i="7"/>
  <c r="G417" i="7"/>
  <c r="B417" i="7"/>
  <c r="G416" i="7"/>
  <c r="B416" i="7"/>
  <c r="G415" i="7"/>
  <c r="B415" i="7"/>
  <c r="G414" i="7"/>
  <c r="B414" i="7"/>
  <c r="G413" i="7"/>
  <c r="B413" i="7"/>
  <c r="G412" i="7"/>
  <c r="B412" i="7"/>
  <c r="G411" i="7"/>
  <c r="B411" i="7"/>
  <c r="G410" i="7"/>
  <c r="B410" i="7"/>
  <c r="G409" i="7"/>
  <c r="B409" i="7"/>
  <c r="G408" i="7"/>
  <c r="B408" i="7"/>
  <c r="G407" i="7"/>
  <c r="B407" i="7"/>
  <c r="G406" i="7"/>
  <c r="B406" i="7"/>
  <c r="G405" i="7"/>
  <c r="B405" i="7"/>
  <c r="G404" i="7"/>
  <c r="B404" i="7"/>
  <c r="G403" i="7"/>
  <c r="B403" i="7"/>
  <c r="G402" i="7"/>
  <c r="B402" i="7"/>
  <c r="G401" i="7"/>
  <c r="B401" i="7"/>
  <c r="G400" i="7"/>
  <c r="B400" i="7"/>
  <c r="G399" i="7"/>
  <c r="B399" i="7"/>
  <c r="G398" i="7"/>
  <c r="B398" i="7"/>
  <c r="G397" i="7"/>
  <c r="B397" i="7"/>
  <c r="G396" i="7"/>
  <c r="B396" i="7"/>
  <c r="G395" i="7"/>
  <c r="B395" i="7"/>
  <c r="G394" i="7"/>
  <c r="B394" i="7"/>
  <c r="G393" i="7"/>
  <c r="B393" i="7"/>
  <c r="G392" i="7"/>
  <c r="B392" i="7"/>
  <c r="G391" i="7"/>
  <c r="B391" i="7"/>
  <c r="G390" i="7"/>
  <c r="B390" i="7"/>
  <c r="G389" i="7"/>
  <c r="B389" i="7"/>
  <c r="G388" i="7"/>
  <c r="B388" i="7"/>
  <c r="G387" i="7"/>
  <c r="B387" i="7"/>
  <c r="G386" i="7"/>
  <c r="B386" i="7"/>
  <c r="G385" i="7"/>
  <c r="B385" i="7"/>
  <c r="G384" i="7"/>
  <c r="B384" i="7"/>
  <c r="G383" i="7"/>
  <c r="B383" i="7"/>
  <c r="G382" i="7"/>
  <c r="B382" i="7"/>
  <c r="G381" i="7"/>
  <c r="B381" i="7"/>
  <c r="G380" i="7"/>
  <c r="B380" i="7"/>
  <c r="G379" i="7"/>
  <c r="B379" i="7"/>
  <c r="G378" i="7"/>
  <c r="B378" i="7"/>
  <c r="G377" i="7"/>
  <c r="B377" i="7"/>
  <c r="G376" i="7"/>
  <c r="B376" i="7"/>
  <c r="G375" i="7"/>
  <c r="B375" i="7"/>
  <c r="G374" i="7"/>
  <c r="B374" i="7"/>
  <c r="G373" i="7"/>
  <c r="B373" i="7"/>
  <c r="G372" i="7"/>
  <c r="B372" i="7"/>
  <c r="G371" i="7"/>
  <c r="B371" i="7"/>
  <c r="G370" i="7"/>
  <c r="B370" i="7"/>
  <c r="G369" i="7"/>
  <c r="B369" i="7"/>
  <c r="G368" i="7"/>
  <c r="B368" i="7"/>
  <c r="G367" i="7"/>
  <c r="B367" i="7"/>
  <c r="G366" i="7"/>
  <c r="B366" i="7"/>
  <c r="G365" i="7"/>
  <c r="B365" i="7"/>
  <c r="G364" i="7"/>
  <c r="B364" i="7"/>
  <c r="G363" i="7"/>
  <c r="B363" i="7"/>
  <c r="G362" i="7"/>
  <c r="B362" i="7"/>
  <c r="G361" i="7"/>
  <c r="B361" i="7"/>
  <c r="G360" i="7"/>
  <c r="B360" i="7"/>
  <c r="G359" i="7"/>
  <c r="B359" i="7"/>
  <c r="G358" i="7"/>
  <c r="B358" i="7"/>
  <c r="G357" i="7"/>
  <c r="B357" i="7"/>
  <c r="G356" i="7"/>
  <c r="B356" i="7"/>
  <c r="G355" i="7"/>
  <c r="B355" i="7"/>
  <c r="G354" i="7"/>
  <c r="B354" i="7"/>
  <c r="G353" i="7"/>
  <c r="B353" i="7"/>
  <c r="G352" i="7"/>
  <c r="B352" i="7"/>
  <c r="G351" i="7"/>
  <c r="B351"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28" i="7"/>
  <c r="C19"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420" i="6"/>
  <c r="C421" i="6"/>
  <c r="C422" i="6"/>
  <c r="C423" i="6"/>
  <c r="C424" i="6"/>
  <c r="C425" i="6"/>
  <c r="C426" i="6"/>
  <c r="C427" i="6"/>
  <c r="C428" i="6"/>
  <c r="C429" i="6"/>
  <c r="C430" i="6"/>
  <c r="C431" i="6"/>
  <c r="C432" i="6"/>
  <c r="C433" i="6"/>
  <c r="C434" i="6"/>
  <c r="C435" i="6"/>
  <c r="C436" i="6"/>
  <c r="C437" i="6"/>
  <c r="C438" i="6"/>
  <c r="C439" i="6"/>
  <c r="C440" i="6"/>
  <c r="C441" i="6"/>
  <c r="C442" i="6"/>
  <c r="C443" i="6"/>
  <c r="C444" i="6"/>
  <c r="C445" i="6"/>
  <c r="C446" i="6"/>
  <c r="C447" i="6"/>
  <c r="C448" i="6"/>
  <c r="C449" i="6"/>
  <c r="C450" i="6"/>
  <c r="C451" i="6"/>
  <c r="C452" i="6"/>
  <c r="C453" i="6"/>
  <c r="C454" i="6"/>
  <c r="C455" i="6"/>
  <c r="C456" i="6"/>
  <c r="C457" i="6"/>
  <c r="C458" i="6"/>
  <c r="C459" i="6"/>
  <c r="C460" i="6"/>
  <c r="C461" i="6"/>
  <c r="C462" i="6"/>
  <c r="C463" i="6"/>
  <c r="C464" i="6"/>
  <c r="C465" i="6"/>
  <c r="C466" i="6"/>
  <c r="C467" i="6"/>
  <c r="C468" i="6"/>
  <c r="C469" i="6"/>
  <c r="C470" i="6"/>
  <c r="C471" i="6"/>
  <c r="C472" i="6"/>
  <c r="C473" i="6"/>
  <c r="C474" i="6"/>
  <c r="C475" i="6"/>
  <c r="C476" i="6"/>
  <c r="C477" i="6"/>
  <c r="C478" i="6"/>
  <c r="C479" i="6"/>
  <c r="C480" i="6"/>
  <c r="C481" i="6"/>
  <c r="C482" i="6"/>
  <c r="C483" i="6"/>
  <c r="C484" i="6"/>
  <c r="C485" i="6"/>
  <c r="C486" i="6"/>
  <c r="C487" i="6"/>
  <c r="C488" i="6"/>
  <c r="C489" i="6"/>
  <c r="C490" i="6"/>
  <c r="C491" i="6"/>
  <c r="C492" i="6"/>
  <c r="C493" i="6"/>
  <c r="C494" i="6"/>
  <c r="C495" i="6"/>
  <c r="C496" i="6"/>
  <c r="C497" i="6"/>
  <c r="C498" i="6"/>
  <c r="C499" i="6"/>
  <c r="C500" i="6"/>
  <c r="G500" i="6"/>
  <c r="B500" i="6"/>
  <c r="G499" i="6"/>
  <c r="B499" i="6"/>
  <c r="G498" i="6"/>
  <c r="B498" i="6"/>
  <c r="G497" i="6"/>
  <c r="B497" i="6"/>
  <c r="G496" i="6"/>
  <c r="B496" i="6"/>
  <c r="G495" i="6"/>
  <c r="B495" i="6"/>
  <c r="G494" i="6"/>
  <c r="B494" i="6"/>
  <c r="G493" i="6"/>
  <c r="B493" i="6"/>
  <c r="G492" i="6"/>
  <c r="B492" i="6"/>
  <c r="G491" i="6"/>
  <c r="B491" i="6"/>
  <c r="G490" i="6"/>
  <c r="B490" i="6"/>
  <c r="G489" i="6"/>
  <c r="B489" i="6"/>
  <c r="G488" i="6"/>
  <c r="B488" i="6"/>
  <c r="G487" i="6"/>
  <c r="B487" i="6"/>
  <c r="G486" i="6"/>
  <c r="B486" i="6"/>
  <c r="G485" i="6"/>
  <c r="B485" i="6"/>
  <c r="G484" i="6"/>
  <c r="B484" i="6"/>
  <c r="G483" i="6"/>
  <c r="B483" i="6"/>
  <c r="G482" i="6"/>
  <c r="B482" i="6"/>
  <c r="G481" i="6"/>
  <c r="B481" i="6"/>
  <c r="G480" i="6"/>
  <c r="B480" i="6"/>
  <c r="G479" i="6"/>
  <c r="B479" i="6"/>
  <c r="G478" i="6"/>
  <c r="B478" i="6"/>
  <c r="G477" i="6"/>
  <c r="B477" i="6"/>
  <c r="G476" i="6"/>
  <c r="B476" i="6"/>
  <c r="G475" i="6"/>
  <c r="B475" i="6"/>
  <c r="G474" i="6"/>
  <c r="B474" i="6"/>
  <c r="G473" i="6"/>
  <c r="B473" i="6"/>
  <c r="G472" i="6"/>
  <c r="B472" i="6"/>
  <c r="G471" i="6"/>
  <c r="B471" i="6"/>
  <c r="G470" i="6"/>
  <c r="B470" i="6"/>
  <c r="G469" i="6"/>
  <c r="B469" i="6"/>
  <c r="G468" i="6"/>
  <c r="B468" i="6"/>
  <c r="G467" i="6"/>
  <c r="B467" i="6"/>
  <c r="G466" i="6"/>
  <c r="B466" i="6"/>
  <c r="G465" i="6"/>
  <c r="B465" i="6"/>
  <c r="G464" i="6"/>
  <c r="B464" i="6"/>
  <c r="G463" i="6"/>
  <c r="B463" i="6"/>
  <c r="G462" i="6"/>
  <c r="B462" i="6"/>
  <c r="G461" i="6"/>
  <c r="B461" i="6"/>
  <c r="G460" i="6"/>
  <c r="B460" i="6"/>
  <c r="G459" i="6"/>
  <c r="B459" i="6"/>
  <c r="G458" i="6"/>
  <c r="B458" i="6"/>
  <c r="G457" i="6"/>
  <c r="B457" i="6"/>
  <c r="G456" i="6"/>
  <c r="B456" i="6"/>
  <c r="G455" i="6"/>
  <c r="B455" i="6"/>
  <c r="G454" i="6"/>
  <c r="B454" i="6"/>
  <c r="G453" i="6"/>
  <c r="B453" i="6"/>
  <c r="G452" i="6"/>
  <c r="B452" i="6"/>
  <c r="G451" i="6"/>
  <c r="B451" i="6"/>
  <c r="G450" i="6"/>
  <c r="B450" i="6"/>
  <c r="G449" i="6"/>
  <c r="B449" i="6"/>
  <c r="G448" i="6"/>
  <c r="B448" i="6"/>
  <c r="G447" i="6"/>
  <c r="B447" i="6"/>
  <c r="G446" i="6"/>
  <c r="B446" i="6"/>
  <c r="G445" i="6"/>
  <c r="B445" i="6"/>
  <c r="G444" i="6"/>
  <c r="B444" i="6"/>
  <c r="G443" i="6"/>
  <c r="B443" i="6"/>
  <c r="G442" i="6"/>
  <c r="B442" i="6"/>
  <c r="G441" i="6"/>
  <c r="B441" i="6"/>
  <c r="G440" i="6"/>
  <c r="B440" i="6"/>
  <c r="G439" i="6"/>
  <c r="B439" i="6"/>
  <c r="G438" i="6"/>
  <c r="B438" i="6"/>
  <c r="G437" i="6"/>
  <c r="B437" i="6"/>
  <c r="G436" i="6"/>
  <c r="B436" i="6"/>
  <c r="G435" i="6"/>
  <c r="B435" i="6"/>
  <c r="G434" i="6"/>
  <c r="B434" i="6"/>
  <c r="G433" i="6"/>
  <c r="B433" i="6"/>
  <c r="G432" i="6"/>
  <c r="B432" i="6"/>
  <c r="G431" i="6"/>
  <c r="B431" i="6"/>
  <c r="G430" i="6"/>
  <c r="B430" i="6"/>
  <c r="G429" i="6"/>
  <c r="B429" i="6"/>
  <c r="G428" i="6"/>
  <c r="B428" i="6"/>
  <c r="G427" i="6"/>
  <c r="B427" i="6"/>
  <c r="G426" i="6"/>
  <c r="B426" i="6"/>
  <c r="G425" i="6"/>
  <c r="B425" i="6"/>
  <c r="G424" i="6"/>
  <c r="B424" i="6"/>
  <c r="G423" i="6"/>
  <c r="B423" i="6"/>
  <c r="G422" i="6"/>
  <c r="B422" i="6"/>
  <c r="G421" i="6"/>
  <c r="B421" i="6"/>
  <c r="G420" i="6"/>
  <c r="B420" i="6"/>
  <c r="G419" i="6"/>
  <c r="B419" i="6"/>
  <c r="G418" i="6"/>
  <c r="B418" i="6"/>
  <c r="G417" i="6"/>
  <c r="B417" i="6"/>
  <c r="G416" i="6"/>
  <c r="B416" i="6"/>
  <c r="G415" i="6"/>
  <c r="B415" i="6"/>
  <c r="G414" i="6"/>
  <c r="B414" i="6"/>
  <c r="G413" i="6"/>
  <c r="B413" i="6"/>
  <c r="G412" i="6"/>
  <c r="B412" i="6"/>
  <c r="G411" i="6"/>
  <c r="B411" i="6"/>
  <c r="G410" i="6"/>
  <c r="B410" i="6"/>
  <c r="G409" i="6"/>
  <c r="B409" i="6"/>
  <c r="G408" i="6"/>
  <c r="B408" i="6"/>
  <c r="G407" i="6"/>
  <c r="B407" i="6"/>
  <c r="G406" i="6"/>
  <c r="B406" i="6"/>
  <c r="G405" i="6"/>
  <c r="B405" i="6"/>
  <c r="G404" i="6"/>
  <c r="B404" i="6"/>
  <c r="G403" i="6"/>
  <c r="B403" i="6"/>
  <c r="G402" i="6"/>
  <c r="B402" i="6"/>
  <c r="G401" i="6"/>
  <c r="B401" i="6"/>
  <c r="G400" i="6"/>
  <c r="B400" i="6"/>
  <c r="G399" i="6"/>
  <c r="B399" i="6"/>
  <c r="G398" i="6"/>
  <c r="B398" i="6"/>
  <c r="G397" i="6"/>
  <c r="B397" i="6"/>
  <c r="G396" i="6"/>
  <c r="B396" i="6"/>
  <c r="G395" i="6"/>
  <c r="B395" i="6"/>
  <c r="G394" i="6"/>
  <c r="B394" i="6"/>
  <c r="G393" i="6"/>
  <c r="B393" i="6"/>
  <c r="G392" i="6"/>
  <c r="B392" i="6"/>
  <c r="G391" i="6"/>
  <c r="B391" i="6"/>
  <c r="G390" i="6"/>
  <c r="B390" i="6"/>
  <c r="G389" i="6"/>
  <c r="B389" i="6"/>
  <c r="G388" i="6"/>
  <c r="B388" i="6"/>
  <c r="G387" i="6"/>
  <c r="B387" i="6"/>
  <c r="G386" i="6"/>
  <c r="B386" i="6"/>
  <c r="G385" i="6"/>
  <c r="B385" i="6"/>
  <c r="G384" i="6"/>
  <c r="B384" i="6"/>
  <c r="G383" i="6"/>
  <c r="B383" i="6"/>
  <c r="G382" i="6"/>
  <c r="B382" i="6"/>
  <c r="G381" i="6"/>
  <c r="B381" i="6"/>
  <c r="G380" i="6"/>
  <c r="B380" i="6"/>
  <c r="G379" i="6"/>
  <c r="B379" i="6"/>
  <c r="G378" i="6"/>
  <c r="B378" i="6"/>
  <c r="G377" i="6"/>
  <c r="B377" i="6"/>
  <c r="G376" i="6"/>
  <c r="B376" i="6"/>
  <c r="G375" i="6"/>
  <c r="B375" i="6"/>
  <c r="G374" i="6"/>
  <c r="B374" i="6"/>
  <c r="G373" i="6"/>
  <c r="B373" i="6"/>
  <c r="G372" i="6"/>
  <c r="B372" i="6"/>
  <c r="G371" i="6"/>
  <c r="B371" i="6"/>
  <c r="G370" i="6"/>
  <c r="B370" i="6"/>
  <c r="G369" i="6"/>
  <c r="B369" i="6"/>
  <c r="G368" i="6"/>
  <c r="B368" i="6"/>
  <c r="G367" i="6"/>
  <c r="B367" i="6"/>
  <c r="G366" i="6"/>
  <c r="B366" i="6"/>
  <c r="G365" i="6"/>
  <c r="B365" i="6"/>
  <c r="G364" i="6"/>
  <c r="B364" i="6"/>
  <c r="G363" i="6"/>
  <c r="B363" i="6"/>
  <c r="G362" i="6"/>
  <c r="B362" i="6"/>
  <c r="G361" i="6"/>
  <c r="B361" i="6"/>
  <c r="G360" i="6"/>
  <c r="B360" i="6"/>
  <c r="G359" i="6"/>
  <c r="B359" i="6"/>
  <c r="G358" i="6"/>
  <c r="B358" i="6"/>
  <c r="G357" i="6"/>
  <c r="B357" i="6"/>
  <c r="G356" i="6"/>
  <c r="B356" i="6"/>
  <c r="G355" i="6"/>
  <c r="B355" i="6"/>
  <c r="G354" i="6"/>
  <c r="B354" i="6"/>
  <c r="G353" i="6"/>
  <c r="B353" i="6"/>
  <c r="G352" i="6"/>
  <c r="B352" i="6"/>
  <c r="G351" i="6"/>
  <c r="B351"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G500" i="5"/>
  <c r="B500" i="5"/>
  <c r="G499" i="5"/>
  <c r="B499" i="5"/>
  <c r="G498" i="5"/>
  <c r="B498" i="5"/>
  <c r="G497" i="5"/>
  <c r="B497" i="5"/>
  <c r="G496" i="5"/>
  <c r="B496" i="5"/>
  <c r="G495" i="5"/>
  <c r="B495" i="5"/>
  <c r="G494" i="5"/>
  <c r="B494" i="5"/>
  <c r="G493" i="5"/>
  <c r="B493" i="5"/>
  <c r="G492" i="5"/>
  <c r="B492" i="5"/>
  <c r="G491" i="5"/>
  <c r="B491" i="5"/>
  <c r="G490" i="5"/>
  <c r="B490" i="5"/>
  <c r="G489" i="5"/>
  <c r="B489" i="5"/>
  <c r="G488" i="5"/>
  <c r="B488" i="5"/>
  <c r="G487" i="5"/>
  <c r="B487" i="5"/>
  <c r="G486" i="5"/>
  <c r="B486" i="5"/>
  <c r="G485" i="5"/>
  <c r="B485" i="5"/>
  <c r="G484" i="5"/>
  <c r="B484" i="5"/>
  <c r="G483" i="5"/>
  <c r="B483" i="5"/>
  <c r="G482" i="5"/>
  <c r="B482" i="5"/>
  <c r="G481" i="5"/>
  <c r="B481" i="5"/>
  <c r="G480" i="5"/>
  <c r="B480" i="5"/>
  <c r="G479" i="5"/>
  <c r="B479" i="5"/>
  <c r="G478" i="5"/>
  <c r="B478" i="5"/>
  <c r="G477" i="5"/>
  <c r="B477" i="5"/>
  <c r="G476" i="5"/>
  <c r="B476" i="5"/>
  <c r="G475" i="5"/>
  <c r="B475" i="5"/>
  <c r="G474" i="5"/>
  <c r="B474" i="5"/>
  <c r="G473" i="5"/>
  <c r="B473" i="5"/>
  <c r="G472" i="5"/>
  <c r="B472" i="5"/>
  <c r="G471" i="5"/>
  <c r="B471" i="5"/>
  <c r="G470" i="5"/>
  <c r="B470" i="5"/>
  <c r="G469" i="5"/>
  <c r="B469" i="5"/>
  <c r="G468" i="5"/>
  <c r="B468" i="5"/>
  <c r="G467" i="5"/>
  <c r="B467" i="5"/>
  <c r="G466" i="5"/>
  <c r="B466" i="5"/>
  <c r="G465" i="5"/>
  <c r="B465" i="5"/>
  <c r="G464" i="5"/>
  <c r="B464" i="5"/>
  <c r="G463" i="5"/>
  <c r="B463" i="5"/>
  <c r="G462" i="5"/>
  <c r="B462" i="5"/>
  <c r="G461" i="5"/>
  <c r="B461" i="5"/>
  <c r="G460" i="5"/>
  <c r="B460" i="5"/>
  <c r="G459" i="5"/>
  <c r="B459" i="5"/>
  <c r="G458" i="5"/>
  <c r="B458" i="5"/>
  <c r="G457" i="5"/>
  <c r="B457" i="5"/>
  <c r="G456" i="5"/>
  <c r="B456" i="5"/>
  <c r="G455" i="5"/>
  <c r="B455" i="5"/>
  <c r="G454" i="5"/>
  <c r="B454" i="5"/>
  <c r="G453" i="5"/>
  <c r="B453" i="5"/>
  <c r="G452" i="5"/>
  <c r="B452" i="5"/>
  <c r="G451" i="5"/>
  <c r="B451" i="5"/>
  <c r="G450" i="5"/>
  <c r="B450" i="5"/>
  <c r="G449" i="5"/>
  <c r="B449" i="5"/>
  <c r="G448" i="5"/>
  <c r="B448" i="5"/>
  <c r="G447" i="5"/>
  <c r="B447" i="5"/>
  <c r="G446" i="5"/>
  <c r="B446" i="5"/>
  <c r="G445" i="5"/>
  <c r="B445" i="5"/>
  <c r="G444" i="5"/>
  <c r="B444" i="5"/>
  <c r="G443" i="5"/>
  <c r="B443" i="5"/>
  <c r="G442" i="5"/>
  <c r="B442" i="5"/>
  <c r="G441" i="5"/>
  <c r="B441" i="5"/>
  <c r="G440" i="5"/>
  <c r="B440" i="5"/>
  <c r="G439" i="5"/>
  <c r="B439" i="5"/>
  <c r="G438" i="5"/>
  <c r="B438" i="5"/>
  <c r="G437" i="5"/>
  <c r="B437" i="5"/>
  <c r="G436" i="5"/>
  <c r="B436" i="5"/>
  <c r="G435" i="5"/>
  <c r="B435" i="5"/>
  <c r="G434" i="5"/>
  <c r="B434" i="5"/>
  <c r="G433" i="5"/>
  <c r="B433" i="5"/>
  <c r="G432" i="5"/>
  <c r="B432" i="5"/>
  <c r="G431" i="5"/>
  <c r="B431" i="5"/>
  <c r="G430" i="5"/>
  <c r="B430" i="5"/>
  <c r="G429" i="5"/>
  <c r="B429" i="5"/>
  <c r="G428" i="5"/>
  <c r="B428" i="5"/>
  <c r="G427" i="5"/>
  <c r="B427" i="5"/>
  <c r="G426" i="5"/>
  <c r="B426" i="5"/>
  <c r="G425" i="5"/>
  <c r="B425" i="5"/>
  <c r="G424" i="5"/>
  <c r="B424" i="5"/>
  <c r="G423" i="5"/>
  <c r="B423" i="5"/>
  <c r="G422" i="5"/>
  <c r="B422" i="5"/>
  <c r="G421" i="5"/>
  <c r="B421" i="5"/>
  <c r="G420" i="5"/>
  <c r="B420" i="5"/>
  <c r="G419" i="5"/>
  <c r="B419" i="5"/>
  <c r="G418" i="5"/>
  <c r="B418" i="5"/>
  <c r="G417" i="5"/>
  <c r="B417" i="5"/>
  <c r="G416" i="5"/>
  <c r="B416" i="5"/>
  <c r="G415" i="5"/>
  <c r="B415" i="5"/>
  <c r="G414" i="5"/>
  <c r="B414" i="5"/>
  <c r="G413" i="5"/>
  <c r="B413" i="5"/>
  <c r="G412" i="5"/>
  <c r="B412" i="5"/>
  <c r="G411" i="5"/>
  <c r="B411" i="5"/>
  <c r="G410" i="5"/>
  <c r="B410" i="5"/>
  <c r="G409" i="5"/>
  <c r="B409" i="5"/>
  <c r="G408" i="5"/>
  <c r="B408" i="5"/>
  <c r="G407" i="5"/>
  <c r="B407" i="5"/>
  <c r="G406" i="5"/>
  <c r="B406" i="5"/>
  <c r="G405" i="5"/>
  <c r="B405" i="5"/>
  <c r="G404" i="5"/>
  <c r="B404" i="5"/>
  <c r="G403" i="5"/>
  <c r="B403" i="5"/>
  <c r="G402" i="5"/>
  <c r="B402" i="5"/>
  <c r="G401" i="5"/>
  <c r="B401" i="5"/>
  <c r="G400" i="5"/>
  <c r="B400" i="5"/>
  <c r="G399" i="5"/>
  <c r="B399" i="5"/>
  <c r="G398" i="5"/>
  <c r="B398" i="5"/>
  <c r="G397" i="5"/>
  <c r="B397" i="5"/>
  <c r="G396" i="5"/>
  <c r="B396" i="5"/>
  <c r="G395" i="5"/>
  <c r="B395" i="5"/>
  <c r="G394" i="5"/>
  <c r="B394" i="5"/>
  <c r="G393" i="5"/>
  <c r="B393" i="5"/>
  <c r="G392" i="5"/>
  <c r="B392" i="5"/>
  <c r="G391" i="5"/>
  <c r="B391" i="5"/>
  <c r="G390" i="5"/>
  <c r="B390" i="5"/>
  <c r="G389" i="5"/>
  <c r="B389" i="5"/>
  <c r="G388" i="5"/>
  <c r="B388" i="5"/>
  <c r="G387" i="5"/>
  <c r="B387" i="5"/>
  <c r="G386" i="5"/>
  <c r="B386" i="5"/>
  <c r="G385" i="5"/>
  <c r="B385" i="5"/>
  <c r="G384" i="5"/>
  <c r="B384" i="5"/>
  <c r="G383" i="5"/>
  <c r="B383" i="5"/>
  <c r="G382" i="5"/>
  <c r="B382" i="5"/>
  <c r="G381" i="5"/>
  <c r="B381" i="5"/>
  <c r="G380" i="5"/>
  <c r="B380" i="5"/>
  <c r="G379" i="5"/>
  <c r="B379" i="5"/>
  <c r="G378" i="5"/>
  <c r="B378" i="5"/>
  <c r="G377" i="5"/>
  <c r="B377" i="5"/>
  <c r="G376" i="5"/>
  <c r="B376" i="5"/>
  <c r="G375" i="5"/>
  <c r="B375" i="5"/>
  <c r="G374" i="5"/>
  <c r="B374" i="5"/>
  <c r="G373" i="5"/>
  <c r="B373" i="5"/>
  <c r="G372" i="5"/>
  <c r="B372" i="5"/>
  <c r="G371" i="5"/>
  <c r="B371" i="5"/>
  <c r="G370" i="5"/>
  <c r="B370" i="5"/>
  <c r="G369" i="5"/>
  <c r="B369" i="5"/>
  <c r="G368" i="5"/>
  <c r="B368" i="5"/>
  <c r="G367" i="5"/>
  <c r="B367" i="5"/>
  <c r="G366" i="5"/>
  <c r="B366" i="5"/>
  <c r="G365" i="5"/>
  <c r="B365" i="5"/>
  <c r="G364" i="5"/>
  <c r="B364" i="5"/>
  <c r="G363" i="5"/>
  <c r="B363" i="5"/>
  <c r="G362" i="5"/>
  <c r="B362" i="5"/>
  <c r="G361" i="5"/>
  <c r="B361" i="5"/>
  <c r="G360" i="5"/>
  <c r="B360" i="5"/>
  <c r="G359" i="5"/>
  <c r="B359" i="5"/>
  <c r="G358" i="5"/>
  <c r="B358" i="5"/>
  <c r="G357" i="5"/>
  <c r="B357" i="5"/>
  <c r="G356" i="5"/>
  <c r="B356" i="5"/>
  <c r="G355" i="5"/>
  <c r="B355" i="5"/>
  <c r="G354" i="5"/>
  <c r="B354" i="5"/>
  <c r="G353" i="5"/>
  <c r="B353" i="5"/>
  <c r="G352" i="5"/>
  <c r="B352" i="5"/>
  <c r="G351" i="5"/>
  <c r="B351"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28" i="4"/>
  <c r="B28" i="3"/>
  <c r="B28" i="2"/>
  <c r="C34" i="1"/>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D13" i="7"/>
  <c r="D14" i="7"/>
  <c r="E7" i="7"/>
  <c r="E13" i="7"/>
  <c r="E11" i="7"/>
  <c r="D11" i="7"/>
  <c r="E9" i="7"/>
  <c r="E8" i="7"/>
  <c r="D13" i="6"/>
  <c r="D14" i="6"/>
  <c r="E7" i="6"/>
  <c r="E13" i="6"/>
  <c r="E11" i="6"/>
  <c r="D11" i="6"/>
  <c r="E9" i="6"/>
  <c r="E8" i="6"/>
  <c r="D13" i="5"/>
  <c r="D14" i="5"/>
  <c r="E7" i="5"/>
  <c r="E13" i="5"/>
  <c r="E11" i="5"/>
  <c r="D11" i="5"/>
  <c r="E9" i="5"/>
  <c r="E8" i="5"/>
  <c r="F50" i="1"/>
  <c r="F49" i="1"/>
  <c r="F48" i="1"/>
  <c r="F47" i="1"/>
  <c r="F73" i="1"/>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C91" i="2"/>
  <c r="E91" i="2"/>
  <c r="D8" i="2"/>
  <c r="D11" i="2"/>
  <c r="D13" i="2"/>
  <c r="D14" i="2"/>
  <c r="F75" i="1"/>
  <c r="C50" i="1"/>
  <c r="C61" i="1"/>
  <c r="C28" i="4"/>
  <c r="C21" i="4"/>
  <c r="C18" i="4"/>
  <c r="C20" i="4"/>
  <c r="C19" i="4"/>
  <c r="E28" i="4"/>
  <c r="C29" i="4"/>
  <c r="E29" i="4"/>
  <c r="C30" i="4"/>
  <c r="E30" i="4"/>
  <c r="C31" i="4"/>
  <c r="E31" i="4"/>
  <c r="C32" i="4"/>
  <c r="E32" i="4"/>
  <c r="C33" i="4"/>
  <c r="E33" i="4"/>
  <c r="C34" i="4"/>
  <c r="E34" i="4"/>
  <c r="C35" i="4"/>
  <c r="E35" i="4"/>
  <c r="C36" i="4"/>
  <c r="E36" i="4"/>
  <c r="C37" i="4"/>
  <c r="E37" i="4"/>
  <c r="C38" i="4"/>
  <c r="E38" i="4"/>
  <c r="C39" i="4"/>
  <c r="E39" i="4"/>
  <c r="C40" i="4"/>
  <c r="E40" i="4"/>
  <c r="C41" i="4"/>
  <c r="E41" i="4"/>
  <c r="C42" i="4"/>
  <c r="E42" i="4"/>
  <c r="C43" i="4"/>
  <c r="E43" i="4"/>
  <c r="C44" i="4"/>
  <c r="E44" i="4"/>
  <c r="C45" i="4"/>
  <c r="E45" i="4"/>
  <c r="C46" i="4"/>
  <c r="E46" i="4"/>
  <c r="C47" i="4"/>
  <c r="E47" i="4"/>
  <c r="C48" i="4"/>
  <c r="E48" i="4"/>
  <c r="C49" i="4"/>
  <c r="E49" i="4"/>
  <c r="C50" i="4"/>
  <c r="E50" i="4"/>
  <c r="C51" i="4"/>
  <c r="E51" i="4"/>
  <c r="C52" i="4"/>
  <c r="E52" i="4"/>
  <c r="C53" i="4"/>
  <c r="E53" i="4"/>
  <c r="C54" i="4"/>
  <c r="E54" i="4"/>
  <c r="C55" i="4"/>
  <c r="E55" i="4"/>
  <c r="C56" i="4"/>
  <c r="E56" i="4"/>
  <c r="C57" i="4"/>
  <c r="E57" i="4"/>
  <c r="C58" i="4"/>
  <c r="E58" i="4"/>
  <c r="C59" i="4"/>
  <c r="E59" i="4"/>
  <c r="C60" i="4"/>
  <c r="E60" i="4"/>
  <c r="C61" i="4"/>
  <c r="E61" i="4"/>
  <c r="C62" i="4"/>
  <c r="E62" i="4"/>
  <c r="C63" i="4"/>
  <c r="E63" i="4"/>
  <c r="C64" i="4"/>
  <c r="E64" i="4"/>
  <c r="C65" i="4"/>
  <c r="E65" i="4"/>
  <c r="C66" i="4"/>
  <c r="E66" i="4"/>
  <c r="C67" i="4"/>
  <c r="E67" i="4"/>
  <c r="C68" i="4"/>
  <c r="E68" i="4"/>
  <c r="C69" i="4"/>
  <c r="E69" i="4"/>
  <c r="C70" i="4"/>
  <c r="E70" i="4"/>
  <c r="C71" i="4"/>
  <c r="E71" i="4"/>
  <c r="C72" i="4"/>
  <c r="E72" i="4"/>
  <c r="C73" i="4"/>
  <c r="E73" i="4"/>
  <c r="C74" i="4"/>
  <c r="E74" i="4"/>
  <c r="C75" i="4"/>
  <c r="E75" i="4"/>
  <c r="C76" i="4"/>
  <c r="E76" i="4"/>
  <c r="C77" i="4"/>
  <c r="E77" i="4"/>
  <c r="C78" i="4"/>
  <c r="E78" i="4"/>
  <c r="C79" i="4"/>
  <c r="E79" i="4"/>
  <c r="C80" i="4"/>
  <c r="E80" i="4"/>
  <c r="C81" i="4"/>
  <c r="E81" i="4"/>
  <c r="C82" i="4"/>
  <c r="E82" i="4"/>
  <c r="C83" i="4"/>
  <c r="E83" i="4"/>
  <c r="C84" i="4"/>
  <c r="E84" i="4"/>
  <c r="C85" i="4"/>
  <c r="E85" i="4"/>
  <c r="C86" i="4"/>
  <c r="E86" i="4"/>
  <c r="C87" i="4"/>
  <c r="E87" i="4"/>
  <c r="C88" i="4"/>
  <c r="E88" i="4"/>
  <c r="C89" i="4"/>
  <c r="E89" i="4"/>
  <c r="C90" i="4"/>
  <c r="E90" i="4"/>
  <c r="C91" i="4"/>
  <c r="E91" i="4"/>
  <c r="D8" i="4"/>
  <c r="D11" i="4"/>
  <c r="E50" i="1"/>
  <c r="E61" i="1"/>
  <c r="E63" i="1"/>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D9" i="2"/>
  <c r="C49" i="1"/>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D9" i="4"/>
  <c r="E49" i="1"/>
  <c r="E52" i="1"/>
  <c r="C35" i="1"/>
  <c r="D53" i="1"/>
  <c r="E53" i="1"/>
  <c r="E54" i="1"/>
  <c r="E56" i="1"/>
  <c r="E65" i="1"/>
  <c r="E67" i="1"/>
  <c r="C40" i="1"/>
  <c r="E73" i="1"/>
  <c r="E75" i="1"/>
  <c r="C28" i="3"/>
  <c r="C19" i="3"/>
  <c r="C18" i="3"/>
  <c r="C20" i="3"/>
  <c r="F28" i="3"/>
  <c r="C29" i="3"/>
  <c r="F29" i="3"/>
  <c r="C30" i="3"/>
  <c r="F30" i="3"/>
  <c r="C31" i="3"/>
  <c r="F31" i="3"/>
  <c r="C32" i="3"/>
  <c r="F32" i="3"/>
  <c r="C33" i="3"/>
  <c r="F33" i="3"/>
  <c r="C34" i="3"/>
  <c r="F34" i="3"/>
  <c r="C35" i="3"/>
  <c r="F35" i="3"/>
  <c r="C36" i="3"/>
  <c r="F36" i="3"/>
  <c r="C37" i="3"/>
  <c r="F37" i="3"/>
  <c r="C38" i="3"/>
  <c r="F38" i="3"/>
  <c r="C39" i="3"/>
  <c r="F39" i="3"/>
  <c r="C40" i="3"/>
  <c r="F40" i="3"/>
  <c r="C41" i="3"/>
  <c r="F41" i="3"/>
  <c r="C42" i="3"/>
  <c r="F42" i="3"/>
  <c r="C43" i="3"/>
  <c r="F43" i="3"/>
  <c r="C44" i="3"/>
  <c r="F44" i="3"/>
  <c r="C45" i="3"/>
  <c r="F45" i="3"/>
  <c r="C46" i="3"/>
  <c r="F46" i="3"/>
  <c r="C47" i="3"/>
  <c r="F47" i="3"/>
  <c r="C48" i="3"/>
  <c r="F48" i="3"/>
  <c r="C49" i="3"/>
  <c r="F49" i="3"/>
  <c r="C50" i="3"/>
  <c r="F50" i="3"/>
  <c r="C51" i="3"/>
  <c r="F51" i="3"/>
  <c r="C52" i="3"/>
  <c r="F52" i="3"/>
  <c r="C53" i="3"/>
  <c r="F53" i="3"/>
  <c r="C54" i="3"/>
  <c r="F54" i="3"/>
  <c r="C55" i="3"/>
  <c r="F55" i="3"/>
  <c r="C56" i="3"/>
  <c r="F56" i="3"/>
  <c r="C57" i="3"/>
  <c r="F57" i="3"/>
  <c r="C58" i="3"/>
  <c r="F58" i="3"/>
  <c r="C59" i="3"/>
  <c r="F59" i="3"/>
  <c r="C60" i="3"/>
  <c r="F60" i="3"/>
  <c r="C61" i="3"/>
  <c r="F61" i="3"/>
  <c r="C62" i="3"/>
  <c r="F62" i="3"/>
  <c r="C63" i="3"/>
  <c r="F63" i="3"/>
  <c r="C64" i="3"/>
  <c r="F64" i="3"/>
  <c r="C65" i="3"/>
  <c r="F65" i="3"/>
  <c r="C66" i="3"/>
  <c r="F66" i="3"/>
  <c r="C67" i="3"/>
  <c r="F67" i="3"/>
  <c r="C68" i="3"/>
  <c r="F68" i="3"/>
  <c r="C69" i="3"/>
  <c r="F69" i="3"/>
  <c r="C70" i="3"/>
  <c r="F70" i="3"/>
  <c r="C71" i="3"/>
  <c r="F71" i="3"/>
  <c r="C72" i="3"/>
  <c r="F72" i="3"/>
  <c r="C73" i="3"/>
  <c r="F73" i="3"/>
  <c r="C74" i="3"/>
  <c r="F74" i="3"/>
  <c r="C75" i="3"/>
  <c r="F75" i="3"/>
  <c r="C76" i="3"/>
  <c r="F76" i="3"/>
  <c r="C77" i="3"/>
  <c r="F77" i="3"/>
  <c r="C78" i="3"/>
  <c r="F78" i="3"/>
  <c r="C79" i="3"/>
  <c r="F79" i="3"/>
  <c r="C80" i="3"/>
  <c r="F80" i="3"/>
  <c r="C81" i="3"/>
  <c r="F81" i="3"/>
  <c r="C82" i="3"/>
  <c r="F82" i="3"/>
  <c r="C83" i="3"/>
  <c r="F83" i="3"/>
  <c r="C84" i="3"/>
  <c r="F84" i="3"/>
  <c r="C85" i="3"/>
  <c r="F85" i="3"/>
  <c r="C86" i="3"/>
  <c r="F86" i="3"/>
  <c r="C87" i="3"/>
  <c r="F87" i="3"/>
  <c r="C88" i="3"/>
  <c r="F88" i="3"/>
  <c r="C89" i="3"/>
  <c r="F89" i="3"/>
  <c r="C90" i="3"/>
  <c r="F90" i="3"/>
  <c r="C91" i="3"/>
  <c r="F91" i="3"/>
  <c r="D9" i="3"/>
  <c r="D49" i="1"/>
  <c r="D52" i="1"/>
  <c r="D56" i="1"/>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D8" i="3"/>
  <c r="D11" i="3"/>
  <c r="D50" i="1"/>
  <c r="D61" i="1"/>
  <c r="D63" i="1"/>
  <c r="D65" i="1"/>
  <c r="D67" i="1"/>
  <c r="D73" i="1"/>
  <c r="D75" i="1"/>
  <c r="D40" i="1"/>
  <c r="F56" i="1"/>
  <c r="F61" i="1"/>
  <c r="F63" i="1"/>
  <c r="F65" i="1"/>
  <c r="F52" i="1"/>
  <c r="F54" i="1"/>
  <c r="F53" i="1"/>
  <c r="E48" i="1"/>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7" i="4"/>
  <c r="E47" i="1"/>
  <c r="D48" i="1"/>
  <c r="C21"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7" i="3"/>
  <c r="D47" i="1"/>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7" i="2"/>
  <c r="C47" i="1"/>
  <c r="C48" i="1"/>
  <c r="G91" i="4"/>
  <c r="B91" i="4"/>
  <c r="G90" i="4"/>
  <c r="B90" i="4"/>
  <c r="G89" i="4"/>
  <c r="B89" i="4"/>
  <c r="G88" i="4"/>
  <c r="B88" i="4"/>
  <c r="G87" i="4"/>
  <c r="B87" i="4"/>
  <c r="G86" i="4"/>
  <c r="B86" i="4"/>
  <c r="G85" i="4"/>
  <c r="B85" i="4"/>
  <c r="G84" i="4"/>
  <c r="B84" i="4"/>
  <c r="G83" i="4"/>
  <c r="B83" i="4"/>
  <c r="G82" i="4"/>
  <c r="B82" i="4"/>
  <c r="G81" i="4"/>
  <c r="B81" i="4"/>
  <c r="G80" i="4"/>
  <c r="B80" i="4"/>
  <c r="G79" i="4"/>
  <c r="B79" i="4"/>
  <c r="G78" i="4"/>
  <c r="B78" i="4"/>
  <c r="G77" i="4"/>
  <c r="B77" i="4"/>
  <c r="G76" i="4"/>
  <c r="B76" i="4"/>
  <c r="G75" i="4"/>
  <c r="B75" i="4"/>
  <c r="G74" i="4"/>
  <c r="B74" i="4"/>
  <c r="G73" i="4"/>
  <c r="B73" i="4"/>
  <c r="G72" i="4"/>
  <c r="B72" i="4"/>
  <c r="G71" i="4"/>
  <c r="B71" i="4"/>
  <c r="G70" i="4"/>
  <c r="B70" i="4"/>
  <c r="G69" i="4"/>
  <c r="B69" i="4"/>
  <c r="G68" i="4"/>
  <c r="B68" i="4"/>
  <c r="G67" i="4"/>
  <c r="B67" i="4"/>
  <c r="G66" i="4"/>
  <c r="B66" i="4"/>
  <c r="G65" i="4"/>
  <c r="B65" i="4"/>
  <c r="G64" i="4"/>
  <c r="B64" i="4"/>
  <c r="G63" i="4"/>
  <c r="B63" i="4"/>
  <c r="G62" i="4"/>
  <c r="B62" i="4"/>
  <c r="G61" i="4"/>
  <c r="B61" i="4"/>
  <c r="G60" i="4"/>
  <c r="B60" i="4"/>
  <c r="G59" i="4"/>
  <c r="B59" i="4"/>
  <c r="G58" i="4"/>
  <c r="B58"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D13" i="4"/>
  <c r="D14" i="4"/>
  <c r="E7" i="4"/>
  <c r="E13" i="4"/>
  <c r="E11" i="4"/>
  <c r="E9" i="4"/>
  <c r="E8" i="4"/>
  <c r="D13" i="3"/>
  <c r="D14" i="3"/>
  <c r="E7" i="3"/>
  <c r="E13" i="3"/>
  <c r="E7" i="2"/>
  <c r="E13" i="2"/>
  <c r="G91" i="3"/>
  <c r="B91" i="3"/>
  <c r="G90" i="3"/>
  <c r="B90" i="3"/>
  <c r="G89" i="3"/>
  <c r="B89" i="3"/>
  <c r="G88" i="3"/>
  <c r="B88" i="3"/>
  <c r="G87" i="3"/>
  <c r="B87" i="3"/>
  <c r="G86" i="3"/>
  <c r="B86" i="3"/>
  <c r="G85" i="3"/>
  <c r="B85" i="3"/>
  <c r="G84" i="3"/>
  <c r="B84" i="3"/>
  <c r="G83" i="3"/>
  <c r="B83" i="3"/>
  <c r="G82" i="3"/>
  <c r="B82" i="3"/>
  <c r="G81" i="3"/>
  <c r="B81" i="3"/>
  <c r="G80" i="3"/>
  <c r="B80" i="3"/>
  <c r="G79" i="3"/>
  <c r="B79" i="3"/>
  <c r="G78" i="3"/>
  <c r="B78" i="3"/>
  <c r="G77" i="3"/>
  <c r="B77" i="3"/>
  <c r="G76" i="3"/>
  <c r="B76" i="3"/>
  <c r="G75" i="3"/>
  <c r="B75" i="3"/>
  <c r="G74" i="3"/>
  <c r="B74" i="3"/>
  <c r="G73" i="3"/>
  <c r="B73" i="3"/>
  <c r="G72" i="3"/>
  <c r="B72" i="3"/>
  <c r="G71" i="3"/>
  <c r="B71" i="3"/>
  <c r="G70" i="3"/>
  <c r="B70" i="3"/>
  <c r="G69" i="3"/>
  <c r="B69" i="3"/>
  <c r="G68" i="3"/>
  <c r="B68" i="3"/>
  <c r="G67" i="3"/>
  <c r="B67" i="3"/>
  <c r="G66" i="3"/>
  <c r="B66" i="3"/>
  <c r="G65" i="3"/>
  <c r="B65" i="3"/>
  <c r="G64" i="3"/>
  <c r="B64" i="3"/>
  <c r="G63" i="3"/>
  <c r="B63" i="3"/>
  <c r="G62" i="3"/>
  <c r="B62" i="3"/>
  <c r="G61" i="3"/>
  <c r="B61" i="3"/>
  <c r="G60" i="3"/>
  <c r="B60" i="3"/>
  <c r="G59" i="3"/>
  <c r="B59" i="3"/>
  <c r="G58" i="3"/>
  <c r="B58"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E11" i="3"/>
  <c r="E9" i="3"/>
  <c r="E8" i="3"/>
  <c r="E11" i="2"/>
  <c r="E9" i="2"/>
  <c r="E8"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C28" i="1"/>
  <c r="C36" i="1"/>
  <c r="D26" i="1"/>
  <c r="D35" i="1"/>
  <c r="C14" i="1"/>
  <c r="C20" i="1"/>
</calcChain>
</file>

<file path=xl/sharedStrings.xml><?xml version="1.0" encoding="utf-8"?>
<sst xmlns="http://schemas.openxmlformats.org/spreadsheetml/2006/main" count="225" uniqueCount="94">
  <si>
    <t>Zapraszam na mój blog:</t>
  </si>
  <si>
    <t>http://jakoszczedzacpieniadze.pl</t>
  </si>
  <si>
    <t>Artykuł z opisem kalkulatora:</t>
  </si>
  <si>
    <t>Założenia początkowe</t>
  </si>
  <si>
    <t>&lt;-- wprowadź datę w formacie 01.MM.RRRR - gdzie MM to miesiąc wzięcia kredytu a RRRR to rok wyrażony czterema cyframi</t>
  </si>
  <si>
    <t>Kwota kredytu w PLN</t>
  </si>
  <si>
    <t xml:space="preserve"> </t>
  </si>
  <si>
    <t>SUMA:</t>
  </si>
  <si>
    <t>Kwota kredytu w walucie</t>
  </si>
  <si>
    <t>Aktualny kurs waluty</t>
  </si>
  <si>
    <t>Aktualne oprocentowanie kredytu</t>
  </si>
  <si>
    <t>&lt;-- wprowadź aktualne całkowite oprocentowanie kredytu</t>
  </si>
  <si>
    <t>Liczba rat pozostałych do spłaty kredytu</t>
  </si>
  <si>
    <t>Data ostatecznej spłaty kredytu</t>
  </si>
  <si>
    <t>Dzisiejsza data</t>
  </si>
  <si>
    <t>&lt;-- jeśli znasz liczbę rat pozostałych do końca kredytu, to możesz wprowadzić ją ręcznie</t>
  </si>
  <si>
    <t>lat</t>
  </si>
  <si>
    <t>miesięcy</t>
  </si>
  <si>
    <t>Prowizja za wcześniejszą spłatę  kredytu</t>
  </si>
  <si>
    <t>Okres do końca kredytu w latach</t>
  </si>
  <si>
    <t>Data, po której znika prowizja</t>
  </si>
  <si>
    <t>Kwota napłaty kredytu w walucie</t>
  </si>
  <si>
    <t>PLN</t>
  </si>
  <si>
    <t>Ile PLN chcesz przeznaczyć na nadpłatę</t>
  </si>
  <si>
    <t>Dodatkowe informacje</t>
  </si>
  <si>
    <t>Ile wyniesie prowizja, przy tej nadpłacie?</t>
  </si>
  <si>
    <t>Koszt prowizji w złotówkach</t>
  </si>
  <si>
    <t>Pozostała kwota kredytu po nadpłacie</t>
  </si>
  <si>
    <t>Miesiąc</t>
  </si>
  <si>
    <t>Kolejna rata</t>
  </si>
  <si>
    <t>Kapitał</t>
  </si>
  <si>
    <t>Odsetki</t>
  </si>
  <si>
    <t>Wysokość raty</t>
  </si>
  <si>
    <t>Kapitał pozostały do spłaty</t>
  </si>
  <si>
    <t>Dane do obliczeń</t>
  </si>
  <si>
    <t>RATE</t>
  </si>
  <si>
    <t>NPER</t>
  </si>
  <si>
    <t>PV</t>
  </si>
  <si>
    <t>PMT</t>
  </si>
  <si>
    <t>Podsumowanie</t>
  </si>
  <si>
    <t>Suma zapłaconych rat</t>
  </si>
  <si>
    <t>Spłacony kapitał</t>
  </si>
  <si>
    <t>Spłacone odsetki</t>
  </si>
  <si>
    <t>Wariant 1: Kredyt spłacany standardowo - bez nadpłaty</t>
  </si>
  <si>
    <t>Harmonogram kredytu</t>
  </si>
  <si>
    <t>Harmonogram spłaty do dnia, w którym prowizja za wcześniejszą spłatę spada do 0%.</t>
  </si>
  <si>
    <t>Wariant 2: Jednorazowa nadpłata bez skrócenia okresu kredytu</t>
  </si>
  <si>
    <t>Wysokość raty w walucie</t>
  </si>
  <si>
    <t>Wysokość raty w PLN</t>
  </si>
  <si>
    <t>Wariant 3: Jednorazowa nadpłata ze skróceniem okresu kredytu</t>
  </si>
  <si>
    <t>Przez ile miesięcy jeszcze będzie obowiązywać prowizja za wcześniejszą spłatę?</t>
  </si>
  <si>
    <t>Wysokość opłaty za podpisanie aneksu do umowy kredytowej</t>
  </si>
  <si>
    <t>Wyniki analizy</t>
  </si>
  <si>
    <t>Standardowy kredyt</t>
  </si>
  <si>
    <t>Nadpłata bez skrócenia okresu kredytu</t>
  </si>
  <si>
    <t>Nadpłata ze skróceniem okresu kredytu</t>
  </si>
  <si>
    <t>Koszt prowizji za wcześniejszą spłatę</t>
  </si>
  <si>
    <t>Koszt zawarcia aneksu (przeliczony na walutę)</t>
  </si>
  <si>
    <t>Kapitał do spłaty po uwzględnieniu nadpłaty na koniec okresu, w którym obowiązywała prowizja od wcześniejszej spłaty</t>
  </si>
  <si>
    <t>Wynik = skala oszczędności na kapitale</t>
  </si>
  <si>
    <t>Wynik = skala oszczędności na odsetkach</t>
  </si>
  <si>
    <t>Oszczędność na odsetkach</t>
  </si>
  <si>
    <t>Analiza oszczędności na wysokości odsetek</t>
  </si>
  <si>
    <t>Analiza oszczędności na wysokości kapitału do spłaty</t>
  </si>
  <si>
    <t>Wysokość rocznych odsetek od lokaty w PLN, która byłaby założona zamiast zakupu waluty</t>
  </si>
  <si>
    <t>Wysokość odsetek od lokaty za każdy miesiąc (netto po odliczeniu podatku Belki)</t>
  </si>
  <si>
    <t>… a gdyby PLN procentowały na lokacie?</t>
  </si>
  <si>
    <t>Ostateczny zysk w PLN po uwzlędnieniu utraconych odsetek z lokaty w PLN</t>
  </si>
  <si>
    <t>Waluta</t>
  </si>
  <si>
    <t>Nadpłata bez aneksu</t>
  </si>
  <si>
    <t>Nadpłata z aneksem</t>
  </si>
  <si>
    <t>Zysk w PLN, gdy walutę już i tak kupiliśmy i nie może ona procentować na lokacie w PLN</t>
  </si>
  <si>
    <t>Suma utraconych odsetek od lokaty w PLN (podana jest kwota netto po podatku Belki)</t>
  </si>
  <si>
    <t>Kalkulator opłacalności nadpłaty kredytu z prowizją za wcześniejszą spłatę</t>
  </si>
  <si>
    <t>Wariant 1: Harmonogram całego kredytu - spłacanego standardowo (bez nadpłat)</t>
  </si>
  <si>
    <t>Wariant 2: Harmonogram całego kredytu - nadpłata bez skrócenia okresu spłaty</t>
  </si>
  <si>
    <t>Wariant 3: Harmonogram całego kredytu - nadpłata ze skróceniem okresu spłaty</t>
  </si>
  <si>
    <t>Całkowity zysk z operacji nadpłaty kredytu  po uwzględnieniu prowizji za wcześniejszą spłatę, odsetek i różnic w kapitale pozostałym do spłaty</t>
  </si>
  <si>
    <t>Oszczędności w skali całego kredytu</t>
  </si>
  <si>
    <t>Oszczędność po uwzględnieniu nadpłaty</t>
  </si>
  <si>
    <t>Ostateczny zysk na całkowitych kosztach kredytu (tyle mniej zapłacimy dzięki nadpłacie)</t>
  </si>
  <si>
    <t>Ten arkusz umożliwi zweryfikowanie na ile opłacalne jest wcześniejsze spłacenie kredytu hipotecznego z uwzględnieniem kosztów prowizji za wcześniejszą spłatę. Arkusz porównuje 3 warianty spłaty: dopiero po zakończeniu okresu, w którym obowiązuje prowizja, natychmiastowo - ale bez podpisywania aneksu do umowy kredytowej i natychmiastowo - z podpisaniem aneksu skracającego okres kredytowania (rata stała zostaje w niezmienionej wysokości).
W arkuszu można wstawić parametry własnego kredytu - w tym celu należy wypełnić informacje w żółtych polach. Można również dopisać oprocentowanie lokat w PLN w celu zweryfikowania ile traci się, gdy nie będzie się trzymało PLN na tych lokatach (jeśli kupi się za nie walutę).
Jeśli arkusz ten będzie dla Ciebie przydatny, to zapraszam Cię na mojego bloga. Zapraszam i zachęcam do zostawienia krótkiego komentarza abym wiedział, że moja praca nie idzie na marne :)</t>
  </si>
  <si>
    <t>&lt;-- wpisz datę końca spłaty kredytu (z umowy lub z systemu online banku)</t>
  </si>
  <si>
    <t>&lt;-- wprowadź datę w formacie 01.MM.RRRR</t>
  </si>
  <si>
    <t>&lt;-- wpisz aktualne saldo kredytu w walucie i walutę</t>
  </si>
  <si>
    <t>&lt;-- wpisz wysokość oprocentowania, na jakie mógłbyś liczyć dla lokaty w PLN</t>
  </si>
  <si>
    <t>Ta zakładka przedstawia koszty tego kredytu od chwili obecnej do miesiąca, w którym znika prowizja za wcześniejszą spłatę kredytu.</t>
  </si>
  <si>
    <t>Ta zakładka przedstawia koszty tego kredytu od chwili obecnej do miesiąca, w którym znika prowizja za wcześniejszą spłatę kredytu. Zawieramy aneks do umowy kredytowej: rata pozostaje na tym samym poziomie co dotychczas, ale skraca się czas trwania kredytu.</t>
  </si>
  <si>
    <t>Harmonogram całego kredytu - wszystkie raty od chwili obecnej do końca. Bez nadpłat.</t>
  </si>
  <si>
    <t>Harmonogram całego kredytu - wszystkie raty od chwili obecnej do końca. Nadpłata bez aneksu.</t>
  </si>
  <si>
    <t>Harmonogram całego kredytu - wszystkie raty od chwili obecnej do końca. Nadpłata z aneksem.</t>
  </si>
  <si>
    <t>Standardowy kredyt bez nadpłaty</t>
  </si>
  <si>
    <t>http://jakoszczedzacpieniadze.pl/czy-nadplata-kredytu-EUR-CHF-PLN-sie-oplaca</t>
  </si>
  <si>
    <t>CHF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</si>
</sst>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zł&quot;;[Red]\-#,##0\ &quot;zł&quot;"/>
    <numFmt numFmtId="164" formatCode="yyyy\-mm"/>
    <numFmt numFmtId="165" formatCode="[$CHF-100C]\ #,##0;[Red][$CHF-100C]\ \-#,##0"/>
    <numFmt numFmtId="166" formatCode="#,##0.00\ &quot;zł&quot;"/>
    <numFmt numFmtId="167" formatCode="#,##0.0000"/>
    <numFmt numFmtId="168" formatCode="#,##0.00_ ;[Red]\-#,##0.00\ "/>
  </numFmts>
  <fonts count="20" x14ac:knownFonts="1">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8"/>
      <name val="Calibri"/>
      <scheme val="minor"/>
    </font>
    <font>
      <sz val="12"/>
      <name val="Calibri"/>
      <family val="2"/>
      <scheme val="minor"/>
    </font>
    <font>
      <i/>
      <sz val="11"/>
      <color theme="1"/>
      <name val="Calibri"/>
      <family val="2"/>
      <charset val="238"/>
      <scheme val="minor"/>
    </font>
    <font>
      <u/>
      <sz val="11"/>
      <color theme="10"/>
      <name val="Calibri"/>
      <family val="2"/>
      <charset val="238"/>
      <scheme val="minor"/>
    </font>
    <font>
      <i/>
      <u/>
      <sz val="11"/>
      <color theme="10"/>
      <name val="Calibri"/>
      <family val="2"/>
      <charset val="238"/>
      <scheme val="minor"/>
    </font>
    <font>
      <b/>
      <sz val="16"/>
      <color theme="1"/>
      <name val="Calibri"/>
      <scheme val="minor"/>
    </font>
    <font>
      <i/>
      <sz val="12"/>
      <name val="Calibri"/>
      <scheme val="minor"/>
    </font>
    <font>
      <b/>
      <sz val="12"/>
      <name val="Calibri"/>
      <scheme val="minor"/>
    </font>
    <font>
      <b/>
      <sz val="16"/>
      <name val="Calibri"/>
      <scheme val="minor"/>
    </font>
    <font>
      <u/>
      <sz val="12"/>
      <color theme="11"/>
      <name val="Calibri"/>
      <family val="2"/>
      <scheme val="minor"/>
    </font>
    <font>
      <i/>
      <sz val="12"/>
      <color theme="1"/>
      <name val="Calibri"/>
      <scheme val="minor"/>
    </font>
    <font>
      <sz val="8"/>
      <name val="Calibri"/>
      <family val="2"/>
      <scheme val="minor"/>
    </font>
    <font>
      <sz val="16"/>
      <name val="Calibri"/>
      <scheme val="minor"/>
    </font>
    <font>
      <b/>
      <u/>
      <sz val="16"/>
      <color theme="1"/>
      <name val="Calibri"/>
      <scheme val="minor"/>
    </font>
    <font>
      <i/>
      <sz val="12"/>
      <color rgb="FF000000"/>
      <name val="Calibri"/>
      <scheme val="minor"/>
    </font>
  </fonts>
  <fills count="4">
    <fill>
      <patternFill patternType="none"/>
    </fill>
    <fill>
      <patternFill patternType="gray125"/>
    </fill>
    <fill>
      <patternFill patternType="solid">
        <fgColor rgb="FFFFFF00"/>
        <bgColor indexed="64"/>
      </patternFill>
    </fill>
    <fill>
      <patternFill patternType="solid">
        <fgColor theme="4"/>
        <bgColor theme="4"/>
      </patternFill>
    </fill>
  </fills>
  <borders count="6">
    <border>
      <left/>
      <right/>
      <top/>
      <bottom/>
      <diagonal/>
    </border>
    <border>
      <left/>
      <right/>
      <top style="thin">
        <color theme="4"/>
      </top>
      <bottom/>
      <diagonal/>
    </border>
    <border>
      <left/>
      <right style="thin">
        <color theme="4"/>
      </right>
      <top style="thin">
        <color theme="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3">
    <xf numFmtId="0" fontId="0" fillId="0" borderId="0"/>
    <xf numFmtId="0" fontId="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59">
    <xf numFmtId="0" fontId="0" fillId="0" borderId="0" xfId="0"/>
    <xf numFmtId="0" fontId="5" fillId="0" borderId="0" xfId="0" applyFont="1" applyAlignment="1">
      <alignment vertical="top"/>
    </xf>
    <xf numFmtId="0" fontId="6" fillId="0" borderId="0" xfId="0" applyFont="1" applyAlignment="1">
      <alignment vertical="top"/>
    </xf>
    <xf numFmtId="0" fontId="2" fillId="0" borderId="0" xfId="0" applyFont="1" applyAlignment="1">
      <alignment vertical="top"/>
    </xf>
    <xf numFmtId="0" fontId="0" fillId="0" borderId="0" xfId="0" applyAlignment="1">
      <alignment vertical="top"/>
    </xf>
    <xf numFmtId="0" fontId="7" fillId="0" borderId="0" xfId="0" applyFont="1" applyAlignment="1">
      <alignment horizontal="right" vertical="top"/>
    </xf>
    <xf numFmtId="0" fontId="8" fillId="0" borderId="0" xfId="1" applyFont="1" applyAlignment="1">
      <alignment vertical="top"/>
    </xf>
    <xf numFmtId="0" fontId="9" fillId="0" borderId="0" xfId="1" applyFont="1" applyAlignment="1">
      <alignment vertical="top"/>
    </xf>
    <xf numFmtId="0" fontId="8" fillId="0" borderId="0" xfId="1" applyAlignment="1">
      <alignment vertical="top"/>
    </xf>
    <xf numFmtId="0" fontId="2" fillId="0" borderId="0" xfId="0" applyFont="1" applyAlignment="1" applyProtection="1">
      <alignment vertical="top"/>
    </xf>
    <xf numFmtId="0" fontId="10" fillId="0" borderId="0" xfId="0" applyFont="1" applyAlignment="1">
      <alignment vertical="top"/>
    </xf>
    <xf numFmtId="0" fontId="6" fillId="0" borderId="0" xfId="0" applyFont="1" applyAlignment="1">
      <alignment horizontal="right" vertical="top"/>
    </xf>
    <xf numFmtId="10" fontId="6" fillId="2" borderId="0" xfId="0" applyNumberFormat="1" applyFont="1" applyFill="1" applyAlignment="1">
      <alignment vertical="top"/>
    </xf>
    <xf numFmtId="0" fontId="4" fillId="0" borderId="0" xfId="0" applyFont="1" applyAlignment="1">
      <alignment vertical="top"/>
    </xf>
    <xf numFmtId="6" fontId="6" fillId="0" borderId="0" xfId="0" applyNumberFormat="1" applyFont="1" applyAlignment="1">
      <alignment vertical="top"/>
    </xf>
    <xf numFmtId="165" fontId="6" fillId="0" borderId="0" xfId="0" applyNumberFormat="1" applyFont="1" applyAlignment="1">
      <alignment vertical="top"/>
    </xf>
    <xf numFmtId="0" fontId="6" fillId="0" borderId="0" xfId="0" applyFont="1" applyAlignment="1">
      <alignment horizontal="right" vertical="top" wrapText="1"/>
    </xf>
    <xf numFmtId="0" fontId="6" fillId="0" borderId="0" xfId="0" applyFont="1" applyAlignment="1">
      <alignment vertical="center"/>
    </xf>
    <xf numFmtId="3" fontId="6" fillId="0" borderId="0" xfId="0" applyNumberFormat="1" applyFont="1" applyAlignment="1">
      <alignment vertical="top"/>
    </xf>
    <xf numFmtId="166" fontId="6" fillId="0" borderId="0" xfId="0" applyNumberFormat="1" applyFont="1" applyAlignment="1">
      <alignment vertical="top"/>
    </xf>
    <xf numFmtId="0" fontId="11" fillId="0" borderId="0" xfId="0" applyFont="1" applyAlignment="1">
      <alignment vertical="top" wrapText="1"/>
    </xf>
    <xf numFmtId="4" fontId="6" fillId="2" borderId="0" xfId="0" applyNumberFormat="1" applyFont="1" applyFill="1" applyAlignment="1">
      <alignment vertical="top"/>
    </xf>
    <xf numFmtId="167" fontId="6" fillId="2" borderId="0" xfId="0" applyNumberFormat="1" applyFont="1" applyFill="1" applyAlignment="1">
      <alignment vertical="top"/>
    </xf>
    <xf numFmtId="4" fontId="6" fillId="0" borderId="0" xfId="0" applyNumberFormat="1" applyFont="1" applyFill="1" applyAlignment="1">
      <alignment vertical="top"/>
    </xf>
    <xf numFmtId="14" fontId="6" fillId="2" borderId="0" xfId="0" applyNumberFormat="1" applyFont="1" applyFill="1" applyAlignment="1">
      <alignment vertical="top"/>
    </xf>
    <xf numFmtId="0" fontId="6" fillId="0" borderId="0" xfId="0" applyFont="1" applyFill="1" applyAlignment="1">
      <alignment vertical="top"/>
    </xf>
    <xf numFmtId="2" fontId="6" fillId="0" borderId="0" xfId="0" applyNumberFormat="1" applyFont="1" applyAlignment="1">
      <alignment vertical="top"/>
    </xf>
    <xf numFmtId="10" fontId="6" fillId="2" borderId="0" xfId="4" applyNumberFormat="1" applyFont="1" applyFill="1" applyAlignment="1">
      <alignment vertical="top"/>
    </xf>
    <xf numFmtId="0" fontId="6" fillId="2" borderId="0" xfId="0" applyFont="1" applyFill="1" applyAlignment="1">
      <alignment vertical="top"/>
    </xf>
    <xf numFmtId="4" fontId="12" fillId="0" borderId="0" xfId="0" applyNumberFormat="1" applyFont="1" applyFill="1" applyAlignment="1">
      <alignment vertical="top"/>
    </xf>
    <xf numFmtId="0" fontId="12" fillId="0" borderId="0" xfId="0" applyFont="1" applyAlignment="1">
      <alignment vertical="top"/>
    </xf>
    <xf numFmtId="0" fontId="12" fillId="0" borderId="0" xfId="0" applyFont="1" applyAlignment="1">
      <alignment horizontal="right" vertical="top"/>
    </xf>
    <xf numFmtId="4" fontId="12" fillId="0" borderId="0" xfId="0" applyNumberFormat="1" applyFont="1" applyAlignment="1">
      <alignment vertical="top"/>
    </xf>
    <xf numFmtId="164" fontId="0" fillId="0" borderId="0" xfId="0" applyNumberFormat="1"/>
    <xf numFmtId="4" fontId="0" fillId="0" borderId="0" xfId="0" applyNumberFormat="1"/>
    <xf numFmtId="0" fontId="0" fillId="0" borderId="0" xfId="0" applyAlignment="1">
      <alignment horizontal="right"/>
    </xf>
    <xf numFmtId="0" fontId="15" fillId="0" borderId="0" xfId="0" applyFont="1"/>
    <xf numFmtId="1" fontId="0" fillId="0" borderId="0" xfId="0" applyNumberFormat="1"/>
    <xf numFmtId="168" fontId="6" fillId="0" borderId="0" xfId="0" applyNumberFormat="1" applyFont="1" applyAlignment="1">
      <alignment vertical="top"/>
    </xf>
    <xf numFmtId="10" fontId="6" fillId="0" borderId="0" xfId="0" applyNumberFormat="1" applyFont="1" applyAlignment="1">
      <alignment vertical="top"/>
    </xf>
    <xf numFmtId="0" fontId="12" fillId="0" borderId="0" xfId="0" applyFont="1" applyAlignment="1">
      <alignment horizontal="right" vertical="top" wrapText="1"/>
    </xf>
    <xf numFmtId="168" fontId="12" fillId="0" borderId="0" xfId="0" applyNumberFormat="1" applyFont="1" applyAlignment="1">
      <alignment vertical="top"/>
    </xf>
    <xf numFmtId="0" fontId="13" fillId="0" borderId="0" xfId="0" applyFont="1" applyAlignment="1">
      <alignment vertical="top"/>
    </xf>
    <xf numFmtId="0" fontId="18" fillId="0" borderId="0" xfId="0" applyFont="1" applyAlignment="1">
      <alignment vertical="top"/>
    </xf>
    <xf numFmtId="0" fontId="17" fillId="0" borderId="3" xfId="0" applyFont="1" applyBorder="1" applyAlignment="1">
      <alignment horizontal="right" vertical="top" wrapText="1"/>
    </xf>
    <xf numFmtId="0" fontId="3" fillId="0" borderId="0" xfId="0" applyFont="1" applyAlignment="1">
      <alignment horizontal="right" vertical="top" wrapText="1"/>
    </xf>
    <xf numFmtId="0" fontId="3" fillId="3" borderId="1" xfId="0" applyFont="1" applyFill="1" applyBorder="1" applyAlignment="1">
      <alignment horizontal="right" vertical="top" wrapText="1"/>
    </xf>
    <xf numFmtId="0" fontId="3" fillId="3" borderId="2" xfId="0" applyFont="1" applyFill="1" applyBorder="1" applyAlignment="1">
      <alignment horizontal="right" vertical="top" wrapText="1"/>
    </xf>
    <xf numFmtId="168" fontId="6" fillId="0" borderId="0" xfId="0" applyNumberFormat="1" applyFont="1" applyAlignment="1">
      <alignment vertical="center"/>
    </xf>
    <xf numFmtId="0" fontId="13" fillId="0" borderId="4" xfId="0" applyFont="1" applyBorder="1" applyAlignment="1">
      <alignment vertical="center"/>
    </xf>
    <xf numFmtId="168" fontId="13" fillId="0" borderId="4" xfId="0" applyNumberFormat="1" applyFont="1" applyBorder="1" applyAlignment="1">
      <alignment vertical="center"/>
    </xf>
    <xf numFmtId="0" fontId="13" fillId="0" borderId="5" xfId="0" applyFont="1" applyBorder="1" applyAlignment="1">
      <alignment vertical="center"/>
    </xf>
    <xf numFmtId="4" fontId="6" fillId="0" borderId="0" xfId="0" applyNumberFormat="1" applyFont="1" applyAlignment="1">
      <alignment vertical="center"/>
    </xf>
    <xf numFmtId="0" fontId="17" fillId="0" borderId="4" xfId="0" applyFont="1" applyBorder="1" applyAlignment="1">
      <alignment vertical="center"/>
    </xf>
    <xf numFmtId="0" fontId="11" fillId="0" borderId="0" xfId="0" applyFont="1" applyAlignment="1">
      <alignment vertical="top" wrapText="1"/>
    </xf>
    <xf numFmtId="0" fontId="7" fillId="0" borderId="0" xfId="0" applyFont="1" applyAlignment="1">
      <alignment horizontal="left" vertical="top" wrapText="1"/>
    </xf>
    <xf numFmtId="0" fontId="15" fillId="0" borderId="0" xfId="0" applyFont="1" applyAlignment="1">
      <alignment wrapText="1"/>
    </xf>
    <xf numFmtId="0" fontId="15" fillId="0" borderId="0" xfId="0" applyFont="1" applyAlignment="1">
      <alignment vertical="top" wrapText="1"/>
    </xf>
    <xf numFmtId="0" fontId="19" fillId="0" borderId="0" xfId="0" applyFont="1" applyAlignment="1">
      <alignment vertical="top" wrapText="1"/>
    </xf>
  </cellXfs>
  <cellStyles count="63">
    <cellStyle name="Followed Hyperlink" xfId="2" builtinId="9" hidden="1"/>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Hyperlink" xfId="1" builtinId="8"/>
    <cellStyle name="Normal" xfId="0" builtinId="0"/>
    <cellStyle name="Percent" xfId="4" builtinId="5"/>
  </cellStyles>
  <dxfs count="14">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general" vertical="top" textRotation="0" wrapText="0" indent="0" justifyLastLine="0" shrinkToFit="0" readingOrder="0"/>
    </dxf>
    <dxf>
      <font>
        <b/>
        <i val="0"/>
        <strike val="0"/>
        <condense val="0"/>
        <extend val="0"/>
        <outline val="0"/>
        <shadow val="0"/>
        <u val="none"/>
        <vertAlign val="baseline"/>
        <sz val="12"/>
        <color theme="0"/>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8" formatCode="#,##0.00_ ;[Red]\-#,##0.00\ "/>
      <alignment horizontal="general"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top" textRotation="0" wrapText="0" indent="0" justifyLastLine="0" shrinkToFit="0" readingOrder="0"/>
    </dxf>
    <dxf>
      <font>
        <b val="0"/>
        <i val="0"/>
        <strike val="0"/>
        <condense val="0"/>
        <extend val="0"/>
        <outline val="0"/>
        <shadow val="0"/>
        <u val="none"/>
        <vertAlign val="baseline"/>
        <sz val="12"/>
        <color auto="1"/>
        <name val="Calibri"/>
        <scheme val="minor"/>
      </font>
      <alignment horizontal="general" vertical="top" textRotation="0" wrapText="0" indent="0" justifyLastLine="0" shrinkToFit="0" readingOrder="0"/>
    </dxf>
    <dxf>
      <font>
        <b/>
        <i val="0"/>
        <strike val="0"/>
        <condense val="0"/>
        <extend val="0"/>
        <outline val="0"/>
        <shadow val="0"/>
        <u val="none"/>
        <vertAlign val="baseline"/>
        <sz val="12"/>
        <color theme="0"/>
        <name val="Calibri"/>
        <scheme val="minor"/>
      </font>
      <alignment horizontal="general" vertical="top"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4" displayName="Table4" ref="B46:F50" totalsRowShown="0" headerRowDxfId="13" dataDxfId="12">
  <tableColumns count="5">
    <tableColumn id="1" name=" " dataDxfId="11"/>
    <tableColumn id="2" name="Standardowy kredyt" dataDxfId="10">
      <calculatedColumnFormula>'Standardowa spłata'!D7</calculatedColumnFormula>
    </tableColumn>
    <tableColumn id="3" name="Nadpłata bez skrócenia okresu kredytu" dataDxfId="9"/>
    <tableColumn id="4" name="Nadpłata ze skróceniem okresu kredytu" dataDxfId="8"/>
    <tableColumn id="5" name="Waluta" dataDxfId="7">
      <calculatedColumnFormula>D12</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8" name="Table49" displayName="Table49" ref="B80:F83" totalsRowShown="0" headerRowDxfId="4" dataDxfId="3">
  <tableColumns count="5">
    <tableColumn id="1" name=" " dataDxfId="6"/>
    <tableColumn id="2" name="Standardowy kredyt bez nadpłaty" dataDxfId="2">
      <calculatedColumnFormula>'Harmonogram standard'!D7</calculatedColumnFormula>
    </tableColumn>
    <tableColumn id="3" name="Nadpłata bez skrócenia okresu kredytu" dataDxfId="1">
      <calculatedColumnFormula>'Harmonogram nadpłata bez aneksu'!D7</calculatedColumnFormula>
    </tableColumn>
    <tableColumn id="4" name="Nadpłata ze skróceniem okresu kredytu" dataDxfId="0">
      <calculatedColumnFormula>'Harmonogram nadpłata z aneksem'!D7</calculatedColumnFormula>
    </tableColumn>
    <tableColumn id="5" name="Waluta" dataDxfId="5">
      <calculatedColumnFormula>$D$12</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3" name="Table3" displayName="Table3" ref="B27:G91" totalsRowShown="0">
  <tableColumns count="6">
    <tableColumn id="1" name="Miesiąc"/>
    <tableColumn id="2" name="Kolejna rata"/>
    <tableColumn id="3" name="Wysokość raty"/>
    <tableColumn id="4" name="Kapitał"/>
    <tableColumn id="5" name="Odsetki"/>
    <tableColumn id="6" name="Kapitał pozostały do spłaty"/>
  </tableColumns>
  <tableStyleInfo name="TableStyleLight9" showFirstColumn="0" showLastColumn="0" showRowStripes="1" showColumnStripes="0"/>
</table>
</file>

<file path=xl/tables/table4.xml><?xml version="1.0" encoding="utf-8"?>
<table xmlns="http://schemas.openxmlformats.org/spreadsheetml/2006/main" id="6" name="Table37" displayName="Table37" ref="B27:G91" totalsRowShown="0">
  <tableColumns count="6">
    <tableColumn id="1" name="Miesiąc"/>
    <tableColumn id="2" name="Kolejna rata"/>
    <tableColumn id="3" name="Wysokość raty">
      <calculatedColumnFormula>IF(C28&lt;&gt;"",$C$21,"")</calculatedColumnFormula>
    </tableColumn>
    <tableColumn id="4" name="Kapitał">
      <calculatedColumnFormula>IF(C28&lt;&gt;"",PPMT($C$18,C28,$C$19,-$C$20,,),"")</calculatedColumnFormula>
    </tableColumn>
    <tableColumn id="5" name="Odsetki">
      <calculatedColumnFormula>IF(C28&lt;&gt;"",IPMT($C$18,C28,$C$19,-$C$20,,),"")</calculatedColumnFormula>
    </tableColumn>
    <tableColumn id="6" name="Kapitał pozostały do spłaty"/>
  </tableColumns>
  <tableStyleInfo name="TableStyleLight9" showFirstColumn="0" showLastColumn="0" showRowStripes="1" showColumnStripes="0"/>
</table>
</file>

<file path=xl/tables/table5.xml><?xml version="1.0" encoding="utf-8"?>
<table xmlns="http://schemas.openxmlformats.org/spreadsheetml/2006/main" id="7" name="Table378" displayName="Table378" ref="B27:G91" totalsRowShown="0">
  <tableColumns count="6">
    <tableColumn id="1" name="Miesiąc"/>
    <tableColumn id="2" name="Kolejna rata"/>
    <tableColumn id="3" name="Wysokość raty">
      <calculatedColumnFormula>IF(C28&lt;&gt;"",$C$21,"")</calculatedColumnFormula>
    </tableColumn>
    <tableColumn id="4" name="Kapitał">
      <calculatedColumnFormula>IF(C28&lt;&gt;"",PPMT($C$18,C28,$C$19,-$C$20,,),"")</calculatedColumnFormula>
    </tableColumn>
    <tableColumn id="5" name="Odsetki">
      <calculatedColumnFormula>IF(C28&lt;&gt;"",IPMT($C$18,C28,$C$19,-$C$20,,),"")</calculatedColumnFormula>
    </tableColumn>
    <tableColumn id="6" name="Kapitał pozostały do spłaty"/>
  </tableColumns>
  <tableStyleInfo name="TableStyleLight9" showFirstColumn="0" showLastColumn="0" showRowStripes="1" showColumnStripes="0"/>
</table>
</file>

<file path=xl/tables/table6.xml><?xml version="1.0" encoding="utf-8"?>
<table xmlns="http://schemas.openxmlformats.org/spreadsheetml/2006/main" id="2" name="Table33" displayName="Table33" ref="B27:G500" totalsRowShown="0">
  <tableColumns count="6">
    <tableColumn id="1" name="Miesiąc"/>
    <tableColumn id="2" name="Kolejna rata"/>
    <tableColumn id="3" name="Wysokość raty">
      <calculatedColumnFormula>IF(C28&lt;&gt;"",$C$21,"")</calculatedColumnFormula>
    </tableColumn>
    <tableColumn id="4" name="Kapitał">
      <calculatedColumnFormula>IF(C28&lt;&gt;"",PPMT($C$18,C28,$C$19,-$C$20,,),"")</calculatedColumnFormula>
    </tableColumn>
    <tableColumn id="5" name="Odsetki">
      <calculatedColumnFormula>IF(C28&lt;&gt;"",IPMT($C$18,C28,$C$19,-$C$20,,),"")</calculatedColumnFormula>
    </tableColumn>
    <tableColumn id="6" name="Kapitał pozostały do spłaty"/>
  </tableColumns>
  <tableStyleInfo name="TableStyleLight9" showFirstColumn="0" showLastColumn="0" showRowStripes="1" showColumnStripes="0"/>
</table>
</file>

<file path=xl/tables/table7.xml><?xml version="1.0" encoding="utf-8"?>
<table xmlns="http://schemas.openxmlformats.org/spreadsheetml/2006/main" id="4" name="Table375" displayName="Table375" ref="B27:G500" totalsRowShown="0">
  <tableColumns count="6">
    <tableColumn id="1" name="Miesiąc"/>
    <tableColumn id="2" name="Kolejna rata"/>
    <tableColumn id="3" name="Wysokość raty">
      <calculatedColumnFormula>IF(C28&lt;&gt;"",$C$21,"")</calculatedColumnFormula>
    </tableColumn>
    <tableColumn id="4" name="Kapitał">
      <calculatedColumnFormula>IF(C28&lt;&gt;"",PPMT($C$18,C28,$C$19,-$C$20,,),"")</calculatedColumnFormula>
    </tableColumn>
    <tableColumn id="5" name="Odsetki">
      <calculatedColumnFormula>IF(C28&lt;&gt;"",IPMT($C$18,C28,$C$19,-$C$20,,),"")</calculatedColumnFormula>
    </tableColumn>
    <tableColumn id="6" name="Kapitał pozostały do spłaty"/>
  </tableColumns>
  <tableStyleInfo name="TableStyleLight9" showFirstColumn="0" showLastColumn="0" showRowStripes="1" showColumnStripes="0"/>
</table>
</file>

<file path=xl/tables/table8.xml><?xml version="1.0" encoding="utf-8"?>
<table xmlns="http://schemas.openxmlformats.org/spreadsheetml/2006/main" id="5" name="Table3786" displayName="Table3786" ref="B27:G500" totalsRowShown="0">
  <tableColumns count="6">
    <tableColumn id="1" name="Miesiąc"/>
    <tableColumn id="2" name="Kolejna rata"/>
    <tableColumn id="3" name="Wysokość raty">
      <calculatedColumnFormula>IF(C28&lt;&gt;"",$C$21,"")</calculatedColumnFormula>
    </tableColumn>
    <tableColumn id="4" name="Kapitał">
      <calculatedColumnFormula>IF(C28&lt;&gt;"",PPMT($C$18,C28,$C$19,-$C$20,,),"")</calculatedColumnFormula>
    </tableColumn>
    <tableColumn id="5" name="Odsetki">
      <calculatedColumnFormula>IF(C28&lt;&gt;"",IPMT($C$18,C28,$C$19,-$C$20,,),"")</calculatedColumnFormula>
    </tableColumn>
    <tableColumn id="6" name="Kapitał pozostały do spłaty"/>
  </tableColumns>
  <tableStyleInfo name="TableStyleLight9" showFirstColumn="0" showLastColumn="0" showRowStripes="1" showColumnStripes="0"/>
</table>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4" Type="http://schemas.openxmlformats.org/officeDocument/2006/relationships/table" Target="../tables/table2.xml"/><Relationship Id="rId1" Type="http://schemas.openxmlformats.org/officeDocument/2006/relationships/hyperlink" Target="http://jakoszczedzacpieniadze.pl/" TargetMode="External"/><Relationship Id="rId2" Type="http://schemas.openxmlformats.org/officeDocument/2006/relationships/hyperlink" Target="http://jakoszczedzacpieniadze.pl/czy-nadplata-kredytu-EUR-CHF-PLN-sie-oplaca"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71"/>
  <sheetViews>
    <sheetView showGridLines="0" tabSelected="1" zoomScale="108" zoomScaleNormal="108" zoomScalePageLayoutView="108" workbookViewId="0">
      <selection activeCell="H1" sqref="H1"/>
    </sheetView>
  </sheetViews>
  <sheetFormatPr baseColWidth="10" defaultRowHeight="15" x14ac:dyDescent="0"/>
  <cols>
    <col min="1" max="1" width="2.6640625" style="2" customWidth="1"/>
    <col min="2" max="2" width="41" style="2" customWidth="1"/>
    <col min="3" max="5" width="14" style="2" customWidth="1"/>
    <col min="6" max="6" width="7.33203125" style="2" customWidth="1"/>
    <col min="7" max="7" width="9.1640625" style="2" customWidth="1"/>
    <col min="8" max="9" width="10.83203125" style="2" customWidth="1"/>
    <col min="10" max="10" width="11.6640625" style="2" customWidth="1"/>
    <col min="11" max="11" width="15.83203125" style="2" customWidth="1"/>
    <col min="12" max="12" width="8.1640625" style="2" customWidth="1"/>
    <col min="13" max="13" width="8" style="2" customWidth="1"/>
    <col min="14" max="14" width="9.83203125" style="2" customWidth="1"/>
    <col min="15" max="16" width="10.83203125" style="2" customWidth="1"/>
    <col min="17" max="17" width="11.33203125" style="2" customWidth="1"/>
    <col min="18" max="18" width="15.6640625" style="2" customWidth="1"/>
    <col min="19" max="19" width="9" style="2" customWidth="1"/>
    <col min="20" max="21" width="12.33203125" style="2" customWidth="1"/>
    <col min="22" max="22" width="16.1640625" style="2" customWidth="1"/>
    <col min="23" max="16384" width="10.83203125" style="2"/>
  </cols>
  <sheetData>
    <row r="1" spans="2:8" ht="24">
      <c r="B1" s="1" t="s">
        <v>73</v>
      </c>
    </row>
    <row r="3" spans="2:8" s="3" customFormat="1" ht="170" customHeight="1">
      <c r="B3" s="55" t="s">
        <v>81</v>
      </c>
      <c r="C3" s="55"/>
      <c r="D3" s="55"/>
      <c r="E3" s="55"/>
    </row>
    <row r="4" spans="2:8" s="3" customFormat="1">
      <c r="B4" s="4"/>
      <c r="C4" s="4"/>
      <c r="D4" s="4"/>
    </row>
    <row r="5" spans="2:8" s="3" customFormat="1">
      <c r="B5" s="5" t="s">
        <v>0</v>
      </c>
      <c r="C5" s="6" t="s">
        <v>1</v>
      </c>
      <c r="D5" s="4"/>
    </row>
    <row r="6" spans="2:8" s="3" customFormat="1">
      <c r="B6" s="5"/>
      <c r="C6" s="7"/>
      <c r="D6" s="4"/>
    </row>
    <row r="7" spans="2:8" s="3" customFormat="1">
      <c r="B7" s="5" t="s">
        <v>2</v>
      </c>
      <c r="C7" s="8" t="s">
        <v>92</v>
      </c>
      <c r="D7" s="4"/>
    </row>
    <row r="8" spans="2:8" s="3" customFormat="1">
      <c r="B8" s="9"/>
    </row>
    <row r="9" spans="2:8" s="4" customFormat="1" ht="21">
      <c r="B9" s="43" t="s">
        <v>3</v>
      </c>
    </row>
    <row r="11" spans="2:8" ht="45" customHeight="1">
      <c r="B11" s="11" t="s">
        <v>14</v>
      </c>
      <c r="C11" s="24">
        <v>42120</v>
      </c>
      <c r="E11" s="54" t="s">
        <v>4</v>
      </c>
      <c r="F11" s="54"/>
      <c r="G11" s="54"/>
      <c r="H11" s="54"/>
    </row>
    <row r="12" spans="2:8" ht="29" customHeight="1">
      <c r="B12" s="11" t="s">
        <v>8</v>
      </c>
      <c r="C12" s="21">
        <v>50000</v>
      </c>
      <c r="D12" s="28" t="s">
        <v>93</v>
      </c>
      <c r="E12" s="54" t="s">
        <v>84</v>
      </c>
      <c r="F12" s="54"/>
      <c r="G12" s="54"/>
      <c r="H12" s="54"/>
    </row>
    <row r="13" spans="2:8">
      <c r="B13" s="11" t="s">
        <v>9</v>
      </c>
      <c r="C13" s="22">
        <v>3.85</v>
      </c>
      <c r="D13" s="2" t="s">
        <v>22</v>
      </c>
      <c r="E13" s="20"/>
      <c r="F13" s="20"/>
      <c r="G13" s="20"/>
      <c r="H13" s="20"/>
    </row>
    <row r="14" spans="2:8">
      <c r="B14" s="11" t="s">
        <v>5</v>
      </c>
      <c r="C14" s="23">
        <f>C12*C13</f>
        <v>192500</v>
      </c>
      <c r="D14" s="2" t="s">
        <v>22</v>
      </c>
    </row>
    <row r="15" spans="2:8">
      <c r="B15" s="11"/>
    </row>
    <row r="16" spans="2:8">
      <c r="B16" s="11" t="s">
        <v>10</v>
      </c>
      <c r="C16" s="12">
        <v>0.02</v>
      </c>
      <c r="E16" s="54" t="s">
        <v>11</v>
      </c>
      <c r="F16" s="54"/>
      <c r="G16" s="54"/>
      <c r="H16" s="54"/>
    </row>
    <row r="17" spans="2:8">
      <c r="B17" s="11"/>
    </row>
    <row r="18" spans="2:8" ht="31" customHeight="1">
      <c r="B18" s="11" t="s">
        <v>13</v>
      </c>
      <c r="C18" s="24">
        <v>51937</v>
      </c>
      <c r="E18" s="54" t="s">
        <v>82</v>
      </c>
      <c r="F18" s="54"/>
      <c r="G18" s="54"/>
      <c r="H18" s="54"/>
    </row>
    <row r="19" spans="2:8" ht="29" customHeight="1">
      <c r="B19" s="11" t="s">
        <v>12</v>
      </c>
      <c r="C19" s="25">
        <f>IF((C18&gt;=C11),0,-1)+(YEAR(C18)-YEAR(C11))*12+MONTH(C18)-MONTH(C11)</f>
        <v>323</v>
      </c>
      <c r="D19" s="2" t="s">
        <v>17</v>
      </c>
      <c r="E19" s="54" t="s">
        <v>15</v>
      </c>
      <c r="F19" s="54"/>
      <c r="G19" s="54"/>
      <c r="H19" s="54"/>
    </row>
    <row r="20" spans="2:8">
      <c r="B20" s="11" t="s">
        <v>19</v>
      </c>
      <c r="C20" s="26">
        <f>C19/12</f>
        <v>26.916666666666668</v>
      </c>
      <c r="D20" s="2" t="s">
        <v>16</v>
      </c>
    </row>
    <row r="21" spans="2:8">
      <c r="B21" s="11"/>
      <c r="C21" s="26"/>
    </row>
    <row r="22" spans="2:8">
      <c r="B22" s="11" t="s">
        <v>18</v>
      </c>
      <c r="C22" s="27">
        <v>1.4999999999999999E-2</v>
      </c>
    </row>
    <row r="23" spans="2:8">
      <c r="B23" s="11" t="s">
        <v>20</v>
      </c>
      <c r="C23" s="24">
        <v>42289</v>
      </c>
      <c r="E23" s="54" t="s">
        <v>83</v>
      </c>
      <c r="F23" s="54"/>
      <c r="G23" s="54"/>
      <c r="H23" s="54"/>
    </row>
    <row r="24" spans="2:8">
      <c r="B24" s="11"/>
      <c r="C24" s="26"/>
    </row>
    <row r="25" spans="2:8">
      <c r="B25" s="11" t="s">
        <v>23</v>
      </c>
      <c r="C25" s="21">
        <v>0</v>
      </c>
      <c r="D25" s="2" t="s">
        <v>22</v>
      </c>
    </row>
    <row r="26" spans="2:8">
      <c r="B26" s="31" t="s">
        <v>21</v>
      </c>
      <c r="C26" s="29">
        <f>C25/C13</f>
        <v>0</v>
      </c>
      <c r="D26" s="30" t="str">
        <f>D12</f>
        <v>CHF</v>
      </c>
    </row>
    <row r="28" spans="2:8">
      <c r="B28" s="31" t="s">
        <v>27</v>
      </c>
      <c r="C28" s="32">
        <f>C12-C26</f>
        <v>50000</v>
      </c>
      <c r="D28" s="30" t="str">
        <f>D26</f>
        <v>CHF</v>
      </c>
    </row>
    <row r="30" spans="2:8" ht="32">
      <c r="B30" s="16" t="s">
        <v>51</v>
      </c>
      <c r="C30" s="28">
        <v>200</v>
      </c>
      <c r="D30" s="2" t="s">
        <v>22</v>
      </c>
    </row>
    <row r="32" spans="2:8" ht="21">
      <c r="B32" s="43" t="s">
        <v>24</v>
      </c>
    </row>
    <row r="34" spans="2:8" ht="32">
      <c r="B34" s="16" t="s">
        <v>50</v>
      </c>
      <c r="C34" s="2">
        <f>IF((C23&gt;=C11),0,-1)+(YEAR(C23)-YEAR(C11))*12+MONTH(C23)-MONTH(C11)</f>
        <v>6</v>
      </c>
    </row>
    <row r="35" spans="2:8">
      <c r="B35" s="11" t="s">
        <v>25</v>
      </c>
      <c r="C35" s="26">
        <f>C26*C22</f>
        <v>0</v>
      </c>
      <c r="D35" s="2" t="str">
        <f>D12</f>
        <v>CHF</v>
      </c>
    </row>
    <row r="36" spans="2:8">
      <c r="B36" s="31" t="s">
        <v>26</v>
      </c>
      <c r="C36" s="29">
        <f>C35*C13</f>
        <v>0</v>
      </c>
      <c r="D36" s="30" t="s">
        <v>22</v>
      </c>
    </row>
    <row r="38" spans="2:8" ht="30">
      <c r="B38" s="16" t="s">
        <v>64</v>
      </c>
      <c r="C38" s="12">
        <v>3.5000000000000003E-2</v>
      </c>
      <c r="E38" s="54" t="s">
        <v>85</v>
      </c>
      <c r="F38" s="54"/>
      <c r="G38" s="54"/>
      <c r="H38" s="54"/>
    </row>
    <row r="39" spans="2:8">
      <c r="B39" s="16"/>
      <c r="C39" s="39"/>
    </row>
    <row r="40" spans="2:8" ht="32">
      <c r="B40" s="40" t="s">
        <v>65</v>
      </c>
      <c r="C40" s="32">
        <f>C25*C38*0.81/12</f>
        <v>0</v>
      </c>
      <c r="D40" s="30" t="str">
        <f>D36</f>
        <v>PLN</v>
      </c>
    </row>
    <row r="42" spans="2:8" ht="21">
      <c r="B42" s="43" t="s">
        <v>52</v>
      </c>
    </row>
    <row r="44" spans="2:8" ht="21">
      <c r="B44" s="42" t="s">
        <v>62</v>
      </c>
    </row>
    <row r="46" spans="2:8" ht="60">
      <c r="B46" s="13" t="s">
        <v>6</v>
      </c>
      <c r="C46" s="45" t="s">
        <v>53</v>
      </c>
      <c r="D46" s="45" t="s">
        <v>54</v>
      </c>
      <c r="E46" s="45" t="s">
        <v>55</v>
      </c>
      <c r="F46" s="45" t="s">
        <v>68</v>
      </c>
    </row>
    <row r="47" spans="2:8">
      <c r="B47" s="35" t="s">
        <v>40</v>
      </c>
      <c r="C47" s="38">
        <f>'Standardowa spłata'!D7</f>
        <v>1201.8709016269675</v>
      </c>
      <c r="D47" s="38">
        <f>'Nadpłata - bez aneksu'!D7</f>
        <v>1201.8709016269675</v>
      </c>
      <c r="E47" s="38">
        <f>'Nadpłata - z aneksem'!D7</f>
        <v>1201.8709016269675</v>
      </c>
      <c r="F47" s="38" t="str">
        <f>$D$12</f>
        <v>CHF</v>
      </c>
    </row>
    <row r="48" spans="2:8">
      <c r="B48" s="35" t="s">
        <v>41</v>
      </c>
      <c r="C48" s="38">
        <f>'Standardowa spłata'!D8</f>
        <v>704.8018706506474</v>
      </c>
      <c r="D48" s="38">
        <f>'Nadpłata - bez aneksu'!D8</f>
        <v>704.8018706506474</v>
      </c>
      <c r="E48" s="38">
        <f>'Nadpłata - z aneksem'!D8</f>
        <v>704.80187065066843</v>
      </c>
      <c r="F48" s="38" t="str">
        <f>$D$12</f>
        <v>CHF</v>
      </c>
    </row>
    <row r="49" spans="2:8">
      <c r="B49" s="35" t="s">
        <v>42</v>
      </c>
      <c r="C49" s="38">
        <f>'Standardowa spłata'!D9</f>
        <v>497.06903097632011</v>
      </c>
      <c r="D49" s="38">
        <f>'Nadpłata - bez aneksu'!D9</f>
        <v>497.06903097632011</v>
      </c>
      <c r="E49" s="38">
        <f>'Nadpłata - z aneksem'!D9</f>
        <v>497.06903097631994</v>
      </c>
      <c r="F49" s="38" t="str">
        <f>$D$12</f>
        <v>CHF</v>
      </c>
    </row>
    <row r="50" spans="2:8" s="13" customFormat="1">
      <c r="B50" s="16" t="s">
        <v>33</v>
      </c>
      <c r="C50" s="38">
        <f>'Standardowa spłata'!D11</f>
        <v>49295.198129349352</v>
      </c>
      <c r="D50" s="38">
        <f>'Nadpłata - bez aneksu'!D12+'Nadpłata - bez aneksu'!D11</f>
        <v>49295.198129349352</v>
      </c>
      <c r="E50" s="38">
        <f>'Nadpłata - z aneksem'!D11</f>
        <v>49295.19812934933</v>
      </c>
      <c r="F50" s="38" t="str">
        <f>$D$12</f>
        <v>CHF</v>
      </c>
      <c r="G50" s="2"/>
      <c r="H50" s="2"/>
    </row>
    <row r="52" spans="2:8">
      <c r="B52" s="11" t="s">
        <v>61</v>
      </c>
      <c r="D52" s="38">
        <f>C49-D49</f>
        <v>0</v>
      </c>
      <c r="E52" s="38">
        <f>C49-E49</f>
        <v>0</v>
      </c>
      <c r="F52" s="2" t="str">
        <f>D12</f>
        <v>CHF</v>
      </c>
      <c r="H52" s="38"/>
    </row>
    <row r="53" spans="2:8">
      <c r="B53" s="11" t="s">
        <v>56</v>
      </c>
      <c r="D53" s="38">
        <f>-C35</f>
        <v>0</v>
      </c>
      <c r="E53" s="38">
        <f>D53</f>
        <v>0</v>
      </c>
      <c r="F53" s="2" t="str">
        <f>F52</f>
        <v>CHF</v>
      </c>
    </row>
    <row r="54" spans="2:8">
      <c r="B54" s="11" t="s">
        <v>57</v>
      </c>
      <c r="D54" s="38"/>
      <c r="E54" s="38">
        <f>-(C30/C13)</f>
        <v>-51.948051948051948</v>
      </c>
      <c r="F54" s="2" t="str">
        <f>F52</f>
        <v>CHF</v>
      </c>
    </row>
    <row r="55" spans="2:8">
      <c r="B55" s="11"/>
      <c r="D55" s="38"/>
      <c r="E55" s="38"/>
    </row>
    <row r="56" spans="2:8">
      <c r="B56" s="31" t="s">
        <v>60</v>
      </c>
      <c r="C56" s="30"/>
      <c r="D56" s="41">
        <f>SUM(D52:D54)</f>
        <v>0</v>
      </c>
      <c r="E56" s="41">
        <f>SUM(E52:E54)</f>
        <v>-51.948051948051948</v>
      </c>
      <c r="F56" s="30" t="str">
        <f>D12</f>
        <v>CHF</v>
      </c>
    </row>
    <row r="58" spans="2:8" ht="21">
      <c r="B58" s="42" t="s">
        <v>63</v>
      </c>
    </row>
    <row r="60" spans="2:8" ht="30">
      <c r="C60" s="46" t="s">
        <v>53</v>
      </c>
      <c r="D60" s="46" t="s">
        <v>69</v>
      </c>
      <c r="E60" s="46" t="s">
        <v>70</v>
      </c>
      <c r="F60" s="47" t="s">
        <v>68</v>
      </c>
    </row>
    <row r="61" spans="2:8" ht="48">
      <c r="B61" s="16" t="s">
        <v>58</v>
      </c>
      <c r="C61" s="48">
        <f>C50-C26</f>
        <v>49295.198129349352</v>
      </c>
      <c r="D61" s="48">
        <f>D50</f>
        <v>49295.198129349352</v>
      </c>
      <c r="E61" s="48">
        <f>E50</f>
        <v>49295.19812934933</v>
      </c>
      <c r="F61" s="17" t="str">
        <f>F56</f>
        <v>CHF</v>
      </c>
    </row>
    <row r="62" spans="2:8">
      <c r="C62" s="17"/>
      <c r="D62" s="17"/>
      <c r="E62" s="17"/>
      <c r="F62" s="17"/>
    </row>
    <row r="63" spans="2:8">
      <c r="B63" s="11" t="s">
        <v>59</v>
      </c>
      <c r="C63" s="17"/>
      <c r="D63" s="48">
        <f>C61-D61</f>
        <v>0</v>
      </c>
      <c r="E63" s="48">
        <f>C61-E61</f>
        <v>0</v>
      </c>
      <c r="F63" s="17" t="str">
        <f>F61</f>
        <v>CHF</v>
      </c>
    </row>
    <row r="64" spans="2:8">
      <c r="C64" s="17"/>
      <c r="D64" s="17"/>
      <c r="E64" s="17"/>
      <c r="F64" s="17"/>
    </row>
    <row r="65" spans="2:6" ht="48">
      <c r="B65" s="16" t="s">
        <v>77</v>
      </c>
      <c r="C65" s="17"/>
      <c r="D65" s="48">
        <f>D56+D63</f>
        <v>0</v>
      </c>
      <c r="E65" s="48">
        <f>E63+E56</f>
        <v>-51.948051948051948</v>
      </c>
      <c r="F65" s="17" t="str">
        <f>F56</f>
        <v>CHF</v>
      </c>
    </row>
    <row r="67" spans="2:6" ht="63">
      <c r="B67" s="44" t="s">
        <v>71</v>
      </c>
      <c r="C67" s="49"/>
      <c r="D67" s="50">
        <f>D65*C13</f>
        <v>0</v>
      </c>
      <c r="E67" s="50">
        <f>E65*C13</f>
        <v>-200</v>
      </c>
      <c r="F67" s="51" t="s">
        <v>22</v>
      </c>
    </row>
    <row r="70" spans="2:6" ht="21">
      <c r="B70" s="42" t="s">
        <v>66</v>
      </c>
    </row>
    <row r="72" spans="2:6" ht="30">
      <c r="C72" s="46" t="s">
        <v>53</v>
      </c>
      <c r="D72" s="46" t="s">
        <v>69</v>
      </c>
      <c r="E72" s="46" t="s">
        <v>70</v>
      </c>
      <c r="F72" s="47" t="s">
        <v>68</v>
      </c>
    </row>
    <row r="73" spans="2:6" ht="32">
      <c r="B73" s="16" t="s">
        <v>72</v>
      </c>
      <c r="C73" s="52"/>
      <c r="D73" s="48">
        <f>-C40*C34</f>
        <v>0</v>
      </c>
      <c r="E73" s="48">
        <f>-C40*C34</f>
        <v>0</v>
      </c>
      <c r="F73" s="17" t="str">
        <f>F67</f>
        <v>PLN</v>
      </c>
    </row>
    <row r="74" spans="2:6">
      <c r="C74" s="17"/>
      <c r="D74" s="17"/>
      <c r="E74" s="17"/>
      <c r="F74" s="17"/>
    </row>
    <row r="75" spans="2:6" ht="63">
      <c r="B75" s="44" t="s">
        <v>67</v>
      </c>
      <c r="C75" s="53"/>
      <c r="D75" s="50">
        <f>D67+D73</f>
        <v>0</v>
      </c>
      <c r="E75" s="50">
        <f>E67+E73</f>
        <v>-200</v>
      </c>
      <c r="F75" s="51" t="str">
        <f>F67</f>
        <v>PLN</v>
      </c>
    </row>
    <row r="78" spans="2:6" ht="21">
      <c r="B78" s="43" t="s">
        <v>78</v>
      </c>
    </row>
    <row r="80" spans="2:6" ht="45">
      <c r="B80" s="13" t="s">
        <v>6</v>
      </c>
      <c r="C80" s="45" t="s">
        <v>91</v>
      </c>
      <c r="D80" s="45" t="s">
        <v>54</v>
      </c>
      <c r="E80" s="45" t="s">
        <v>55</v>
      </c>
      <c r="F80" s="45" t="s">
        <v>68</v>
      </c>
    </row>
    <row r="81" spans="2:6">
      <c r="B81" s="35" t="s">
        <v>40</v>
      </c>
      <c r="C81" s="38">
        <f>'Harmonogram standard'!D7</f>
        <v>64700.716870918593</v>
      </c>
      <c r="D81" s="38">
        <f>'Harmonogram nadpłata bez aneksu'!D7</f>
        <v>64700.716870918593</v>
      </c>
      <c r="E81" s="38">
        <f>'Harmonogram nadpłata z aneksem'!D7</f>
        <v>64700.716870918593</v>
      </c>
      <c r="F81" s="38" t="str">
        <f>$D$12</f>
        <v>CHF</v>
      </c>
    </row>
    <row r="82" spans="2:6">
      <c r="B82" s="35" t="s">
        <v>41</v>
      </c>
      <c r="C82" s="38">
        <f>'Harmonogram standard'!D8</f>
        <v>50000</v>
      </c>
      <c r="D82" s="38">
        <f>'Harmonogram nadpłata bez aneksu'!D8</f>
        <v>50000</v>
      </c>
      <c r="E82" s="38">
        <f>'Harmonogram nadpłata z aneksem'!D8</f>
        <v>50000.000000001506</v>
      </c>
      <c r="F82" s="38" t="str">
        <f>$D$12</f>
        <v>CHF</v>
      </c>
    </row>
    <row r="83" spans="2:6">
      <c r="B83" s="35" t="s">
        <v>42</v>
      </c>
      <c r="C83" s="38">
        <f>'Harmonogram standard'!D9</f>
        <v>14700.716870918413</v>
      </c>
      <c r="D83" s="38">
        <f>'Harmonogram nadpłata bez aneksu'!D9</f>
        <v>14700.716870918413</v>
      </c>
      <c r="E83" s="38">
        <f>'Harmonogram nadpłata z aneksem'!D9</f>
        <v>14700.71687091803</v>
      </c>
      <c r="F83" s="38" t="str">
        <f>$D$12</f>
        <v>CHF</v>
      </c>
    </row>
    <row r="85" spans="2:6">
      <c r="B85" s="11" t="s">
        <v>79</v>
      </c>
      <c r="D85" s="38">
        <f>C81-D81-C26</f>
        <v>0</v>
      </c>
      <c r="E85" s="38">
        <f>C81-E81-C26</f>
        <v>0</v>
      </c>
      <c r="F85" s="38" t="str">
        <f>F83</f>
        <v>CHF</v>
      </c>
    </row>
    <row r="87" spans="2:6" ht="60">
      <c r="B87" s="44" t="s">
        <v>80</v>
      </c>
      <c r="C87" s="53"/>
      <c r="D87" s="50">
        <f>D85*C13</f>
        <v>0</v>
      </c>
      <c r="E87" s="50">
        <f>E85*C13</f>
        <v>0</v>
      </c>
      <c r="F87" s="51" t="str">
        <f>F75</f>
        <v>PLN</v>
      </c>
    </row>
    <row r="171" spans="7:21">
      <c r="G171" s="2" t="s">
        <v>7</v>
      </c>
      <c r="H171" s="14" t="e">
        <v>#REF!</v>
      </c>
      <c r="I171" s="14" t="e">
        <v>#REF!</v>
      </c>
      <c r="J171" s="14" t="e">
        <v>#REF!</v>
      </c>
      <c r="K171" s="18"/>
      <c r="N171" s="2" t="s">
        <v>7</v>
      </c>
      <c r="O171" s="15" t="e">
        <v>#REF!</v>
      </c>
      <c r="P171" s="15" t="e">
        <v>#REF!</v>
      </c>
      <c r="Q171" s="15" t="e">
        <v>#REF!</v>
      </c>
      <c r="R171" s="15">
        <v>25701.282659166682</v>
      </c>
      <c r="U171" s="19" t="e">
        <v>#REF!</v>
      </c>
    </row>
  </sheetData>
  <mergeCells count="8">
    <mergeCell ref="E38:H38"/>
    <mergeCell ref="E23:H23"/>
    <mergeCell ref="B3:E3"/>
    <mergeCell ref="E11:H11"/>
    <mergeCell ref="E16:H16"/>
    <mergeCell ref="E12:H12"/>
    <mergeCell ref="E19:H19"/>
    <mergeCell ref="E18:H18"/>
  </mergeCells>
  <phoneticPr fontId="16" type="noConversion"/>
  <hyperlinks>
    <hyperlink ref="C5" r:id="rId1"/>
    <hyperlink ref="C7" r:id="rId2"/>
  </hyperlinks>
  <pageMargins left="0.7" right="0.7" top="0.75" bottom="0.75" header="0.3" footer="0.3"/>
  <pageSetup paperSize="9" orientation="portrait" horizontalDpi="4294967292" verticalDpi="4294967292"/>
  <ignoredErrors>
    <ignoredError sqref="D56 D50" emptyCellReference="1"/>
    <ignoredError sqref="C50 F47:F50" calculatedColumn="1"/>
  </ignoredErrors>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1"/>
  <sheetViews>
    <sheetView showGridLines="0" workbookViewId="0">
      <selection activeCell="H1" sqref="H1"/>
    </sheetView>
  </sheetViews>
  <sheetFormatPr baseColWidth="10" defaultRowHeight="15" x14ac:dyDescent="0"/>
  <cols>
    <col min="1" max="1" width="2.33203125" customWidth="1"/>
    <col min="3" max="3" width="13.5" customWidth="1"/>
    <col min="4" max="4" width="15.5" customWidth="1"/>
    <col min="7" max="7" width="25.5" customWidth="1"/>
    <col min="8" max="8" width="11" customWidth="1"/>
  </cols>
  <sheetData>
    <row r="1" spans="2:7" ht="21">
      <c r="B1" s="10" t="s">
        <v>43</v>
      </c>
    </row>
    <row r="3" spans="2:7" ht="32" customHeight="1">
      <c r="B3" s="56" t="s">
        <v>86</v>
      </c>
      <c r="C3" s="56"/>
      <c r="D3" s="56"/>
      <c r="E3" s="56"/>
      <c r="F3" s="56"/>
      <c r="G3" s="56"/>
    </row>
    <row r="5" spans="2:7" ht="21">
      <c r="B5" s="10" t="s">
        <v>39</v>
      </c>
    </row>
    <row r="7" spans="2:7">
      <c r="C7" s="35" t="s">
        <v>40</v>
      </c>
      <c r="D7" s="34">
        <f>SUM(Table3[Wysokość raty])</f>
        <v>1201.8709016269675</v>
      </c>
      <c r="E7" t="str">
        <f>ANALIZA!D12</f>
        <v>CHF</v>
      </c>
    </row>
    <row r="8" spans="2:7">
      <c r="C8" s="35" t="s">
        <v>41</v>
      </c>
      <c r="D8" s="34">
        <f>SUM(Table3[Kapitał])</f>
        <v>704.8018706506474</v>
      </c>
      <c r="E8" t="str">
        <f>E7</f>
        <v>CHF</v>
      </c>
    </row>
    <row r="9" spans="2:7">
      <c r="C9" s="35" t="s">
        <v>42</v>
      </c>
      <c r="D9" s="34">
        <f>SUM(Table3[Odsetki])</f>
        <v>497.06903097632011</v>
      </c>
      <c r="E9" t="str">
        <f>E7</f>
        <v>CHF</v>
      </c>
    </row>
    <row r="11" spans="2:7">
      <c r="C11" s="35" t="s">
        <v>33</v>
      </c>
      <c r="D11" s="34">
        <f>C20-D8</f>
        <v>49295.198129349352</v>
      </c>
      <c r="E11" t="str">
        <f>E7</f>
        <v>CHF</v>
      </c>
    </row>
    <row r="13" spans="2:7">
      <c r="C13" s="35" t="s">
        <v>47</v>
      </c>
      <c r="D13" s="34">
        <f>C21</f>
        <v>200.3118169378279</v>
      </c>
      <c r="E13" t="str">
        <f>E7</f>
        <v>CHF</v>
      </c>
    </row>
    <row r="14" spans="2:7">
      <c r="C14" s="35" t="s">
        <v>48</v>
      </c>
      <c r="D14" s="34">
        <f>D13*ANALIZA!C13</f>
        <v>771.20049521063743</v>
      </c>
      <c r="E14" t="s">
        <v>22</v>
      </c>
    </row>
    <row r="16" spans="2:7" ht="21">
      <c r="B16" s="10" t="s">
        <v>34</v>
      </c>
    </row>
    <row r="18" spans="2:9">
      <c r="B18" t="s">
        <v>35</v>
      </c>
      <c r="C18">
        <f>ANALIZA!C16/12</f>
        <v>1.6666666666666668E-3</v>
      </c>
    </row>
    <row r="19" spans="2:9">
      <c r="B19" t="s">
        <v>36</v>
      </c>
      <c r="C19">
        <f>ANALIZA!C19</f>
        <v>323</v>
      </c>
    </row>
    <row r="20" spans="2:9">
      <c r="B20" t="s">
        <v>37</v>
      </c>
      <c r="C20" s="34">
        <f>ANALIZA!C12</f>
        <v>50000</v>
      </c>
    </row>
    <row r="21" spans="2:9">
      <c r="B21" t="s">
        <v>38</v>
      </c>
      <c r="C21" s="34">
        <f>-PMT($C$18,$C$19,$C$20,,)</f>
        <v>200.3118169378279</v>
      </c>
    </row>
    <row r="23" spans="2:9" ht="21">
      <c r="B23" s="10" t="s">
        <v>44</v>
      </c>
      <c r="I23" s="10"/>
    </row>
    <row r="25" spans="2:9">
      <c r="B25" s="36" t="s">
        <v>45</v>
      </c>
    </row>
    <row r="27" spans="2:9">
      <c r="B27" t="s">
        <v>28</v>
      </c>
      <c r="C27" t="s">
        <v>29</v>
      </c>
      <c r="D27" t="s">
        <v>32</v>
      </c>
      <c r="E27" t="s">
        <v>30</v>
      </c>
      <c r="F27" t="s">
        <v>31</v>
      </c>
      <c r="G27" t="s">
        <v>33</v>
      </c>
    </row>
    <row r="28" spans="2:9">
      <c r="B28" s="33">
        <f>ANALIZA!C11</f>
        <v>42120</v>
      </c>
      <c r="C28">
        <f>IF(ANALIZA!C34&gt;=1,1,)</f>
        <v>1</v>
      </c>
      <c r="D28" s="34">
        <f t="shared" ref="D28:D33" si="0">IF(C28&lt;&gt;"",$C$21,"")</f>
        <v>200.3118169378279</v>
      </c>
      <c r="E28" s="34">
        <f>IF(C28&lt;&gt;"",PPMT($C$18,C28,$C$19,-$C$20,,),"")</f>
        <v>116.97848360449457</v>
      </c>
      <c r="F28" s="34">
        <f>IF(C28&lt;&gt;"",IPMT($C$18,C28,$C$19,-$C$20,,),"")</f>
        <v>83.333333333333343</v>
      </c>
      <c r="G28" s="34">
        <f>IF(C28&lt;&gt;"",$C$20-E28,"")</f>
        <v>49883.021516395507</v>
      </c>
    </row>
    <row r="29" spans="2:9">
      <c r="B29" s="33">
        <f>IF(C29&lt;&gt;"",EDATE(B28,1),"")</f>
        <v>42150</v>
      </c>
      <c r="C29">
        <f>IF(ANALIZA!$C$34&lt;='Standardowa spłata'!C28,"",'Standardowa spłata'!C28+1)</f>
        <v>2</v>
      </c>
      <c r="D29" s="34">
        <f t="shared" si="0"/>
        <v>200.3118169378279</v>
      </c>
      <c r="E29" s="34">
        <f>IF(C29&lt;&gt;"",PPMT($C$18,C29,$C$19,-$C$20,,),"")</f>
        <v>117.17344774383538</v>
      </c>
      <c r="F29" s="34">
        <f t="shared" ref="F29:F91" si="1">IF(C29&lt;&gt;"",IPMT($C$18,C29,$C$19,-$C$20,,),"")</f>
        <v>83.138369193992546</v>
      </c>
      <c r="G29" s="34">
        <f>IF(C29&lt;&gt;"",G28-Table3[[#This Row],[Kapitał]],"")</f>
        <v>49765.84806865167</v>
      </c>
    </row>
    <row r="30" spans="2:9">
      <c r="B30" s="33">
        <f t="shared" ref="B30:B91" si="2">IF(C30&lt;&gt;"",EDATE(B29,1),"")</f>
        <v>42181</v>
      </c>
      <c r="C30">
        <f>IF(ANALIZA!$C$34&lt;='Standardowa spłata'!C29,"",'Standardowa spłata'!C29+1)</f>
        <v>3</v>
      </c>
      <c r="D30" s="34">
        <f t="shared" si="0"/>
        <v>200.3118169378279</v>
      </c>
      <c r="E30" s="34">
        <f>IF(C30&lt;&gt;"",PPMT($C$18,C30,$C$19,-$C$20,,),"")</f>
        <v>117.36873682340845</v>
      </c>
      <c r="F30" s="34">
        <f t="shared" si="1"/>
        <v>82.943080114419473</v>
      </c>
      <c r="G30" s="34">
        <f>IF(C30&lt;&gt;"",G29-Table3[[#This Row],[Kapitał]],"")</f>
        <v>49648.479331828261</v>
      </c>
    </row>
    <row r="31" spans="2:9">
      <c r="B31" s="33">
        <f t="shared" si="2"/>
        <v>42211</v>
      </c>
      <c r="C31">
        <f>IF(ANALIZA!$C$34&lt;='Standardowa spłata'!C30,"",'Standardowa spłata'!C30+1)</f>
        <v>4</v>
      </c>
      <c r="D31" s="34">
        <f t="shared" si="0"/>
        <v>200.3118169378279</v>
      </c>
      <c r="E31" s="34">
        <f t="shared" ref="E31:E91" si="3">IF(C31&lt;&gt;"",PPMT($C$18,C31,$C$19,-$C$20,,),"")</f>
        <v>117.56435138478081</v>
      </c>
      <c r="F31" s="34">
        <f t="shared" si="1"/>
        <v>82.747465553047135</v>
      </c>
      <c r="G31" s="34">
        <f>IF(C31&lt;&gt;"",G30-Table3[[#This Row],[Kapitał]],"")</f>
        <v>49530.914980443478</v>
      </c>
    </row>
    <row r="32" spans="2:9">
      <c r="B32" s="33">
        <f t="shared" si="2"/>
        <v>42242</v>
      </c>
      <c r="C32">
        <f>IF(ANALIZA!$C$34&lt;='Standardowa spłata'!C31,"",'Standardowa spłata'!C31+1)</f>
        <v>5</v>
      </c>
      <c r="D32" s="34">
        <f t="shared" si="0"/>
        <v>200.3118169378279</v>
      </c>
      <c r="E32" s="34">
        <f t="shared" si="3"/>
        <v>117.76029197042207</v>
      </c>
      <c r="F32" s="34">
        <f t="shared" si="1"/>
        <v>82.551524967405811</v>
      </c>
      <c r="G32" s="34">
        <f>IF(C32&lt;&gt;"",G31-Table3[[#This Row],[Kapitał]],"")</f>
        <v>49413.154688473056</v>
      </c>
    </row>
    <row r="33" spans="2:9">
      <c r="B33" s="33">
        <f t="shared" si="2"/>
        <v>42273</v>
      </c>
      <c r="C33">
        <f>IF(ANALIZA!$C$34&lt;='Standardowa spłata'!C32,"",'Standardowa spłata'!C32+1)</f>
        <v>6</v>
      </c>
      <c r="D33" s="34">
        <f t="shared" si="0"/>
        <v>200.3118169378279</v>
      </c>
      <c r="E33" s="34">
        <f t="shared" si="3"/>
        <v>117.95655912370613</v>
      </c>
      <c r="F33" s="34">
        <f t="shared" si="1"/>
        <v>82.355257814121785</v>
      </c>
      <c r="G33" s="34">
        <f>IF(C33&lt;&gt;"",G32-Table3[[#This Row],[Kapitał]],"")</f>
        <v>49295.198129349352</v>
      </c>
      <c r="I33" s="34"/>
    </row>
    <row r="34" spans="2:9">
      <c r="B34" s="33" t="str">
        <f t="shared" si="2"/>
        <v/>
      </c>
      <c r="C34" t="str">
        <f>IF(ANALIZA!$C$34&lt;='Standardowa spłata'!C33,"",'Standardowa spłata'!C33+1)</f>
        <v/>
      </c>
      <c r="D34" s="34" t="str">
        <f t="shared" ref="D34:D91" si="4">IF(C34&lt;&gt;"",$C$21,"")</f>
        <v/>
      </c>
      <c r="E34" s="34" t="str">
        <f t="shared" si="3"/>
        <v/>
      </c>
      <c r="F34" s="34" t="str">
        <f t="shared" si="1"/>
        <v/>
      </c>
      <c r="G34" s="34" t="str">
        <f>IF(C34&lt;&gt;"",G33-Table3[[#This Row],[Kapitał]],"")</f>
        <v/>
      </c>
    </row>
    <row r="35" spans="2:9">
      <c r="B35" s="33" t="str">
        <f t="shared" si="2"/>
        <v/>
      </c>
      <c r="C35" t="str">
        <f>IF(ANALIZA!$C$34&lt;='Standardowa spłata'!C34,"",'Standardowa spłata'!C34+1)</f>
        <v/>
      </c>
      <c r="D35" s="34" t="str">
        <f t="shared" si="4"/>
        <v/>
      </c>
      <c r="E35" s="34" t="str">
        <f t="shared" si="3"/>
        <v/>
      </c>
      <c r="F35" s="34" t="str">
        <f t="shared" si="1"/>
        <v/>
      </c>
      <c r="G35" s="34" t="str">
        <f>IF(C35&lt;&gt;"",G34-Table3[[#This Row],[Kapitał]],"")</f>
        <v/>
      </c>
    </row>
    <row r="36" spans="2:9">
      <c r="B36" s="33" t="str">
        <f t="shared" si="2"/>
        <v/>
      </c>
      <c r="C36" t="str">
        <f>IF(ANALIZA!$C$34&lt;='Standardowa spłata'!C35,"",'Standardowa spłata'!C35+1)</f>
        <v/>
      </c>
      <c r="D36" s="34" t="str">
        <f t="shared" si="4"/>
        <v/>
      </c>
      <c r="E36" s="34" t="str">
        <f t="shared" si="3"/>
        <v/>
      </c>
      <c r="F36" s="34" t="str">
        <f t="shared" si="1"/>
        <v/>
      </c>
      <c r="G36" s="34" t="str">
        <f>IF(C36&lt;&gt;"",G35-Table3[[#This Row],[Kapitał]],"")</f>
        <v/>
      </c>
    </row>
    <row r="37" spans="2:9">
      <c r="B37" s="33" t="str">
        <f t="shared" si="2"/>
        <v/>
      </c>
      <c r="C37" t="str">
        <f>IF(ANALIZA!$C$34&lt;='Standardowa spłata'!C36,"",'Standardowa spłata'!C36+1)</f>
        <v/>
      </c>
      <c r="D37" s="34" t="str">
        <f t="shared" si="4"/>
        <v/>
      </c>
      <c r="E37" s="34" t="str">
        <f t="shared" si="3"/>
        <v/>
      </c>
      <c r="F37" s="34" t="str">
        <f t="shared" si="1"/>
        <v/>
      </c>
      <c r="G37" s="34" t="str">
        <f>IF(C37&lt;&gt;"",G36-Table3[[#This Row],[Kapitał]],"")</f>
        <v/>
      </c>
    </row>
    <row r="38" spans="2:9">
      <c r="B38" s="33" t="str">
        <f t="shared" si="2"/>
        <v/>
      </c>
      <c r="C38" t="str">
        <f>IF(ANALIZA!$C$34&lt;='Standardowa spłata'!C37,"",'Standardowa spłata'!C37+1)</f>
        <v/>
      </c>
      <c r="D38" s="34" t="str">
        <f t="shared" si="4"/>
        <v/>
      </c>
      <c r="E38" s="34" t="str">
        <f t="shared" si="3"/>
        <v/>
      </c>
      <c r="F38" s="34" t="str">
        <f t="shared" si="1"/>
        <v/>
      </c>
      <c r="G38" s="34" t="str">
        <f>IF(C38&lt;&gt;"",G37-Table3[[#This Row],[Kapitał]],"")</f>
        <v/>
      </c>
    </row>
    <row r="39" spans="2:9">
      <c r="B39" s="33" t="str">
        <f t="shared" si="2"/>
        <v/>
      </c>
      <c r="C39" t="str">
        <f>IF(ANALIZA!$C$34&lt;='Standardowa spłata'!C38,"",'Standardowa spłata'!C38+1)</f>
        <v/>
      </c>
      <c r="D39" s="34" t="str">
        <f t="shared" si="4"/>
        <v/>
      </c>
      <c r="E39" s="34" t="str">
        <f t="shared" si="3"/>
        <v/>
      </c>
      <c r="F39" s="34" t="str">
        <f t="shared" si="1"/>
        <v/>
      </c>
      <c r="G39" s="34" t="str">
        <f>IF(C39&lt;&gt;"",G38-Table3[[#This Row],[Kapitał]],"")</f>
        <v/>
      </c>
    </row>
    <row r="40" spans="2:9">
      <c r="B40" s="33" t="str">
        <f t="shared" si="2"/>
        <v/>
      </c>
      <c r="C40" t="str">
        <f>IF(ANALIZA!$C$34&lt;='Standardowa spłata'!C39,"",'Standardowa spłata'!C39+1)</f>
        <v/>
      </c>
      <c r="D40" s="34" t="str">
        <f t="shared" si="4"/>
        <v/>
      </c>
      <c r="E40" s="34" t="str">
        <f t="shared" si="3"/>
        <v/>
      </c>
      <c r="F40" s="34" t="str">
        <f t="shared" si="1"/>
        <v/>
      </c>
      <c r="G40" s="34" t="str">
        <f>IF(C40&lt;&gt;"",G39-Table3[[#This Row],[Kapitał]],"")</f>
        <v/>
      </c>
    </row>
    <row r="41" spans="2:9">
      <c r="B41" s="33" t="str">
        <f t="shared" si="2"/>
        <v/>
      </c>
      <c r="C41" t="str">
        <f>IF(ANALIZA!$C$34&lt;='Standardowa spłata'!C40,"",'Standardowa spłata'!C40+1)</f>
        <v/>
      </c>
      <c r="D41" s="34" t="str">
        <f t="shared" si="4"/>
        <v/>
      </c>
      <c r="E41" s="34" t="str">
        <f t="shared" si="3"/>
        <v/>
      </c>
      <c r="F41" s="34" t="str">
        <f t="shared" si="1"/>
        <v/>
      </c>
      <c r="G41" s="34" t="str">
        <f>IF(C41&lt;&gt;"",G40-Table3[[#This Row],[Kapitał]],"")</f>
        <v/>
      </c>
    </row>
    <row r="42" spans="2:9">
      <c r="B42" s="33" t="str">
        <f t="shared" si="2"/>
        <v/>
      </c>
      <c r="C42" t="str">
        <f>IF(ANALIZA!$C$34&lt;='Standardowa spłata'!C41,"",'Standardowa spłata'!C41+1)</f>
        <v/>
      </c>
      <c r="D42" s="34" t="str">
        <f t="shared" si="4"/>
        <v/>
      </c>
      <c r="E42" s="34" t="str">
        <f t="shared" si="3"/>
        <v/>
      </c>
      <c r="F42" s="34" t="str">
        <f t="shared" si="1"/>
        <v/>
      </c>
      <c r="G42" s="34" t="str">
        <f>IF(C42&lt;&gt;"",G41-Table3[[#This Row],[Kapitał]],"")</f>
        <v/>
      </c>
    </row>
    <row r="43" spans="2:9">
      <c r="B43" s="33" t="str">
        <f t="shared" si="2"/>
        <v/>
      </c>
      <c r="C43" t="str">
        <f>IF(ANALIZA!$C$34&lt;='Standardowa spłata'!C42,"",'Standardowa spłata'!C42+1)</f>
        <v/>
      </c>
      <c r="D43" s="34" t="str">
        <f t="shared" si="4"/>
        <v/>
      </c>
      <c r="E43" s="34" t="str">
        <f t="shared" si="3"/>
        <v/>
      </c>
      <c r="F43" s="34" t="str">
        <f t="shared" si="1"/>
        <v/>
      </c>
      <c r="G43" s="34" t="str">
        <f>IF(C43&lt;&gt;"",G42-Table3[[#This Row],[Kapitał]],"")</f>
        <v/>
      </c>
    </row>
    <row r="44" spans="2:9">
      <c r="B44" s="33" t="str">
        <f t="shared" si="2"/>
        <v/>
      </c>
      <c r="C44" t="str">
        <f>IF(ANALIZA!$C$34&lt;='Standardowa spłata'!C43,"",'Standardowa spłata'!C43+1)</f>
        <v/>
      </c>
      <c r="D44" s="34" t="str">
        <f t="shared" si="4"/>
        <v/>
      </c>
      <c r="E44" s="34" t="str">
        <f t="shared" si="3"/>
        <v/>
      </c>
      <c r="F44" s="34" t="str">
        <f t="shared" si="1"/>
        <v/>
      </c>
      <c r="G44" s="34" t="str">
        <f>IF(C44&lt;&gt;"",G43-Table3[[#This Row],[Kapitał]],"")</f>
        <v/>
      </c>
    </row>
    <row r="45" spans="2:9">
      <c r="B45" s="33" t="str">
        <f t="shared" si="2"/>
        <v/>
      </c>
      <c r="C45" t="str">
        <f>IF(ANALIZA!$C$34&lt;='Standardowa spłata'!C44,"",'Standardowa spłata'!C44+1)</f>
        <v/>
      </c>
      <c r="D45" s="34" t="str">
        <f t="shared" si="4"/>
        <v/>
      </c>
      <c r="E45" s="34" t="str">
        <f t="shared" si="3"/>
        <v/>
      </c>
      <c r="F45" s="34" t="str">
        <f t="shared" si="1"/>
        <v/>
      </c>
      <c r="G45" s="34" t="str">
        <f>IF(C45&lt;&gt;"",G44-Table3[[#This Row],[Kapitał]],"")</f>
        <v/>
      </c>
    </row>
    <row r="46" spans="2:9">
      <c r="B46" s="33" t="str">
        <f t="shared" si="2"/>
        <v/>
      </c>
      <c r="C46" t="str">
        <f>IF(ANALIZA!$C$34&lt;='Standardowa spłata'!C45,"",'Standardowa spłata'!C45+1)</f>
        <v/>
      </c>
      <c r="D46" s="34" t="str">
        <f t="shared" si="4"/>
        <v/>
      </c>
      <c r="E46" s="34" t="str">
        <f t="shared" si="3"/>
        <v/>
      </c>
      <c r="F46" s="34" t="str">
        <f t="shared" si="1"/>
        <v/>
      </c>
      <c r="G46" s="34" t="str">
        <f>IF(C46&lt;&gt;"",G45-Table3[[#This Row],[Kapitał]],"")</f>
        <v/>
      </c>
    </row>
    <row r="47" spans="2:9">
      <c r="B47" s="33" t="str">
        <f t="shared" si="2"/>
        <v/>
      </c>
      <c r="C47" t="str">
        <f>IF(ANALIZA!$C$34&lt;='Standardowa spłata'!C46,"",'Standardowa spłata'!C46+1)</f>
        <v/>
      </c>
      <c r="D47" s="34" t="str">
        <f t="shared" si="4"/>
        <v/>
      </c>
      <c r="E47" s="34" t="str">
        <f t="shared" si="3"/>
        <v/>
      </c>
      <c r="F47" s="34" t="str">
        <f t="shared" si="1"/>
        <v/>
      </c>
      <c r="G47" s="34" t="str">
        <f>IF(C47&lt;&gt;"",G46-Table3[[#This Row],[Kapitał]],"")</f>
        <v/>
      </c>
    </row>
    <row r="48" spans="2:9">
      <c r="B48" s="33" t="str">
        <f t="shared" si="2"/>
        <v/>
      </c>
      <c r="C48" t="str">
        <f>IF(ANALIZA!$C$34&lt;='Standardowa spłata'!C47,"",'Standardowa spłata'!C47+1)</f>
        <v/>
      </c>
      <c r="D48" s="34" t="str">
        <f t="shared" si="4"/>
        <v/>
      </c>
      <c r="E48" s="34" t="str">
        <f t="shared" si="3"/>
        <v/>
      </c>
      <c r="F48" s="34" t="str">
        <f t="shared" si="1"/>
        <v/>
      </c>
      <c r="G48" s="34" t="str">
        <f>IF(C48&lt;&gt;"",G47-Table3[[#This Row],[Kapitał]],"")</f>
        <v/>
      </c>
    </row>
    <row r="49" spans="2:7">
      <c r="B49" s="33" t="str">
        <f t="shared" si="2"/>
        <v/>
      </c>
      <c r="C49" t="str">
        <f>IF(ANALIZA!$C$34&lt;='Standardowa spłata'!C48,"",'Standardowa spłata'!C48+1)</f>
        <v/>
      </c>
      <c r="D49" s="34" t="str">
        <f t="shared" si="4"/>
        <v/>
      </c>
      <c r="E49" s="34" t="str">
        <f t="shared" si="3"/>
        <v/>
      </c>
      <c r="F49" s="34" t="str">
        <f t="shared" si="1"/>
        <v/>
      </c>
      <c r="G49" s="34" t="str">
        <f>IF(C49&lt;&gt;"",G48-Table3[[#This Row],[Kapitał]],"")</f>
        <v/>
      </c>
    </row>
    <row r="50" spans="2:7">
      <c r="B50" s="33" t="str">
        <f t="shared" si="2"/>
        <v/>
      </c>
      <c r="C50" t="str">
        <f>IF(ANALIZA!$C$34&lt;='Standardowa spłata'!C49,"",'Standardowa spłata'!C49+1)</f>
        <v/>
      </c>
      <c r="D50" s="34" t="str">
        <f t="shared" si="4"/>
        <v/>
      </c>
      <c r="E50" s="34" t="str">
        <f t="shared" si="3"/>
        <v/>
      </c>
      <c r="F50" s="34" t="str">
        <f t="shared" si="1"/>
        <v/>
      </c>
      <c r="G50" s="34" t="str">
        <f>IF(C50&lt;&gt;"",G49-Table3[[#This Row],[Kapitał]],"")</f>
        <v/>
      </c>
    </row>
    <row r="51" spans="2:7">
      <c r="B51" s="33" t="str">
        <f t="shared" si="2"/>
        <v/>
      </c>
      <c r="C51" t="str">
        <f>IF(ANALIZA!$C$34&lt;='Standardowa spłata'!C50,"",'Standardowa spłata'!C50+1)</f>
        <v/>
      </c>
      <c r="D51" s="34" t="str">
        <f t="shared" si="4"/>
        <v/>
      </c>
      <c r="E51" s="34" t="str">
        <f t="shared" si="3"/>
        <v/>
      </c>
      <c r="F51" s="34" t="str">
        <f t="shared" si="1"/>
        <v/>
      </c>
      <c r="G51" s="34" t="str">
        <f>IF(C51&lt;&gt;"",G50-Table3[[#This Row],[Kapitał]],"")</f>
        <v/>
      </c>
    </row>
    <row r="52" spans="2:7">
      <c r="B52" s="33" t="str">
        <f t="shared" si="2"/>
        <v/>
      </c>
      <c r="C52" t="str">
        <f>IF(ANALIZA!$C$34&lt;='Standardowa spłata'!C51,"",'Standardowa spłata'!C51+1)</f>
        <v/>
      </c>
      <c r="D52" s="34" t="str">
        <f t="shared" si="4"/>
        <v/>
      </c>
      <c r="E52" s="34" t="str">
        <f t="shared" si="3"/>
        <v/>
      </c>
      <c r="F52" s="34" t="str">
        <f t="shared" si="1"/>
        <v/>
      </c>
      <c r="G52" s="34" t="str">
        <f>IF(C52&lt;&gt;"",G51-Table3[[#This Row],[Kapitał]],"")</f>
        <v/>
      </c>
    </row>
    <row r="53" spans="2:7">
      <c r="B53" s="33" t="str">
        <f t="shared" si="2"/>
        <v/>
      </c>
      <c r="C53" t="str">
        <f>IF(ANALIZA!$C$34&lt;='Standardowa spłata'!C52,"",'Standardowa spłata'!C52+1)</f>
        <v/>
      </c>
      <c r="D53" s="34" t="str">
        <f t="shared" si="4"/>
        <v/>
      </c>
      <c r="E53" s="34" t="str">
        <f t="shared" si="3"/>
        <v/>
      </c>
      <c r="F53" s="34" t="str">
        <f t="shared" si="1"/>
        <v/>
      </c>
      <c r="G53" s="34" t="str">
        <f>IF(C53&lt;&gt;"",G52-Table3[[#This Row],[Kapitał]],"")</f>
        <v/>
      </c>
    </row>
    <row r="54" spans="2:7">
      <c r="B54" s="33" t="str">
        <f t="shared" si="2"/>
        <v/>
      </c>
      <c r="C54" t="str">
        <f>IF(ANALIZA!$C$34&lt;='Standardowa spłata'!C53,"",'Standardowa spłata'!C53+1)</f>
        <v/>
      </c>
      <c r="D54" s="34" t="str">
        <f t="shared" si="4"/>
        <v/>
      </c>
      <c r="E54" s="34" t="str">
        <f t="shared" si="3"/>
        <v/>
      </c>
      <c r="F54" s="34" t="str">
        <f t="shared" si="1"/>
        <v/>
      </c>
      <c r="G54" s="34" t="str">
        <f>IF(C54&lt;&gt;"",G53-Table3[[#This Row],[Kapitał]],"")</f>
        <v/>
      </c>
    </row>
    <row r="55" spans="2:7">
      <c r="B55" s="33" t="str">
        <f t="shared" si="2"/>
        <v/>
      </c>
      <c r="C55" t="str">
        <f>IF(ANALIZA!$C$34&lt;='Standardowa spłata'!C54,"",'Standardowa spłata'!C54+1)</f>
        <v/>
      </c>
      <c r="D55" s="34" t="str">
        <f t="shared" si="4"/>
        <v/>
      </c>
      <c r="E55" s="34" t="str">
        <f t="shared" si="3"/>
        <v/>
      </c>
      <c r="F55" s="34" t="str">
        <f t="shared" si="1"/>
        <v/>
      </c>
      <c r="G55" s="34" t="str">
        <f>IF(C55&lt;&gt;"",G54-Table3[[#This Row],[Kapitał]],"")</f>
        <v/>
      </c>
    </row>
    <row r="56" spans="2:7">
      <c r="B56" s="33" t="str">
        <f t="shared" si="2"/>
        <v/>
      </c>
      <c r="C56" t="str">
        <f>IF(ANALIZA!$C$34&lt;='Standardowa spłata'!C55,"",'Standardowa spłata'!C55+1)</f>
        <v/>
      </c>
      <c r="D56" s="34" t="str">
        <f t="shared" si="4"/>
        <v/>
      </c>
      <c r="E56" s="34" t="str">
        <f t="shared" si="3"/>
        <v/>
      </c>
      <c r="F56" s="34" t="str">
        <f t="shared" si="1"/>
        <v/>
      </c>
      <c r="G56" s="34" t="str">
        <f>IF(C56&lt;&gt;"",G55-Table3[[#This Row],[Kapitał]],"")</f>
        <v/>
      </c>
    </row>
    <row r="57" spans="2:7">
      <c r="B57" s="33" t="str">
        <f t="shared" si="2"/>
        <v/>
      </c>
      <c r="C57" t="str">
        <f>IF(ANALIZA!$C$34&lt;='Standardowa spłata'!C56,"",'Standardowa spłata'!C56+1)</f>
        <v/>
      </c>
      <c r="D57" s="34" t="str">
        <f t="shared" si="4"/>
        <v/>
      </c>
      <c r="E57" s="34" t="str">
        <f t="shared" si="3"/>
        <v/>
      </c>
      <c r="F57" s="34" t="str">
        <f t="shared" si="1"/>
        <v/>
      </c>
      <c r="G57" s="34" t="str">
        <f>IF(C57&lt;&gt;"",G56-Table3[[#This Row],[Kapitał]],"")</f>
        <v/>
      </c>
    </row>
    <row r="58" spans="2:7">
      <c r="B58" s="33" t="str">
        <f t="shared" si="2"/>
        <v/>
      </c>
      <c r="C58" t="str">
        <f>IF(ANALIZA!$C$34&lt;='Standardowa spłata'!C57,"",'Standardowa spłata'!C57+1)</f>
        <v/>
      </c>
      <c r="D58" s="34" t="str">
        <f t="shared" si="4"/>
        <v/>
      </c>
      <c r="E58" s="34" t="str">
        <f t="shared" si="3"/>
        <v/>
      </c>
      <c r="F58" s="34" t="str">
        <f t="shared" si="1"/>
        <v/>
      </c>
      <c r="G58" s="34" t="str">
        <f>IF(C58&lt;&gt;"",G57-Table3[[#This Row],[Kapitał]],"")</f>
        <v/>
      </c>
    </row>
    <row r="59" spans="2:7">
      <c r="B59" s="33" t="str">
        <f t="shared" si="2"/>
        <v/>
      </c>
      <c r="C59" t="str">
        <f>IF(ANALIZA!$C$34&lt;='Standardowa spłata'!C58,"",'Standardowa spłata'!C58+1)</f>
        <v/>
      </c>
      <c r="D59" s="34" t="str">
        <f t="shared" si="4"/>
        <v/>
      </c>
      <c r="E59" s="34" t="str">
        <f t="shared" si="3"/>
        <v/>
      </c>
      <c r="F59" s="34" t="str">
        <f t="shared" si="1"/>
        <v/>
      </c>
      <c r="G59" s="34" t="str">
        <f>IF(C59&lt;&gt;"",G58-Table3[[#This Row],[Kapitał]],"")</f>
        <v/>
      </c>
    </row>
    <row r="60" spans="2:7">
      <c r="B60" s="33" t="str">
        <f t="shared" si="2"/>
        <v/>
      </c>
      <c r="C60" t="str">
        <f>IF(ANALIZA!$C$34&lt;='Standardowa spłata'!C59,"",'Standardowa spłata'!C59+1)</f>
        <v/>
      </c>
      <c r="D60" s="34" t="str">
        <f t="shared" si="4"/>
        <v/>
      </c>
      <c r="E60" s="34" t="str">
        <f t="shared" si="3"/>
        <v/>
      </c>
      <c r="F60" s="34" t="str">
        <f t="shared" si="1"/>
        <v/>
      </c>
      <c r="G60" s="34" t="str">
        <f>IF(C60&lt;&gt;"",G59-Table3[[#This Row],[Kapitał]],"")</f>
        <v/>
      </c>
    </row>
    <row r="61" spans="2:7">
      <c r="B61" s="33" t="str">
        <f t="shared" si="2"/>
        <v/>
      </c>
      <c r="C61" t="str">
        <f>IF(ANALIZA!$C$34&lt;='Standardowa spłata'!C60,"",'Standardowa spłata'!C60+1)</f>
        <v/>
      </c>
      <c r="D61" s="34" t="str">
        <f t="shared" si="4"/>
        <v/>
      </c>
      <c r="E61" s="34" t="str">
        <f t="shared" si="3"/>
        <v/>
      </c>
      <c r="F61" s="34" t="str">
        <f t="shared" si="1"/>
        <v/>
      </c>
      <c r="G61" s="34" t="str">
        <f>IF(C61&lt;&gt;"",G60-Table3[[#This Row],[Kapitał]],"")</f>
        <v/>
      </c>
    </row>
    <row r="62" spans="2:7">
      <c r="B62" s="33" t="str">
        <f t="shared" si="2"/>
        <v/>
      </c>
      <c r="C62" t="str">
        <f>IF(ANALIZA!$C$34&lt;='Standardowa spłata'!C61,"",'Standardowa spłata'!C61+1)</f>
        <v/>
      </c>
      <c r="D62" s="34" t="str">
        <f t="shared" si="4"/>
        <v/>
      </c>
      <c r="E62" s="34" t="str">
        <f t="shared" si="3"/>
        <v/>
      </c>
      <c r="F62" s="34" t="str">
        <f t="shared" si="1"/>
        <v/>
      </c>
      <c r="G62" s="34" t="str">
        <f>IF(C62&lt;&gt;"",G61-Table3[[#This Row],[Kapitał]],"")</f>
        <v/>
      </c>
    </row>
    <row r="63" spans="2:7">
      <c r="B63" s="33" t="str">
        <f t="shared" si="2"/>
        <v/>
      </c>
      <c r="C63" t="str">
        <f>IF(ANALIZA!$C$34&lt;='Standardowa spłata'!C62,"",'Standardowa spłata'!C62+1)</f>
        <v/>
      </c>
      <c r="D63" s="34" t="str">
        <f t="shared" si="4"/>
        <v/>
      </c>
      <c r="E63" s="34" t="str">
        <f t="shared" si="3"/>
        <v/>
      </c>
      <c r="F63" s="34" t="str">
        <f t="shared" si="1"/>
        <v/>
      </c>
      <c r="G63" s="34" t="str">
        <f>IF(C63&lt;&gt;"",G62-Table3[[#This Row],[Kapitał]],"")</f>
        <v/>
      </c>
    </row>
    <row r="64" spans="2:7">
      <c r="B64" s="33" t="str">
        <f t="shared" si="2"/>
        <v/>
      </c>
      <c r="C64" t="str">
        <f>IF(ANALIZA!$C$34&lt;='Standardowa spłata'!C63,"",'Standardowa spłata'!C63+1)</f>
        <v/>
      </c>
      <c r="D64" s="34" t="str">
        <f t="shared" si="4"/>
        <v/>
      </c>
      <c r="E64" s="34" t="str">
        <f t="shared" si="3"/>
        <v/>
      </c>
      <c r="F64" s="34" t="str">
        <f t="shared" si="1"/>
        <v/>
      </c>
      <c r="G64" s="34" t="str">
        <f>IF(C64&lt;&gt;"",G63-Table3[[#This Row],[Kapitał]],"")</f>
        <v/>
      </c>
    </row>
    <row r="65" spans="2:7">
      <c r="B65" s="33" t="str">
        <f t="shared" si="2"/>
        <v/>
      </c>
      <c r="C65" t="str">
        <f>IF(ANALIZA!$C$34&lt;='Standardowa spłata'!C64,"",'Standardowa spłata'!C64+1)</f>
        <v/>
      </c>
      <c r="D65" s="34" t="str">
        <f t="shared" si="4"/>
        <v/>
      </c>
      <c r="E65" s="34" t="str">
        <f t="shared" si="3"/>
        <v/>
      </c>
      <c r="F65" s="34" t="str">
        <f t="shared" si="1"/>
        <v/>
      </c>
      <c r="G65" s="34" t="str">
        <f>IF(C65&lt;&gt;"",G64-Table3[[#This Row],[Kapitał]],"")</f>
        <v/>
      </c>
    </row>
    <row r="66" spans="2:7">
      <c r="B66" s="33" t="str">
        <f t="shared" si="2"/>
        <v/>
      </c>
      <c r="C66" t="str">
        <f>IF(ANALIZA!$C$34&lt;='Standardowa spłata'!C65,"",'Standardowa spłata'!C65+1)</f>
        <v/>
      </c>
      <c r="D66" s="34" t="str">
        <f t="shared" si="4"/>
        <v/>
      </c>
      <c r="E66" s="34" t="str">
        <f t="shared" si="3"/>
        <v/>
      </c>
      <c r="F66" s="34" t="str">
        <f t="shared" si="1"/>
        <v/>
      </c>
      <c r="G66" s="34" t="str">
        <f>IF(C66&lt;&gt;"",G65-Table3[[#This Row],[Kapitał]],"")</f>
        <v/>
      </c>
    </row>
    <row r="67" spans="2:7">
      <c r="B67" s="33" t="str">
        <f t="shared" si="2"/>
        <v/>
      </c>
      <c r="C67" t="str">
        <f>IF(ANALIZA!$C$34&lt;='Standardowa spłata'!C66,"",'Standardowa spłata'!C66+1)</f>
        <v/>
      </c>
      <c r="D67" s="34" t="str">
        <f t="shared" si="4"/>
        <v/>
      </c>
      <c r="E67" s="34" t="str">
        <f t="shared" si="3"/>
        <v/>
      </c>
      <c r="F67" s="34" t="str">
        <f t="shared" si="1"/>
        <v/>
      </c>
      <c r="G67" s="34" t="str">
        <f>IF(C67&lt;&gt;"",G66-Table3[[#This Row],[Kapitał]],"")</f>
        <v/>
      </c>
    </row>
    <row r="68" spans="2:7">
      <c r="B68" s="33" t="str">
        <f t="shared" si="2"/>
        <v/>
      </c>
      <c r="C68" t="str">
        <f>IF(ANALIZA!$C$34&lt;='Standardowa spłata'!C67,"",'Standardowa spłata'!C67+1)</f>
        <v/>
      </c>
      <c r="D68" s="34" t="str">
        <f t="shared" si="4"/>
        <v/>
      </c>
      <c r="E68" s="34" t="str">
        <f t="shared" si="3"/>
        <v/>
      </c>
      <c r="F68" s="34" t="str">
        <f t="shared" si="1"/>
        <v/>
      </c>
      <c r="G68" s="34" t="str">
        <f>IF(C68&lt;&gt;"",G67-Table3[[#This Row],[Kapitał]],"")</f>
        <v/>
      </c>
    </row>
    <row r="69" spans="2:7">
      <c r="B69" s="33" t="str">
        <f t="shared" si="2"/>
        <v/>
      </c>
      <c r="C69" t="str">
        <f>IF(ANALIZA!$C$34&lt;='Standardowa spłata'!C68,"",'Standardowa spłata'!C68+1)</f>
        <v/>
      </c>
      <c r="D69" s="34" t="str">
        <f t="shared" si="4"/>
        <v/>
      </c>
      <c r="E69" s="34" t="str">
        <f t="shared" si="3"/>
        <v/>
      </c>
      <c r="F69" s="34" t="str">
        <f t="shared" si="1"/>
        <v/>
      </c>
      <c r="G69" s="34" t="str">
        <f>IF(C69&lt;&gt;"",G68-Table3[[#This Row],[Kapitał]],"")</f>
        <v/>
      </c>
    </row>
    <row r="70" spans="2:7">
      <c r="B70" s="33" t="str">
        <f t="shared" si="2"/>
        <v/>
      </c>
      <c r="C70" t="str">
        <f>IF(ANALIZA!$C$34&lt;='Standardowa spłata'!C69,"",'Standardowa spłata'!C69+1)</f>
        <v/>
      </c>
      <c r="D70" s="34" t="str">
        <f t="shared" si="4"/>
        <v/>
      </c>
      <c r="E70" s="34" t="str">
        <f t="shared" si="3"/>
        <v/>
      </c>
      <c r="F70" s="34" t="str">
        <f t="shared" si="1"/>
        <v/>
      </c>
      <c r="G70" s="34" t="str">
        <f>IF(C70&lt;&gt;"",G69-Table3[[#This Row],[Kapitał]],"")</f>
        <v/>
      </c>
    </row>
    <row r="71" spans="2:7">
      <c r="B71" s="33" t="str">
        <f t="shared" si="2"/>
        <v/>
      </c>
      <c r="C71" t="str">
        <f>IF(ANALIZA!$C$34&lt;='Standardowa spłata'!C70,"",'Standardowa spłata'!C70+1)</f>
        <v/>
      </c>
      <c r="D71" s="34" t="str">
        <f t="shared" si="4"/>
        <v/>
      </c>
      <c r="E71" s="34" t="str">
        <f t="shared" si="3"/>
        <v/>
      </c>
      <c r="F71" s="34" t="str">
        <f t="shared" si="1"/>
        <v/>
      </c>
      <c r="G71" s="34" t="str">
        <f>IF(C71&lt;&gt;"",G70-Table3[[#This Row],[Kapitał]],"")</f>
        <v/>
      </c>
    </row>
    <row r="72" spans="2:7">
      <c r="B72" s="33" t="str">
        <f t="shared" si="2"/>
        <v/>
      </c>
      <c r="C72" t="str">
        <f>IF(ANALIZA!$C$34&lt;='Standardowa spłata'!C71,"",'Standardowa spłata'!C71+1)</f>
        <v/>
      </c>
      <c r="D72" s="34" t="str">
        <f t="shared" si="4"/>
        <v/>
      </c>
      <c r="E72" s="34" t="str">
        <f t="shared" si="3"/>
        <v/>
      </c>
      <c r="F72" s="34" t="str">
        <f t="shared" si="1"/>
        <v/>
      </c>
      <c r="G72" s="34" t="str">
        <f>IF(C72&lt;&gt;"",G71-Table3[[#This Row],[Kapitał]],"")</f>
        <v/>
      </c>
    </row>
    <row r="73" spans="2:7">
      <c r="B73" s="33" t="str">
        <f t="shared" si="2"/>
        <v/>
      </c>
      <c r="C73" t="str">
        <f>IF(ANALIZA!$C$34&lt;='Standardowa spłata'!C72,"",'Standardowa spłata'!C72+1)</f>
        <v/>
      </c>
      <c r="D73" s="34" t="str">
        <f t="shared" si="4"/>
        <v/>
      </c>
      <c r="E73" s="34" t="str">
        <f t="shared" si="3"/>
        <v/>
      </c>
      <c r="F73" s="34" t="str">
        <f t="shared" si="1"/>
        <v/>
      </c>
      <c r="G73" s="34" t="str">
        <f>IF(C73&lt;&gt;"",G72-Table3[[#This Row],[Kapitał]],"")</f>
        <v/>
      </c>
    </row>
    <row r="74" spans="2:7">
      <c r="B74" s="33" t="str">
        <f t="shared" si="2"/>
        <v/>
      </c>
      <c r="C74" t="str">
        <f>IF(ANALIZA!$C$34&lt;='Standardowa spłata'!C73,"",'Standardowa spłata'!C73+1)</f>
        <v/>
      </c>
      <c r="D74" s="34" t="str">
        <f t="shared" si="4"/>
        <v/>
      </c>
      <c r="E74" s="34" t="str">
        <f t="shared" si="3"/>
        <v/>
      </c>
      <c r="F74" s="34" t="str">
        <f t="shared" si="1"/>
        <v/>
      </c>
      <c r="G74" s="34" t="str">
        <f>IF(C74&lt;&gt;"",G73-Table3[[#This Row],[Kapitał]],"")</f>
        <v/>
      </c>
    </row>
    <row r="75" spans="2:7">
      <c r="B75" s="33" t="str">
        <f t="shared" si="2"/>
        <v/>
      </c>
      <c r="C75" t="str">
        <f>IF(ANALIZA!$C$34&lt;='Standardowa spłata'!C74,"",'Standardowa spłata'!C74+1)</f>
        <v/>
      </c>
      <c r="D75" s="34" t="str">
        <f t="shared" si="4"/>
        <v/>
      </c>
      <c r="E75" s="34" t="str">
        <f t="shared" si="3"/>
        <v/>
      </c>
      <c r="F75" s="34" t="str">
        <f t="shared" si="1"/>
        <v/>
      </c>
      <c r="G75" s="34" t="str">
        <f>IF(C75&lt;&gt;"",G74-Table3[[#This Row],[Kapitał]],"")</f>
        <v/>
      </c>
    </row>
    <row r="76" spans="2:7">
      <c r="B76" s="33" t="str">
        <f t="shared" si="2"/>
        <v/>
      </c>
      <c r="C76" t="str">
        <f>IF(ANALIZA!$C$34&lt;='Standardowa spłata'!C75,"",'Standardowa spłata'!C75+1)</f>
        <v/>
      </c>
      <c r="D76" s="34" t="str">
        <f t="shared" si="4"/>
        <v/>
      </c>
      <c r="E76" s="34" t="str">
        <f t="shared" si="3"/>
        <v/>
      </c>
      <c r="F76" s="34" t="str">
        <f t="shared" si="1"/>
        <v/>
      </c>
      <c r="G76" s="34" t="str">
        <f>IF(C76&lt;&gt;"",G75-Table3[[#This Row],[Kapitał]],"")</f>
        <v/>
      </c>
    </row>
    <row r="77" spans="2:7">
      <c r="B77" s="33" t="str">
        <f t="shared" si="2"/>
        <v/>
      </c>
      <c r="C77" t="str">
        <f>IF(ANALIZA!$C$34&lt;='Standardowa spłata'!C76,"",'Standardowa spłata'!C76+1)</f>
        <v/>
      </c>
      <c r="D77" s="34" t="str">
        <f t="shared" si="4"/>
        <v/>
      </c>
      <c r="E77" s="34" t="str">
        <f t="shared" si="3"/>
        <v/>
      </c>
      <c r="F77" s="34" t="str">
        <f t="shared" si="1"/>
        <v/>
      </c>
      <c r="G77" s="34" t="str">
        <f>IF(C77&lt;&gt;"",G76-Table3[[#This Row],[Kapitał]],"")</f>
        <v/>
      </c>
    </row>
    <row r="78" spans="2:7">
      <c r="B78" s="33" t="str">
        <f t="shared" si="2"/>
        <v/>
      </c>
      <c r="C78" t="str">
        <f>IF(ANALIZA!$C$34&lt;='Standardowa spłata'!C77,"",'Standardowa spłata'!C77+1)</f>
        <v/>
      </c>
      <c r="D78" s="34" t="str">
        <f t="shared" si="4"/>
        <v/>
      </c>
      <c r="E78" s="34" t="str">
        <f t="shared" si="3"/>
        <v/>
      </c>
      <c r="F78" s="34" t="str">
        <f t="shared" si="1"/>
        <v/>
      </c>
      <c r="G78" s="34" t="str">
        <f>IF(C78&lt;&gt;"",G77-Table3[[#This Row],[Kapitał]],"")</f>
        <v/>
      </c>
    </row>
    <row r="79" spans="2:7">
      <c r="B79" s="33" t="str">
        <f t="shared" si="2"/>
        <v/>
      </c>
      <c r="C79" t="str">
        <f>IF(ANALIZA!$C$34&lt;='Standardowa spłata'!C78,"",'Standardowa spłata'!C78+1)</f>
        <v/>
      </c>
      <c r="D79" s="34" t="str">
        <f t="shared" si="4"/>
        <v/>
      </c>
      <c r="E79" s="34" t="str">
        <f t="shared" si="3"/>
        <v/>
      </c>
      <c r="F79" s="34" t="str">
        <f t="shared" si="1"/>
        <v/>
      </c>
      <c r="G79" s="34" t="str">
        <f>IF(C79&lt;&gt;"",G78-Table3[[#This Row],[Kapitał]],"")</f>
        <v/>
      </c>
    </row>
    <row r="80" spans="2:7">
      <c r="B80" s="33" t="str">
        <f t="shared" si="2"/>
        <v/>
      </c>
      <c r="C80" t="str">
        <f>IF(ANALIZA!$C$34&lt;='Standardowa spłata'!C79,"",'Standardowa spłata'!C79+1)</f>
        <v/>
      </c>
      <c r="D80" s="34" t="str">
        <f t="shared" si="4"/>
        <v/>
      </c>
      <c r="E80" s="34" t="str">
        <f t="shared" si="3"/>
        <v/>
      </c>
      <c r="F80" s="34" t="str">
        <f t="shared" si="1"/>
        <v/>
      </c>
      <c r="G80" s="34" t="str">
        <f>IF(C80&lt;&gt;"",G79-Table3[[#This Row],[Kapitał]],"")</f>
        <v/>
      </c>
    </row>
    <row r="81" spans="2:7">
      <c r="B81" s="33" t="str">
        <f t="shared" si="2"/>
        <v/>
      </c>
      <c r="C81" t="str">
        <f>IF(ANALIZA!$C$34&lt;='Standardowa spłata'!C80,"",'Standardowa spłata'!C80+1)</f>
        <v/>
      </c>
      <c r="D81" s="34" t="str">
        <f t="shared" si="4"/>
        <v/>
      </c>
      <c r="E81" s="34" t="str">
        <f t="shared" si="3"/>
        <v/>
      </c>
      <c r="F81" s="34" t="str">
        <f t="shared" si="1"/>
        <v/>
      </c>
      <c r="G81" s="34" t="str">
        <f>IF(C81&lt;&gt;"",G80-Table3[[#This Row],[Kapitał]],"")</f>
        <v/>
      </c>
    </row>
    <row r="82" spans="2:7">
      <c r="B82" s="33" t="str">
        <f t="shared" si="2"/>
        <v/>
      </c>
      <c r="C82" t="str">
        <f>IF(ANALIZA!$C$34&lt;='Standardowa spłata'!C81,"",'Standardowa spłata'!C81+1)</f>
        <v/>
      </c>
      <c r="D82" s="34" t="str">
        <f t="shared" si="4"/>
        <v/>
      </c>
      <c r="E82" s="34" t="str">
        <f t="shared" si="3"/>
        <v/>
      </c>
      <c r="F82" s="34" t="str">
        <f t="shared" si="1"/>
        <v/>
      </c>
      <c r="G82" s="34" t="str">
        <f>IF(C82&lt;&gt;"",G81-Table3[[#This Row],[Kapitał]],"")</f>
        <v/>
      </c>
    </row>
    <row r="83" spans="2:7">
      <c r="B83" s="33" t="str">
        <f t="shared" si="2"/>
        <v/>
      </c>
      <c r="C83" t="str">
        <f>IF(ANALIZA!$C$34&lt;='Standardowa spłata'!C82,"",'Standardowa spłata'!C82+1)</f>
        <v/>
      </c>
      <c r="D83" s="34" t="str">
        <f t="shared" si="4"/>
        <v/>
      </c>
      <c r="E83" s="34" t="str">
        <f t="shared" si="3"/>
        <v/>
      </c>
      <c r="F83" s="34" t="str">
        <f t="shared" si="1"/>
        <v/>
      </c>
      <c r="G83" s="34" t="str">
        <f>IF(C83&lt;&gt;"",G82-Table3[[#This Row],[Kapitał]],"")</f>
        <v/>
      </c>
    </row>
    <row r="84" spans="2:7">
      <c r="B84" s="33" t="str">
        <f t="shared" si="2"/>
        <v/>
      </c>
      <c r="C84" t="str">
        <f>IF(ANALIZA!$C$34&lt;='Standardowa spłata'!C83,"",'Standardowa spłata'!C83+1)</f>
        <v/>
      </c>
      <c r="D84" s="34" t="str">
        <f t="shared" si="4"/>
        <v/>
      </c>
      <c r="E84" s="34" t="str">
        <f t="shared" si="3"/>
        <v/>
      </c>
      <c r="F84" s="34" t="str">
        <f t="shared" si="1"/>
        <v/>
      </c>
      <c r="G84" s="34" t="str">
        <f>IF(C84&lt;&gt;"",G83-Table3[[#This Row],[Kapitał]],"")</f>
        <v/>
      </c>
    </row>
    <row r="85" spans="2:7">
      <c r="B85" s="33" t="str">
        <f t="shared" si="2"/>
        <v/>
      </c>
      <c r="C85" t="str">
        <f>IF(ANALIZA!$C$34&lt;='Standardowa spłata'!C84,"",'Standardowa spłata'!C84+1)</f>
        <v/>
      </c>
      <c r="D85" s="34" t="str">
        <f t="shared" si="4"/>
        <v/>
      </c>
      <c r="E85" s="34" t="str">
        <f t="shared" si="3"/>
        <v/>
      </c>
      <c r="F85" s="34" t="str">
        <f t="shared" si="1"/>
        <v/>
      </c>
      <c r="G85" s="34" t="str">
        <f>IF(C85&lt;&gt;"",G84-Table3[[#This Row],[Kapitał]],"")</f>
        <v/>
      </c>
    </row>
    <row r="86" spans="2:7">
      <c r="B86" s="33" t="str">
        <f t="shared" si="2"/>
        <v/>
      </c>
      <c r="C86" t="str">
        <f>IF(ANALIZA!$C$34&lt;='Standardowa spłata'!C85,"",'Standardowa spłata'!C85+1)</f>
        <v/>
      </c>
      <c r="D86" s="34" t="str">
        <f t="shared" si="4"/>
        <v/>
      </c>
      <c r="E86" s="34" t="str">
        <f t="shared" si="3"/>
        <v/>
      </c>
      <c r="F86" s="34" t="str">
        <f t="shared" si="1"/>
        <v/>
      </c>
      <c r="G86" s="34" t="str">
        <f>IF(C86&lt;&gt;"",G85-Table3[[#This Row],[Kapitał]],"")</f>
        <v/>
      </c>
    </row>
    <row r="87" spans="2:7">
      <c r="B87" s="33" t="str">
        <f t="shared" si="2"/>
        <v/>
      </c>
      <c r="C87" t="str">
        <f>IF(ANALIZA!$C$34&lt;='Standardowa spłata'!C86,"",'Standardowa spłata'!C86+1)</f>
        <v/>
      </c>
      <c r="D87" s="34" t="str">
        <f t="shared" si="4"/>
        <v/>
      </c>
      <c r="E87" s="34" t="str">
        <f t="shared" si="3"/>
        <v/>
      </c>
      <c r="F87" s="34" t="str">
        <f t="shared" si="1"/>
        <v/>
      </c>
      <c r="G87" s="34" t="str">
        <f>IF(C87&lt;&gt;"",G86-Table3[[#This Row],[Kapitał]],"")</f>
        <v/>
      </c>
    </row>
    <row r="88" spans="2:7">
      <c r="B88" s="33" t="str">
        <f t="shared" si="2"/>
        <v/>
      </c>
      <c r="C88" t="str">
        <f>IF(ANALIZA!$C$34&lt;='Standardowa spłata'!C87,"",'Standardowa spłata'!C87+1)</f>
        <v/>
      </c>
      <c r="D88" s="34" t="str">
        <f t="shared" si="4"/>
        <v/>
      </c>
      <c r="E88" s="34" t="str">
        <f t="shared" si="3"/>
        <v/>
      </c>
      <c r="F88" s="34" t="str">
        <f t="shared" si="1"/>
        <v/>
      </c>
      <c r="G88" s="34" t="str">
        <f>IF(C88&lt;&gt;"",G87-Table3[[#This Row],[Kapitał]],"")</f>
        <v/>
      </c>
    </row>
    <row r="89" spans="2:7">
      <c r="B89" s="33" t="str">
        <f t="shared" si="2"/>
        <v/>
      </c>
      <c r="C89" t="str">
        <f>IF(ANALIZA!$C$34&lt;='Standardowa spłata'!C88,"",'Standardowa spłata'!C88+1)</f>
        <v/>
      </c>
      <c r="D89" s="34" t="str">
        <f t="shared" si="4"/>
        <v/>
      </c>
      <c r="E89" s="34" t="str">
        <f t="shared" si="3"/>
        <v/>
      </c>
      <c r="F89" s="34" t="str">
        <f t="shared" si="1"/>
        <v/>
      </c>
      <c r="G89" s="34" t="str">
        <f>IF(C89&lt;&gt;"",G88-Table3[[#This Row],[Kapitał]],"")</f>
        <v/>
      </c>
    </row>
    <row r="90" spans="2:7">
      <c r="B90" s="33" t="str">
        <f t="shared" si="2"/>
        <v/>
      </c>
      <c r="C90" t="str">
        <f>IF(ANALIZA!$C$34&lt;='Standardowa spłata'!C89,"",'Standardowa spłata'!C89+1)</f>
        <v/>
      </c>
      <c r="D90" s="34" t="str">
        <f t="shared" si="4"/>
        <v/>
      </c>
      <c r="E90" s="34" t="str">
        <f t="shared" si="3"/>
        <v/>
      </c>
      <c r="F90" s="34" t="str">
        <f t="shared" si="1"/>
        <v/>
      </c>
      <c r="G90" s="34" t="str">
        <f>IF(C90&lt;&gt;"",G89-Table3[[#This Row],[Kapitał]],"")</f>
        <v/>
      </c>
    </row>
    <row r="91" spans="2:7">
      <c r="B91" s="33" t="str">
        <f t="shared" si="2"/>
        <v/>
      </c>
      <c r="C91" t="str">
        <f>IF(ANALIZA!$C$34&lt;='Standardowa spłata'!C90,"",'Standardowa spłata'!C90+1)</f>
        <v/>
      </c>
      <c r="D91" s="34" t="str">
        <f t="shared" si="4"/>
        <v/>
      </c>
      <c r="E91" s="34" t="str">
        <f t="shared" si="3"/>
        <v/>
      </c>
      <c r="F91" s="34" t="str">
        <f t="shared" si="1"/>
        <v/>
      </c>
      <c r="G91" s="34" t="str">
        <f>IF(C91&lt;&gt;"",G90-Table3[[#This Row],[Kapitał]],"")</f>
        <v/>
      </c>
    </row>
  </sheetData>
  <mergeCells count="1">
    <mergeCell ref="B3:G3"/>
  </mergeCells>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1"/>
  <sheetViews>
    <sheetView showGridLines="0" workbookViewId="0">
      <selection activeCell="H1" sqref="H1"/>
    </sheetView>
  </sheetViews>
  <sheetFormatPr baseColWidth="10" defaultRowHeight="15" x14ac:dyDescent="0"/>
  <cols>
    <col min="1" max="1" width="2.33203125" customWidth="1"/>
    <col min="3" max="3" width="13.5" customWidth="1"/>
    <col min="4" max="4" width="15.5" customWidth="1"/>
    <col min="7" max="7" width="25.5" customWidth="1"/>
    <col min="8" max="8" width="11" customWidth="1"/>
  </cols>
  <sheetData>
    <row r="1" spans="2:7" ht="21">
      <c r="B1" s="10" t="s">
        <v>46</v>
      </c>
    </row>
    <row r="3" spans="2:7" ht="34" customHeight="1">
      <c r="B3" s="57" t="s">
        <v>86</v>
      </c>
      <c r="C3" s="57"/>
      <c r="D3" s="57"/>
      <c r="E3" s="57"/>
      <c r="F3" s="57"/>
      <c r="G3" s="57"/>
    </row>
    <row r="5" spans="2:7" ht="21">
      <c r="B5" s="10" t="s">
        <v>39</v>
      </c>
    </row>
    <row r="7" spans="2:7">
      <c r="C7" s="35" t="s">
        <v>40</v>
      </c>
      <c r="D7" s="34">
        <f>SUM(Table37[Wysokość raty])</f>
        <v>1201.8709016269675</v>
      </c>
      <c r="E7" t="str">
        <f>ANALIZA!D12</f>
        <v>CHF</v>
      </c>
    </row>
    <row r="8" spans="2:7">
      <c r="C8" s="35" t="s">
        <v>41</v>
      </c>
      <c r="D8" s="34">
        <f>SUM(Table37[Kapitał])</f>
        <v>704.8018706506474</v>
      </c>
      <c r="E8" t="str">
        <f>E7</f>
        <v>CHF</v>
      </c>
    </row>
    <row r="9" spans="2:7">
      <c r="C9" s="35" t="s">
        <v>42</v>
      </c>
      <c r="D9" s="34">
        <f>SUM(Table37[Odsetki])</f>
        <v>497.06903097632011</v>
      </c>
      <c r="E9" t="str">
        <f>E7</f>
        <v>CHF</v>
      </c>
    </row>
    <row r="11" spans="2:7">
      <c r="C11" s="35" t="s">
        <v>33</v>
      </c>
      <c r="D11" s="34">
        <f>C20-D8</f>
        <v>49295.198129349352</v>
      </c>
      <c r="E11" t="str">
        <f>E7</f>
        <v>CHF</v>
      </c>
    </row>
    <row r="13" spans="2:7">
      <c r="C13" s="35" t="s">
        <v>47</v>
      </c>
      <c r="D13" s="34">
        <f>C21</f>
        <v>200.3118169378279</v>
      </c>
      <c r="E13" t="str">
        <f>E7</f>
        <v>CHF</v>
      </c>
    </row>
    <row r="14" spans="2:7">
      <c r="C14" s="35" t="s">
        <v>48</v>
      </c>
      <c r="D14" s="34">
        <f>D13*ANALIZA!C13</f>
        <v>771.20049521063743</v>
      </c>
      <c r="E14" t="s">
        <v>22</v>
      </c>
    </row>
    <row r="16" spans="2:7" ht="21">
      <c r="B16" s="10" t="s">
        <v>34</v>
      </c>
    </row>
    <row r="18" spans="2:9">
      <c r="B18" t="s">
        <v>35</v>
      </c>
      <c r="C18">
        <f>ANALIZA!C16/12</f>
        <v>1.6666666666666668E-3</v>
      </c>
    </row>
    <row r="19" spans="2:9">
      <c r="B19" t="s">
        <v>36</v>
      </c>
      <c r="C19">
        <f>ANALIZA!C19</f>
        <v>323</v>
      </c>
    </row>
    <row r="20" spans="2:9">
      <c r="B20" t="s">
        <v>37</v>
      </c>
      <c r="C20" s="34">
        <f>ANALIZA!C12-ANALIZA!C26</f>
        <v>50000</v>
      </c>
    </row>
    <row r="21" spans="2:9">
      <c r="B21" t="s">
        <v>38</v>
      </c>
      <c r="C21" s="34">
        <f>-PMT($C$18,$C$19,$C$20,,)</f>
        <v>200.3118169378279</v>
      </c>
    </row>
    <row r="23" spans="2:9" ht="21">
      <c r="B23" s="10" t="s">
        <v>44</v>
      </c>
      <c r="I23" s="10"/>
    </row>
    <row r="25" spans="2:9">
      <c r="B25" s="36" t="s">
        <v>45</v>
      </c>
    </row>
    <row r="27" spans="2:9">
      <c r="B27" t="s">
        <v>28</v>
      </c>
      <c r="C27" t="s">
        <v>29</v>
      </c>
      <c r="D27" t="s">
        <v>32</v>
      </c>
      <c r="E27" t="s">
        <v>30</v>
      </c>
      <c r="F27" t="s">
        <v>31</v>
      </c>
      <c r="G27" t="s">
        <v>33</v>
      </c>
    </row>
    <row r="28" spans="2:9">
      <c r="B28" s="33">
        <f>ANALIZA!C11</f>
        <v>42120</v>
      </c>
      <c r="C28">
        <f>IF(ANALIZA!C34&gt;=1,1,)</f>
        <v>1</v>
      </c>
      <c r="D28" s="34">
        <f t="shared" ref="D28:D33" si="0">IF(C28&lt;&gt;"",$C$21,"")</f>
        <v>200.3118169378279</v>
      </c>
      <c r="E28" s="34">
        <f>IF(C28&lt;&gt;"",PPMT($C$18,C28,$C$19,-$C$20,,),"")</f>
        <v>116.97848360449457</v>
      </c>
      <c r="F28" s="34">
        <f>IF(C28&lt;&gt;"",IPMT($C$18,C28,$C$19,-$C$20,,),"")</f>
        <v>83.333333333333343</v>
      </c>
      <c r="G28" s="34">
        <f>IF(C28&lt;&gt;"",$C$20-E28,"")</f>
        <v>49883.021516395507</v>
      </c>
    </row>
    <row r="29" spans="2:9">
      <c r="B29" s="33">
        <f>IF(C29&lt;&gt;"",EDATE(B28,1),"")</f>
        <v>42150</v>
      </c>
      <c r="C29">
        <f>IF(ANALIZA!$C$34&lt;='Standardowa spłata'!C28,"",'Standardowa spłata'!C28+1)</f>
        <v>2</v>
      </c>
      <c r="D29" s="34">
        <f t="shared" si="0"/>
        <v>200.3118169378279</v>
      </c>
      <c r="E29" s="34">
        <f>IF(C29&lt;&gt;"",PPMT($C$18,C29,$C$19,-$C$20,,),"")</f>
        <v>117.17344774383538</v>
      </c>
      <c r="F29" s="34">
        <f t="shared" ref="F29:F91" si="1">IF(C29&lt;&gt;"",IPMT($C$18,C29,$C$19,-$C$20,,),"")</f>
        <v>83.138369193992546</v>
      </c>
      <c r="G29" s="34">
        <f>IF(C29&lt;&gt;"",G28-Table37[[#This Row],[Kapitał]],"")</f>
        <v>49765.84806865167</v>
      </c>
    </row>
    <row r="30" spans="2:9">
      <c r="B30" s="33">
        <f t="shared" ref="B30:B91" si="2">IF(C30&lt;&gt;"",EDATE(B29,1),"")</f>
        <v>42181</v>
      </c>
      <c r="C30">
        <f>IF(ANALIZA!$C$34&lt;='Standardowa spłata'!C29,"",'Standardowa spłata'!C29+1)</f>
        <v>3</v>
      </c>
      <c r="D30" s="34">
        <f t="shared" si="0"/>
        <v>200.3118169378279</v>
      </c>
      <c r="E30" s="34">
        <f>IF(C30&lt;&gt;"",PPMT($C$18,C30,$C$19,-$C$20,,),"")</f>
        <v>117.36873682340845</v>
      </c>
      <c r="F30" s="34">
        <f t="shared" si="1"/>
        <v>82.943080114419473</v>
      </c>
      <c r="G30" s="34">
        <f>IF(C30&lt;&gt;"",G29-Table37[[#This Row],[Kapitał]],"")</f>
        <v>49648.479331828261</v>
      </c>
    </row>
    <row r="31" spans="2:9">
      <c r="B31" s="33">
        <f t="shared" si="2"/>
        <v>42211</v>
      </c>
      <c r="C31">
        <f>IF(ANALIZA!$C$34&lt;='Standardowa spłata'!C30,"",'Standardowa spłata'!C30+1)</f>
        <v>4</v>
      </c>
      <c r="D31" s="34">
        <f t="shared" si="0"/>
        <v>200.3118169378279</v>
      </c>
      <c r="E31" s="34">
        <f t="shared" ref="E31:E91" si="3">IF(C31&lt;&gt;"",PPMT($C$18,C31,$C$19,-$C$20,,),"")</f>
        <v>117.56435138478081</v>
      </c>
      <c r="F31" s="34">
        <f t="shared" si="1"/>
        <v>82.747465553047135</v>
      </c>
      <c r="G31" s="34">
        <f>IF(C31&lt;&gt;"",G30-Table37[[#This Row],[Kapitał]],"")</f>
        <v>49530.914980443478</v>
      </c>
    </row>
    <row r="32" spans="2:9">
      <c r="B32" s="33">
        <f t="shared" si="2"/>
        <v>42242</v>
      </c>
      <c r="C32">
        <f>IF(ANALIZA!$C$34&lt;='Standardowa spłata'!C31,"",'Standardowa spłata'!C31+1)</f>
        <v>5</v>
      </c>
      <c r="D32" s="34">
        <f t="shared" si="0"/>
        <v>200.3118169378279</v>
      </c>
      <c r="E32" s="34">
        <f t="shared" si="3"/>
        <v>117.76029197042207</v>
      </c>
      <c r="F32" s="34">
        <f t="shared" si="1"/>
        <v>82.551524967405811</v>
      </c>
      <c r="G32" s="34">
        <f>IF(C32&lt;&gt;"",G31-Table37[[#This Row],[Kapitał]],"")</f>
        <v>49413.154688473056</v>
      </c>
    </row>
    <row r="33" spans="2:9">
      <c r="B33" s="33">
        <f t="shared" si="2"/>
        <v>42273</v>
      </c>
      <c r="C33">
        <f>IF(ANALIZA!$C$34&lt;='Standardowa spłata'!C32,"",'Standardowa spłata'!C32+1)</f>
        <v>6</v>
      </c>
      <c r="D33" s="34">
        <f t="shared" si="0"/>
        <v>200.3118169378279</v>
      </c>
      <c r="E33" s="34">
        <f t="shared" si="3"/>
        <v>117.95655912370613</v>
      </c>
      <c r="F33" s="34">
        <f t="shared" si="1"/>
        <v>82.355257814121785</v>
      </c>
      <c r="G33" s="34">
        <f>IF(C33&lt;&gt;"",G32-Table37[[#This Row],[Kapitał]],"")</f>
        <v>49295.198129349352</v>
      </c>
      <c r="I33" s="34"/>
    </row>
    <row r="34" spans="2:9">
      <c r="B34" s="33" t="str">
        <f t="shared" si="2"/>
        <v/>
      </c>
      <c r="C34" t="str">
        <f>IF(ANALIZA!$C$34&lt;='Standardowa spłata'!C33,"",'Standardowa spłata'!C33+1)</f>
        <v/>
      </c>
      <c r="D34" s="34" t="str">
        <f t="shared" ref="D34:D91" si="4">IF(C34&lt;&gt;"",$C$21,"")</f>
        <v/>
      </c>
      <c r="E34" s="34" t="str">
        <f t="shared" si="3"/>
        <v/>
      </c>
      <c r="F34" s="34" t="str">
        <f t="shared" si="1"/>
        <v/>
      </c>
      <c r="G34" s="34" t="str">
        <f>IF(C34&lt;&gt;"",G33-Table37[[#This Row],[Kapitał]],"")</f>
        <v/>
      </c>
    </row>
    <row r="35" spans="2:9">
      <c r="B35" s="33" t="str">
        <f t="shared" si="2"/>
        <v/>
      </c>
      <c r="C35" t="str">
        <f>IF(ANALIZA!$C$34&lt;='Standardowa spłata'!C34,"",'Standardowa spłata'!C34+1)</f>
        <v/>
      </c>
      <c r="D35" s="34" t="str">
        <f t="shared" si="4"/>
        <v/>
      </c>
      <c r="E35" s="34" t="str">
        <f t="shared" si="3"/>
        <v/>
      </c>
      <c r="F35" s="34" t="str">
        <f t="shared" si="1"/>
        <v/>
      </c>
      <c r="G35" s="34" t="str">
        <f>IF(C35&lt;&gt;"",G34-Table37[[#This Row],[Kapitał]],"")</f>
        <v/>
      </c>
    </row>
    <row r="36" spans="2:9">
      <c r="B36" s="33" t="str">
        <f t="shared" si="2"/>
        <v/>
      </c>
      <c r="C36" t="str">
        <f>IF(ANALIZA!$C$34&lt;='Standardowa spłata'!C35,"",'Standardowa spłata'!C35+1)</f>
        <v/>
      </c>
      <c r="D36" s="34" t="str">
        <f t="shared" si="4"/>
        <v/>
      </c>
      <c r="E36" s="34" t="str">
        <f t="shared" si="3"/>
        <v/>
      </c>
      <c r="F36" s="34" t="str">
        <f t="shared" si="1"/>
        <v/>
      </c>
      <c r="G36" s="34" t="str">
        <f>IF(C36&lt;&gt;"",G35-Table37[[#This Row],[Kapitał]],"")</f>
        <v/>
      </c>
    </row>
    <row r="37" spans="2:9">
      <c r="B37" s="33" t="str">
        <f t="shared" si="2"/>
        <v/>
      </c>
      <c r="C37" t="str">
        <f>IF(ANALIZA!$C$34&lt;='Standardowa spłata'!C36,"",'Standardowa spłata'!C36+1)</f>
        <v/>
      </c>
      <c r="D37" s="34" t="str">
        <f t="shared" si="4"/>
        <v/>
      </c>
      <c r="E37" s="34" t="str">
        <f t="shared" si="3"/>
        <v/>
      </c>
      <c r="F37" s="34" t="str">
        <f t="shared" si="1"/>
        <v/>
      </c>
      <c r="G37" s="34" t="str">
        <f>IF(C37&lt;&gt;"",G36-Table37[[#This Row],[Kapitał]],"")</f>
        <v/>
      </c>
    </row>
    <row r="38" spans="2:9">
      <c r="B38" s="33" t="str">
        <f t="shared" si="2"/>
        <v/>
      </c>
      <c r="C38" t="str">
        <f>IF(ANALIZA!$C$34&lt;='Standardowa spłata'!C37,"",'Standardowa spłata'!C37+1)</f>
        <v/>
      </c>
      <c r="D38" s="34" t="str">
        <f t="shared" si="4"/>
        <v/>
      </c>
      <c r="E38" s="34" t="str">
        <f t="shared" si="3"/>
        <v/>
      </c>
      <c r="F38" s="34" t="str">
        <f t="shared" si="1"/>
        <v/>
      </c>
      <c r="G38" s="34" t="str">
        <f>IF(C38&lt;&gt;"",G37-Table37[[#This Row],[Kapitał]],"")</f>
        <v/>
      </c>
    </row>
    <row r="39" spans="2:9">
      <c r="B39" s="33" t="str">
        <f t="shared" si="2"/>
        <v/>
      </c>
      <c r="C39" t="str">
        <f>IF(ANALIZA!$C$34&lt;='Standardowa spłata'!C38,"",'Standardowa spłata'!C38+1)</f>
        <v/>
      </c>
      <c r="D39" s="34" t="str">
        <f t="shared" si="4"/>
        <v/>
      </c>
      <c r="E39" s="34" t="str">
        <f t="shared" si="3"/>
        <v/>
      </c>
      <c r="F39" s="34" t="str">
        <f t="shared" si="1"/>
        <v/>
      </c>
      <c r="G39" s="34" t="str">
        <f>IF(C39&lt;&gt;"",G38-Table37[[#This Row],[Kapitał]],"")</f>
        <v/>
      </c>
    </row>
    <row r="40" spans="2:9">
      <c r="B40" s="33" t="str">
        <f t="shared" si="2"/>
        <v/>
      </c>
      <c r="C40" t="str">
        <f>IF(ANALIZA!$C$34&lt;='Standardowa spłata'!C39,"",'Standardowa spłata'!C39+1)</f>
        <v/>
      </c>
      <c r="D40" s="34" t="str">
        <f t="shared" si="4"/>
        <v/>
      </c>
      <c r="E40" s="34" t="str">
        <f t="shared" si="3"/>
        <v/>
      </c>
      <c r="F40" s="34" t="str">
        <f t="shared" si="1"/>
        <v/>
      </c>
      <c r="G40" s="34" t="str">
        <f>IF(C40&lt;&gt;"",G39-Table37[[#This Row],[Kapitał]],"")</f>
        <v/>
      </c>
    </row>
    <row r="41" spans="2:9">
      <c r="B41" s="33" t="str">
        <f t="shared" si="2"/>
        <v/>
      </c>
      <c r="C41" t="str">
        <f>IF(ANALIZA!$C$34&lt;='Standardowa spłata'!C40,"",'Standardowa spłata'!C40+1)</f>
        <v/>
      </c>
      <c r="D41" s="34" t="str">
        <f t="shared" si="4"/>
        <v/>
      </c>
      <c r="E41" s="34" t="str">
        <f t="shared" si="3"/>
        <v/>
      </c>
      <c r="F41" s="34" t="str">
        <f t="shared" si="1"/>
        <v/>
      </c>
      <c r="G41" s="34" t="str">
        <f>IF(C41&lt;&gt;"",G40-Table37[[#This Row],[Kapitał]],"")</f>
        <v/>
      </c>
    </row>
    <row r="42" spans="2:9">
      <c r="B42" s="33" t="str">
        <f t="shared" si="2"/>
        <v/>
      </c>
      <c r="C42" t="str">
        <f>IF(ANALIZA!$C$34&lt;='Standardowa spłata'!C41,"",'Standardowa spłata'!C41+1)</f>
        <v/>
      </c>
      <c r="D42" s="34" t="str">
        <f t="shared" si="4"/>
        <v/>
      </c>
      <c r="E42" s="34" t="str">
        <f t="shared" si="3"/>
        <v/>
      </c>
      <c r="F42" s="34" t="str">
        <f t="shared" si="1"/>
        <v/>
      </c>
      <c r="G42" s="34" t="str">
        <f>IF(C42&lt;&gt;"",G41-Table37[[#This Row],[Kapitał]],"")</f>
        <v/>
      </c>
    </row>
    <row r="43" spans="2:9">
      <c r="B43" s="33" t="str">
        <f t="shared" si="2"/>
        <v/>
      </c>
      <c r="C43" t="str">
        <f>IF(ANALIZA!$C$34&lt;='Standardowa spłata'!C42,"",'Standardowa spłata'!C42+1)</f>
        <v/>
      </c>
      <c r="D43" s="34" t="str">
        <f t="shared" si="4"/>
        <v/>
      </c>
      <c r="E43" s="34" t="str">
        <f t="shared" si="3"/>
        <v/>
      </c>
      <c r="F43" s="34" t="str">
        <f t="shared" si="1"/>
        <v/>
      </c>
      <c r="G43" s="34" t="str">
        <f>IF(C43&lt;&gt;"",G42-Table37[[#This Row],[Kapitał]],"")</f>
        <v/>
      </c>
    </row>
    <row r="44" spans="2:9">
      <c r="B44" s="33" t="str">
        <f t="shared" si="2"/>
        <v/>
      </c>
      <c r="C44" t="str">
        <f>IF(ANALIZA!$C$34&lt;='Standardowa spłata'!C43,"",'Standardowa spłata'!C43+1)</f>
        <v/>
      </c>
      <c r="D44" s="34" t="str">
        <f t="shared" si="4"/>
        <v/>
      </c>
      <c r="E44" s="34" t="str">
        <f t="shared" si="3"/>
        <v/>
      </c>
      <c r="F44" s="34" t="str">
        <f t="shared" si="1"/>
        <v/>
      </c>
      <c r="G44" s="34" t="str">
        <f>IF(C44&lt;&gt;"",G43-Table37[[#This Row],[Kapitał]],"")</f>
        <v/>
      </c>
    </row>
    <row r="45" spans="2:9">
      <c r="B45" s="33" t="str">
        <f t="shared" si="2"/>
        <v/>
      </c>
      <c r="C45" t="str">
        <f>IF(ANALIZA!$C$34&lt;='Standardowa spłata'!C44,"",'Standardowa spłata'!C44+1)</f>
        <v/>
      </c>
      <c r="D45" s="34" t="str">
        <f t="shared" si="4"/>
        <v/>
      </c>
      <c r="E45" s="34" t="str">
        <f t="shared" si="3"/>
        <v/>
      </c>
      <c r="F45" s="34" t="str">
        <f t="shared" si="1"/>
        <v/>
      </c>
      <c r="G45" s="34" t="str">
        <f>IF(C45&lt;&gt;"",G44-Table37[[#This Row],[Kapitał]],"")</f>
        <v/>
      </c>
    </row>
    <row r="46" spans="2:9">
      <c r="B46" s="33" t="str">
        <f t="shared" si="2"/>
        <v/>
      </c>
      <c r="C46" t="str">
        <f>IF(ANALIZA!$C$34&lt;='Standardowa spłata'!C45,"",'Standardowa spłata'!C45+1)</f>
        <v/>
      </c>
      <c r="D46" s="34" t="str">
        <f t="shared" si="4"/>
        <v/>
      </c>
      <c r="E46" s="34" t="str">
        <f t="shared" si="3"/>
        <v/>
      </c>
      <c r="F46" s="34" t="str">
        <f t="shared" si="1"/>
        <v/>
      </c>
      <c r="G46" s="34" t="str">
        <f>IF(C46&lt;&gt;"",G45-Table37[[#This Row],[Kapitał]],"")</f>
        <v/>
      </c>
    </row>
    <row r="47" spans="2:9">
      <c r="B47" s="33" t="str">
        <f t="shared" si="2"/>
        <v/>
      </c>
      <c r="C47" t="str">
        <f>IF(ANALIZA!$C$34&lt;='Standardowa spłata'!C46,"",'Standardowa spłata'!C46+1)</f>
        <v/>
      </c>
      <c r="D47" s="34" t="str">
        <f t="shared" si="4"/>
        <v/>
      </c>
      <c r="E47" s="34" t="str">
        <f t="shared" si="3"/>
        <v/>
      </c>
      <c r="F47" s="34" t="str">
        <f t="shared" si="1"/>
        <v/>
      </c>
      <c r="G47" s="34" t="str">
        <f>IF(C47&lt;&gt;"",G46-Table37[[#This Row],[Kapitał]],"")</f>
        <v/>
      </c>
    </row>
    <row r="48" spans="2:9">
      <c r="B48" s="33" t="str">
        <f t="shared" si="2"/>
        <v/>
      </c>
      <c r="C48" t="str">
        <f>IF(ANALIZA!$C$34&lt;='Standardowa spłata'!C47,"",'Standardowa spłata'!C47+1)</f>
        <v/>
      </c>
      <c r="D48" s="34" t="str">
        <f t="shared" si="4"/>
        <v/>
      </c>
      <c r="E48" s="34" t="str">
        <f t="shared" si="3"/>
        <v/>
      </c>
      <c r="F48" s="34" t="str">
        <f t="shared" si="1"/>
        <v/>
      </c>
      <c r="G48" s="34" t="str">
        <f>IF(C48&lt;&gt;"",G47-Table37[[#This Row],[Kapitał]],"")</f>
        <v/>
      </c>
    </row>
    <row r="49" spans="2:7">
      <c r="B49" s="33" t="str">
        <f t="shared" si="2"/>
        <v/>
      </c>
      <c r="C49" t="str">
        <f>IF(ANALIZA!$C$34&lt;='Standardowa spłata'!C48,"",'Standardowa spłata'!C48+1)</f>
        <v/>
      </c>
      <c r="D49" s="34" t="str">
        <f t="shared" si="4"/>
        <v/>
      </c>
      <c r="E49" s="34" t="str">
        <f t="shared" si="3"/>
        <v/>
      </c>
      <c r="F49" s="34" t="str">
        <f t="shared" si="1"/>
        <v/>
      </c>
      <c r="G49" s="34" t="str">
        <f>IF(C49&lt;&gt;"",G48-Table37[[#This Row],[Kapitał]],"")</f>
        <v/>
      </c>
    </row>
    <row r="50" spans="2:7">
      <c r="B50" s="33" t="str">
        <f t="shared" si="2"/>
        <v/>
      </c>
      <c r="C50" t="str">
        <f>IF(ANALIZA!$C$34&lt;='Standardowa spłata'!C49,"",'Standardowa spłata'!C49+1)</f>
        <v/>
      </c>
      <c r="D50" s="34" t="str">
        <f t="shared" si="4"/>
        <v/>
      </c>
      <c r="E50" s="34" t="str">
        <f t="shared" si="3"/>
        <v/>
      </c>
      <c r="F50" s="34" t="str">
        <f t="shared" si="1"/>
        <v/>
      </c>
      <c r="G50" s="34" t="str">
        <f>IF(C50&lt;&gt;"",G49-Table37[[#This Row],[Kapitał]],"")</f>
        <v/>
      </c>
    </row>
    <row r="51" spans="2:7">
      <c r="B51" s="33" t="str">
        <f t="shared" si="2"/>
        <v/>
      </c>
      <c r="C51" t="str">
        <f>IF(ANALIZA!$C$34&lt;='Standardowa spłata'!C50,"",'Standardowa spłata'!C50+1)</f>
        <v/>
      </c>
      <c r="D51" s="34" t="str">
        <f t="shared" si="4"/>
        <v/>
      </c>
      <c r="E51" s="34" t="str">
        <f t="shared" si="3"/>
        <v/>
      </c>
      <c r="F51" s="34" t="str">
        <f t="shared" si="1"/>
        <v/>
      </c>
      <c r="G51" s="34" t="str">
        <f>IF(C51&lt;&gt;"",G50-Table37[[#This Row],[Kapitał]],"")</f>
        <v/>
      </c>
    </row>
    <row r="52" spans="2:7">
      <c r="B52" s="33" t="str">
        <f t="shared" si="2"/>
        <v/>
      </c>
      <c r="C52" t="str">
        <f>IF(ANALIZA!$C$34&lt;='Standardowa spłata'!C51,"",'Standardowa spłata'!C51+1)</f>
        <v/>
      </c>
      <c r="D52" s="34" t="str">
        <f t="shared" si="4"/>
        <v/>
      </c>
      <c r="E52" s="34" t="str">
        <f t="shared" si="3"/>
        <v/>
      </c>
      <c r="F52" s="34" t="str">
        <f t="shared" si="1"/>
        <v/>
      </c>
      <c r="G52" s="34" t="str">
        <f>IF(C52&lt;&gt;"",G51-Table37[[#This Row],[Kapitał]],"")</f>
        <v/>
      </c>
    </row>
    <row r="53" spans="2:7">
      <c r="B53" s="33" t="str">
        <f t="shared" si="2"/>
        <v/>
      </c>
      <c r="C53" t="str">
        <f>IF(ANALIZA!$C$34&lt;='Standardowa spłata'!C52,"",'Standardowa spłata'!C52+1)</f>
        <v/>
      </c>
      <c r="D53" s="34" t="str">
        <f t="shared" si="4"/>
        <v/>
      </c>
      <c r="E53" s="34" t="str">
        <f t="shared" si="3"/>
        <v/>
      </c>
      <c r="F53" s="34" t="str">
        <f t="shared" si="1"/>
        <v/>
      </c>
      <c r="G53" s="34" t="str">
        <f>IF(C53&lt;&gt;"",G52-Table37[[#This Row],[Kapitał]],"")</f>
        <v/>
      </c>
    </row>
    <row r="54" spans="2:7">
      <c r="B54" s="33" t="str">
        <f t="shared" si="2"/>
        <v/>
      </c>
      <c r="C54" t="str">
        <f>IF(ANALIZA!$C$34&lt;='Standardowa spłata'!C53,"",'Standardowa spłata'!C53+1)</f>
        <v/>
      </c>
      <c r="D54" s="34" t="str">
        <f t="shared" si="4"/>
        <v/>
      </c>
      <c r="E54" s="34" t="str">
        <f t="shared" si="3"/>
        <v/>
      </c>
      <c r="F54" s="34" t="str">
        <f t="shared" si="1"/>
        <v/>
      </c>
      <c r="G54" s="34" t="str">
        <f>IF(C54&lt;&gt;"",G53-Table37[[#This Row],[Kapitał]],"")</f>
        <v/>
      </c>
    </row>
    <row r="55" spans="2:7">
      <c r="B55" s="33" t="str">
        <f t="shared" si="2"/>
        <v/>
      </c>
      <c r="C55" t="str">
        <f>IF(ANALIZA!$C$34&lt;='Standardowa spłata'!C54,"",'Standardowa spłata'!C54+1)</f>
        <v/>
      </c>
      <c r="D55" s="34" t="str">
        <f t="shared" si="4"/>
        <v/>
      </c>
      <c r="E55" s="34" t="str">
        <f t="shared" si="3"/>
        <v/>
      </c>
      <c r="F55" s="34" t="str">
        <f t="shared" si="1"/>
        <v/>
      </c>
      <c r="G55" s="34" t="str">
        <f>IF(C55&lt;&gt;"",G54-Table37[[#This Row],[Kapitał]],"")</f>
        <v/>
      </c>
    </row>
    <row r="56" spans="2:7">
      <c r="B56" s="33" t="str">
        <f t="shared" si="2"/>
        <v/>
      </c>
      <c r="C56" t="str">
        <f>IF(ANALIZA!$C$34&lt;='Standardowa spłata'!C55,"",'Standardowa spłata'!C55+1)</f>
        <v/>
      </c>
      <c r="D56" s="34" t="str">
        <f t="shared" si="4"/>
        <v/>
      </c>
      <c r="E56" s="34" t="str">
        <f t="shared" si="3"/>
        <v/>
      </c>
      <c r="F56" s="34" t="str">
        <f t="shared" si="1"/>
        <v/>
      </c>
      <c r="G56" s="34" t="str">
        <f>IF(C56&lt;&gt;"",G55-Table37[[#This Row],[Kapitał]],"")</f>
        <v/>
      </c>
    </row>
    <row r="57" spans="2:7">
      <c r="B57" s="33" t="str">
        <f t="shared" si="2"/>
        <v/>
      </c>
      <c r="C57" t="str">
        <f>IF(ANALIZA!$C$34&lt;='Standardowa spłata'!C56,"",'Standardowa spłata'!C56+1)</f>
        <v/>
      </c>
      <c r="D57" s="34" t="str">
        <f t="shared" si="4"/>
        <v/>
      </c>
      <c r="E57" s="34" t="str">
        <f t="shared" si="3"/>
        <v/>
      </c>
      <c r="F57" s="34" t="str">
        <f t="shared" si="1"/>
        <v/>
      </c>
      <c r="G57" s="34" t="str">
        <f>IF(C57&lt;&gt;"",G56-Table37[[#This Row],[Kapitał]],"")</f>
        <v/>
      </c>
    </row>
    <row r="58" spans="2:7">
      <c r="B58" s="33" t="str">
        <f t="shared" si="2"/>
        <v/>
      </c>
      <c r="C58" t="str">
        <f>IF(ANALIZA!$C$34&lt;='Standardowa spłata'!C57,"",'Standardowa spłata'!C57+1)</f>
        <v/>
      </c>
      <c r="D58" s="34" t="str">
        <f t="shared" si="4"/>
        <v/>
      </c>
      <c r="E58" s="34" t="str">
        <f t="shared" si="3"/>
        <v/>
      </c>
      <c r="F58" s="34" t="str">
        <f t="shared" si="1"/>
        <v/>
      </c>
      <c r="G58" s="34" t="str">
        <f>IF(C58&lt;&gt;"",G57-Table37[[#This Row],[Kapitał]],"")</f>
        <v/>
      </c>
    </row>
    <row r="59" spans="2:7">
      <c r="B59" s="33" t="str">
        <f t="shared" si="2"/>
        <v/>
      </c>
      <c r="C59" t="str">
        <f>IF(ANALIZA!$C$34&lt;='Standardowa spłata'!C58,"",'Standardowa spłata'!C58+1)</f>
        <v/>
      </c>
      <c r="D59" s="34" t="str">
        <f t="shared" si="4"/>
        <v/>
      </c>
      <c r="E59" s="34" t="str">
        <f t="shared" si="3"/>
        <v/>
      </c>
      <c r="F59" s="34" t="str">
        <f t="shared" si="1"/>
        <v/>
      </c>
      <c r="G59" s="34" t="str">
        <f>IF(C59&lt;&gt;"",G58-Table37[[#This Row],[Kapitał]],"")</f>
        <v/>
      </c>
    </row>
    <row r="60" spans="2:7">
      <c r="B60" s="33" t="str">
        <f t="shared" si="2"/>
        <v/>
      </c>
      <c r="C60" t="str">
        <f>IF(ANALIZA!$C$34&lt;='Standardowa spłata'!C59,"",'Standardowa spłata'!C59+1)</f>
        <v/>
      </c>
      <c r="D60" s="34" t="str">
        <f t="shared" si="4"/>
        <v/>
      </c>
      <c r="E60" s="34" t="str">
        <f t="shared" si="3"/>
        <v/>
      </c>
      <c r="F60" s="34" t="str">
        <f t="shared" si="1"/>
        <v/>
      </c>
      <c r="G60" s="34" t="str">
        <f>IF(C60&lt;&gt;"",G59-Table37[[#This Row],[Kapitał]],"")</f>
        <v/>
      </c>
    </row>
    <row r="61" spans="2:7">
      <c r="B61" s="33" t="str">
        <f t="shared" si="2"/>
        <v/>
      </c>
      <c r="C61" t="str">
        <f>IF(ANALIZA!$C$34&lt;='Standardowa spłata'!C60,"",'Standardowa spłata'!C60+1)</f>
        <v/>
      </c>
      <c r="D61" s="34" t="str">
        <f t="shared" si="4"/>
        <v/>
      </c>
      <c r="E61" s="34" t="str">
        <f t="shared" si="3"/>
        <v/>
      </c>
      <c r="F61" s="34" t="str">
        <f t="shared" si="1"/>
        <v/>
      </c>
      <c r="G61" s="34" t="str">
        <f>IF(C61&lt;&gt;"",G60-Table37[[#This Row],[Kapitał]],"")</f>
        <v/>
      </c>
    </row>
    <row r="62" spans="2:7">
      <c r="B62" s="33" t="str">
        <f t="shared" si="2"/>
        <v/>
      </c>
      <c r="C62" t="str">
        <f>IF(ANALIZA!$C$34&lt;='Standardowa spłata'!C61,"",'Standardowa spłata'!C61+1)</f>
        <v/>
      </c>
      <c r="D62" s="34" t="str">
        <f t="shared" si="4"/>
        <v/>
      </c>
      <c r="E62" s="34" t="str">
        <f t="shared" si="3"/>
        <v/>
      </c>
      <c r="F62" s="34" t="str">
        <f t="shared" si="1"/>
        <v/>
      </c>
      <c r="G62" s="34" t="str">
        <f>IF(C62&lt;&gt;"",G61-Table37[[#This Row],[Kapitał]],"")</f>
        <v/>
      </c>
    </row>
    <row r="63" spans="2:7">
      <c r="B63" s="33" t="str">
        <f t="shared" si="2"/>
        <v/>
      </c>
      <c r="C63" t="str">
        <f>IF(ANALIZA!$C$34&lt;='Standardowa spłata'!C62,"",'Standardowa spłata'!C62+1)</f>
        <v/>
      </c>
      <c r="D63" s="34" t="str">
        <f t="shared" si="4"/>
        <v/>
      </c>
      <c r="E63" s="34" t="str">
        <f t="shared" si="3"/>
        <v/>
      </c>
      <c r="F63" s="34" t="str">
        <f t="shared" si="1"/>
        <v/>
      </c>
      <c r="G63" s="34" t="str">
        <f>IF(C63&lt;&gt;"",G62-Table37[[#This Row],[Kapitał]],"")</f>
        <v/>
      </c>
    </row>
    <row r="64" spans="2:7">
      <c r="B64" s="33" t="str">
        <f t="shared" si="2"/>
        <v/>
      </c>
      <c r="C64" t="str">
        <f>IF(ANALIZA!$C$34&lt;='Standardowa spłata'!C63,"",'Standardowa spłata'!C63+1)</f>
        <v/>
      </c>
      <c r="D64" s="34" t="str">
        <f t="shared" si="4"/>
        <v/>
      </c>
      <c r="E64" s="34" t="str">
        <f t="shared" si="3"/>
        <v/>
      </c>
      <c r="F64" s="34" t="str">
        <f t="shared" si="1"/>
        <v/>
      </c>
      <c r="G64" s="34" t="str">
        <f>IF(C64&lt;&gt;"",G63-Table37[[#This Row],[Kapitał]],"")</f>
        <v/>
      </c>
    </row>
    <row r="65" spans="2:7">
      <c r="B65" s="33" t="str">
        <f t="shared" si="2"/>
        <v/>
      </c>
      <c r="C65" t="str">
        <f>IF(ANALIZA!$C$34&lt;='Standardowa spłata'!C64,"",'Standardowa spłata'!C64+1)</f>
        <v/>
      </c>
      <c r="D65" s="34" t="str">
        <f t="shared" si="4"/>
        <v/>
      </c>
      <c r="E65" s="34" t="str">
        <f t="shared" si="3"/>
        <v/>
      </c>
      <c r="F65" s="34" t="str">
        <f t="shared" si="1"/>
        <v/>
      </c>
      <c r="G65" s="34" t="str">
        <f>IF(C65&lt;&gt;"",G64-Table37[[#This Row],[Kapitał]],"")</f>
        <v/>
      </c>
    </row>
    <row r="66" spans="2:7">
      <c r="B66" s="33" t="str">
        <f t="shared" si="2"/>
        <v/>
      </c>
      <c r="C66" t="str">
        <f>IF(ANALIZA!$C$34&lt;='Standardowa spłata'!C65,"",'Standardowa spłata'!C65+1)</f>
        <v/>
      </c>
      <c r="D66" s="34" t="str">
        <f t="shared" si="4"/>
        <v/>
      </c>
      <c r="E66" s="34" t="str">
        <f t="shared" si="3"/>
        <v/>
      </c>
      <c r="F66" s="34" t="str">
        <f t="shared" si="1"/>
        <v/>
      </c>
      <c r="G66" s="34" t="str">
        <f>IF(C66&lt;&gt;"",G65-Table37[[#This Row],[Kapitał]],"")</f>
        <v/>
      </c>
    </row>
    <row r="67" spans="2:7">
      <c r="B67" s="33" t="str">
        <f t="shared" si="2"/>
        <v/>
      </c>
      <c r="C67" t="str">
        <f>IF(ANALIZA!$C$34&lt;='Standardowa spłata'!C66,"",'Standardowa spłata'!C66+1)</f>
        <v/>
      </c>
      <c r="D67" s="34" t="str">
        <f t="shared" si="4"/>
        <v/>
      </c>
      <c r="E67" s="34" t="str">
        <f t="shared" si="3"/>
        <v/>
      </c>
      <c r="F67" s="34" t="str">
        <f t="shared" si="1"/>
        <v/>
      </c>
      <c r="G67" s="34" t="str">
        <f>IF(C67&lt;&gt;"",G66-Table37[[#This Row],[Kapitał]],"")</f>
        <v/>
      </c>
    </row>
    <row r="68" spans="2:7">
      <c r="B68" s="33" t="str">
        <f t="shared" si="2"/>
        <v/>
      </c>
      <c r="C68" t="str">
        <f>IF(ANALIZA!$C$34&lt;='Standardowa spłata'!C67,"",'Standardowa spłata'!C67+1)</f>
        <v/>
      </c>
      <c r="D68" s="34" t="str">
        <f t="shared" si="4"/>
        <v/>
      </c>
      <c r="E68" s="34" t="str">
        <f t="shared" si="3"/>
        <v/>
      </c>
      <c r="F68" s="34" t="str">
        <f t="shared" si="1"/>
        <v/>
      </c>
      <c r="G68" s="34" t="str">
        <f>IF(C68&lt;&gt;"",G67-Table37[[#This Row],[Kapitał]],"")</f>
        <v/>
      </c>
    </row>
    <row r="69" spans="2:7">
      <c r="B69" s="33" t="str">
        <f t="shared" si="2"/>
        <v/>
      </c>
      <c r="C69" t="str">
        <f>IF(ANALIZA!$C$34&lt;='Standardowa spłata'!C68,"",'Standardowa spłata'!C68+1)</f>
        <v/>
      </c>
      <c r="D69" s="34" t="str">
        <f t="shared" si="4"/>
        <v/>
      </c>
      <c r="E69" s="34" t="str">
        <f t="shared" si="3"/>
        <v/>
      </c>
      <c r="F69" s="34" t="str">
        <f t="shared" si="1"/>
        <v/>
      </c>
      <c r="G69" s="34" t="str">
        <f>IF(C69&lt;&gt;"",G68-Table37[[#This Row],[Kapitał]],"")</f>
        <v/>
      </c>
    </row>
    <row r="70" spans="2:7">
      <c r="B70" s="33" t="str">
        <f t="shared" si="2"/>
        <v/>
      </c>
      <c r="C70" t="str">
        <f>IF(ANALIZA!$C$34&lt;='Standardowa spłata'!C69,"",'Standardowa spłata'!C69+1)</f>
        <v/>
      </c>
      <c r="D70" s="34" t="str">
        <f t="shared" si="4"/>
        <v/>
      </c>
      <c r="E70" s="34" t="str">
        <f t="shared" si="3"/>
        <v/>
      </c>
      <c r="F70" s="34" t="str">
        <f t="shared" si="1"/>
        <v/>
      </c>
      <c r="G70" s="34" t="str">
        <f>IF(C70&lt;&gt;"",G69-Table37[[#This Row],[Kapitał]],"")</f>
        <v/>
      </c>
    </row>
    <row r="71" spans="2:7">
      <c r="B71" s="33" t="str">
        <f t="shared" si="2"/>
        <v/>
      </c>
      <c r="C71" t="str">
        <f>IF(ANALIZA!$C$34&lt;='Standardowa spłata'!C70,"",'Standardowa spłata'!C70+1)</f>
        <v/>
      </c>
      <c r="D71" s="34" t="str">
        <f t="shared" si="4"/>
        <v/>
      </c>
      <c r="E71" s="34" t="str">
        <f t="shared" si="3"/>
        <v/>
      </c>
      <c r="F71" s="34" t="str">
        <f t="shared" si="1"/>
        <v/>
      </c>
      <c r="G71" s="34" t="str">
        <f>IF(C71&lt;&gt;"",G70-Table37[[#This Row],[Kapitał]],"")</f>
        <v/>
      </c>
    </row>
    <row r="72" spans="2:7">
      <c r="B72" s="33" t="str">
        <f t="shared" si="2"/>
        <v/>
      </c>
      <c r="C72" t="str">
        <f>IF(ANALIZA!$C$34&lt;='Standardowa spłata'!C71,"",'Standardowa spłata'!C71+1)</f>
        <v/>
      </c>
      <c r="D72" s="34" t="str">
        <f t="shared" si="4"/>
        <v/>
      </c>
      <c r="E72" s="34" t="str">
        <f t="shared" si="3"/>
        <v/>
      </c>
      <c r="F72" s="34" t="str">
        <f t="shared" si="1"/>
        <v/>
      </c>
      <c r="G72" s="34" t="str">
        <f>IF(C72&lt;&gt;"",G71-Table37[[#This Row],[Kapitał]],"")</f>
        <v/>
      </c>
    </row>
    <row r="73" spans="2:7">
      <c r="B73" s="33" t="str">
        <f t="shared" si="2"/>
        <v/>
      </c>
      <c r="C73" t="str">
        <f>IF(ANALIZA!$C$34&lt;='Standardowa spłata'!C72,"",'Standardowa spłata'!C72+1)</f>
        <v/>
      </c>
      <c r="D73" s="34" t="str">
        <f t="shared" si="4"/>
        <v/>
      </c>
      <c r="E73" s="34" t="str">
        <f t="shared" si="3"/>
        <v/>
      </c>
      <c r="F73" s="34" t="str">
        <f t="shared" si="1"/>
        <v/>
      </c>
      <c r="G73" s="34" t="str">
        <f>IF(C73&lt;&gt;"",G72-Table37[[#This Row],[Kapitał]],"")</f>
        <v/>
      </c>
    </row>
    <row r="74" spans="2:7">
      <c r="B74" s="33" t="str">
        <f t="shared" si="2"/>
        <v/>
      </c>
      <c r="C74" t="str">
        <f>IF(ANALIZA!$C$34&lt;='Standardowa spłata'!C73,"",'Standardowa spłata'!C73+1)</f>
        <v/>
      </c>
      <c r="D74" s="34" t="str">
        <f t="shared" si="4"/>
        <v/>
      </c>
      <c r="E74" s="34" t="str">
        <f t="shared" si="3"/>
        <v/>
      </c>
      <c r="F74" s="34" t="str">
        <f t="shared" si="1"/>
        <v/>
      </c>
      <c r="G74" s="34" t="str">
        <f>IF(C74&lt;&gt;"",G73-Table37[[#This Row],[Kapitał]],"")</f>
        <v/>
      </c>
    </row>
    <row r="75" spans="2:7">
      <c r="B75" s="33" t="str">
        <f t="shared" si="2"/>
        <v/>
      </c>
      <c r="C75" t="str">
        <f>IF(ANALIZA!$C$34&lt;='Standardowa spłata'!C74,"",'Standardowa spłata'!C74+1)</f>
        <v/>
      </c>
      <c r="D75" s="34" t="str">
        <f t="shared" si="4"/>
        <v/>
      </c>
      <c r="E75" s="34" t="str">
        <f t="shared" si="3"/>
        <v/>
      </c>
      <c r="F75" s="34" t="str">
        <f t="shared" si="1"/>
        <v/>
      </c>
      <c r="G75" s="34" t="str">
        <f>IF(C75&lt;&gt;"",G74-Table37[[#This Row],[Kapitał]],"")</f>
        <v/>
      </c>
    </row>
    <row r="76" spans="2:7">
      <c r="B76" s="33" t="str">
        <f t="shared" si="2"/>
        <v/>
      </c>
      <c r="C76" t="str">
        <f>IF(ANALIZA!$C$34&lt;='Standardowa spłata'!C75,"",'Standardowa spłata'!C75+1)</f>
        <v/>
      </c>
      <c r="D76" s="34" t="str">
        <f t="shared" si="4"/>
        <v/>
      </c>
      <c r="E76" s="34" t="str">
        <f t="shared" si="3"/>
        <v/>
      </c>
      <c r="F76" s="34" t="str">
        <f t="shared" si="1"/>
        <v/>
      </c>
      <c r="G76" s="34" t="str">
        <f>IF(C76&lt;&gt;"",G75-Table37[[#This Row],[Kapitał]],"")</f>
        <v/>
      </c>
    </row>
    <row r="77" spans="2:7">
      <c r="B77" s="33" t="str">
        <f t="shared" si="2"/>
        <v/>
      </c>
      <c r="C77" t="str">
        <f>IF(ANALIZA!$C$34&lt;='Standardowa spłata'!C76,"",'Standardowa spłata'!C76+1)</f>
        <v/>
      </c>
      <c r="D77" s="34" t="str">
        <f t="shared" si="4"/>
        <v/>
      </c>
      <c r="E77" s="34" t="str">
        <f t="shared" si="3"/>
        <v/>
      </c>
      <c r="F77" s="34" t="str">
        <f t="shared" si="1"/>
        <v/>
      </c>
      <c r="G77" s="34" t="str">
        <f>IF(C77&lt;&gt;"",G76-Table37[[#This Row],[Kapitał]],"")</f>
        <v/>
      </c>
    </row>
    <row r="78" spans="2:7">
      <c r="B78" s="33" t="str">
        <f t="shared" si="2"/>
        <v/>
      </c>
      <c r="C78" t="str">
        <f>IF(ANALIZA!$C$34&lt;='Standardowa spłata'!C77,"",'Standardowa spłata'!C77+1)</f>
        <v/>
      </c>
      <c r="D78" s="34" t="str">
        <f t="shared" si="4"/>
        <v/>
      </c>
      <c r="E78" s="34" t="str">
        <f t="shared" si="3"/>
        <v/>
      </c>
      <c r="F78" s="34" t="str">
        <f t="shared" si="1"/>
        <v/>
      </c>
      <c r="G78" s="34" t="str">
        <f>IF(C78&lt;&gt;"",G77-Table37[[#This Row],[Kapitał]],"")</f>
        <v/>
      </c>
    </row>
    <row r="79" spans="2:7">
      <c r="B79" s="33" t="str">
        <f t="shared" si="2"/>
        <v/>
      </c>
      <c r="C79" t="str">
        <f>IF(ANALIZA!$C$34&lt;='Standardowa spłata'!C78,"",'Standardowa spłata'!C78+1)</f>
        <v/>
      </c>
      <c r="D79" s="34" t="str">
        <f t="shared" si="4"/>
        <v/>
      </c>
      <c r="E79" s="34" t="str">
        <f t="shared" si="3"/>
        <v/>
      </c>
      <c r="F79" s="34" t="str">
        <f t="shared" si="1"/>
        <v/>
      </c>
      <c r="G79" s="34" t="str">
        <f>IF(C79&lt;&gt;"",G78-Table37[[#This Row],[Kapitał]],"")</f>
        <v/>
      </c>
    </row>
    <row r="80" spans="2:7">
      <c r="B80" s="33" t="str">
        <f t="shared" si="2"/>
        <v/>
      </c>
      <c r="C80" t="str">
        <f>IF(ANALIZA!$C$34&lt;='Standardowa spłata'!C79,"",'Standardowa spłata'!C79+1)</f>
        <v/>
      </c>
      <c r="D80" s="34" t="str">
        <f t="shared" si="4"/>
        <v/>
      </c>
      <c r="E80" s="34" t="str">
        <f t="shared" si="3"/>
        <v/>
      </c>
      <c r="F80" s="34" t="str">
        <f t="shared" si="1"/>
        <v/>
      </c>
      <c r="G80" s="34" t="str">
        <f>IF(C80&lt;&gt;"",G79-Table37[[#This Row],[Kapitał]],"")</f>
        <v/>
      </c>
    </row>
    <row r="81" spans="2:7">
      <c r="B81" s="33" t="str">
        <f t="shared" si="2"/>
        <v/>
      </c>
      <c r="C81" t="str">
        <f>IF(ANALIZA!$C$34&lt;='Standardowa spłata'!C80,"",'Standardowa spłata'!C80+1)</f>
        <v/>
      </c>
      <c r="D81" s="34" t="str">
        <f t="shared" si="4"/>
        <v/>
      </c>
      <c r="E81" s="34" t="str">
        <f t="shared" si="3"/>
        <v/>
      </c>
      <c r="F81" s="34" t="str">
        <f t="shared" si="1"/>
        <v/>
      </c>
      <c r="G81" s="34" t="str">
        <f>IF(C81&lt;&gt;"",G80-Table37[[#This Row],[Kapitał]],"")</f>
        <v/>
      </c>
    </row>
    <row r="82" spans="2:7">
      <c r="B82" s="33" t="str">
        <f t="shared" si="2"/>
        <v/>
      </c>
      <c r="C82" t="str">
        <f>IF(ANALIZA!$C$34&lt;='Standardowa spłata'!C81,"",'Standardowa spłata'!C81+1)</f>
        <v/>
      </c>
      <c r="D82" s="34" t="str">
        <f t="shared" si="4"/>
        <v/>
      </c>
      <c r="E82" s="34" t="str">
        <f t="shared" si="3"/>
        <v/>
      </c>
      <c r="F82" s="34" t="str">
        <f t="shared" si="1"/>
        <v/>
      </c>
      <c r="G82" s="34" t="str">
        <f>IF(C82&lt;&gt;"",G81-Table37[[#This Row],[Kapitał]],"")</f>
        <v/>
      </c>
    </row>
    <row r="83" spans="2:7">
      <c r="B83" s="33" t="str">
        <f t="shared" si="2"/>
        <v/>
      </c>
      <c r="C83" t="str">
        <f>IF(ANALIZA!$C$34&lt;='Standardowa spłata'!C82,"",'Standardowa spłata'!C82+1)</f>
        <v/>
      </c>
      <c r="D83" s="34" t="str">
        <f t="shared" si="4"/>
        <v/>
      </c>
      <c r="E83" s="34" t="str">
        <f t="shared" si="3"/>
        <v/>
      </c>
      <c r="F83" s="34" t="str">
        <f t="shared" si="1"/>
        <v/>
      </c>
      <c r="G83" s="34" t="str">
        <f>IF(C83&lt;&gt;"",G82-Table37[[#This Row],[Kapitał]],"")</f>
        <v/>
      </c>
    </row>
    <row r="84" spans="2:7">
      <c r="B84" s="33" t="str">
        <f t="shared" si="2"/>
        <v/>
      </c>
      <c r="C84" t="str">
        <f>IF(ANALIZA!$C$34&lt;='Standardowa spłata'!C83,"",'Standardowa spłata'!C83+1)</f>
        <v/>
      </c>
      <c r="D84" s="34" t="str">
        <f t="shared" si="4"/>
        <v/>
      </c>
      <c r="E84" s="34" t="str">
        <f t="shared" si="3"/>
        <v/>
      </c>
      <c r="F84" s="34" t="str">
        <f t="shared" si="1"/>
        <v/>
      </c>
      <c r="G84" s="34" t="str">
        <f>IF(C84&lt;&gt;"",G83-Table37[[#This Row],[Kapitał]],"")</f>
        <v/>
      </c>
    </row>
    <row r="85" spans="2:7">
      <c r="B85" s="33" t="str">
        <f t="shared" si="2"/>
        <v/>
      </c>
      <c r="C85" t="str">
        <f>IF(ANALIZA!$C$34&lt;='Standardowa spłata'!C84,"",'Standardowa spłata'!C84+1)</f>
        <v/>
      </c>
      <c r="D85" s="34" t="str">
        <f t="shared" si="4"/>
        <v/>
      </c>
      <c r="E85" s="34" t="str">
        <f t="shared" si="3"/>
        <v/>
      </c>
      <c r="F85" s="34" t="str">
        <f t="shared" si="1"/>
        <v/>
      </c>
      <c r="G85" s="34" t="str">
        <f>IF(C85&lt;&gt;"",G84-Table37[[#This Row],[Kapitał]],"")</f>
        <v/>
      </c>
    </row>
    <row r="86" spans="2:7">
      <c r="B86" s="33" t="str">
        <f t="shared" si="2"/>
        <v/>
      </c>
      <c r="C86" t="str">
        <f>IF(ANALIZA!$C$34&lt;='Standardowa spłata'!C85,"",'Standardowa spłata'!C85+1)</f>
        <v/>
      </c>
      <c r="D86" s="34" t="str">
        <f t="shared" si="4"/>
        <v/>
      </c>
      <c r="E86" s="34" t="str">
        <f t="shared" si="3"/>
        <v/>
      </c>
      <c r="F86" s="34" t="str">
        <f t="shared" si="1"/>
        <v/>
      </c>
      <c r="G86" s="34" t="str">
        <f>IF(C86&lt;&gt;"",G85-Table37[[#This Row],[Kapitał]],"")</f>
        <v/>
      </c>
    </row>
    <row r="87" spans="2:7">
      <c r="B87" s="33" t="str">
        <f t="shared" si="2"/>
        <v/>
      </c>
      <c r="C87" t="str">
        <f>IF(ANALIZA!$C$34&lt;='Standardowa spłata'!C86,"",'Standardowa spłata'!C86+1)</f>
        <v/>
      </c>
      <c r="D87" s="34" t="str">
        <f t="shared" si="4"/>
        <v/>
      </c>
      <c r="E87" s="34" t="str">
        <f t="shared" si="3"/>
        <v/>
      </c>
      <c r="F87" s="34" t="str">
        <f t="shared" si="1"/>
        <v/>
      </c>
      <c r="G87" s="34" t="str">
        <f>IF(C87&lt;&gt;"",G86-Table37[[#This Row],[Kapitał]],"")</f>
        <v/>
      </c>
    </row>
    <row r="88" spans="2:7">
      <c r="B88" s="33" t="str">
        <f t="shared" si="2"/>
        <v/>
      </c>
      <c r="C88" t="str">
        <f>IF(ANALIZA!$C$34&lt;='Standardowa spłata'!C87,"",'Standardowa spłata'!C87+1)</f>
        <v/>
      </c>
      <c r="D88" s="34" t="str">
        <f t="shared" si="4"/>
        <v/>
      </c>
      <c r="E88" s="34" t="str">
        <f t="shared" si="3"/>
        <v/>
      </c>
      <c r="F88" s="34" t="str">
        <f t="shared" si="1"/>
        <v/>
      </c>
      <c r="G88" s="34" t="str">
        <f>IF(C88&lt;&gt;"",G87-Table37[[#This Row],[Kapitał]],"")</f>
        <v/>
      </c>
    </row>
    <row r="89" spans="2:7">
      <c r="B89" s="33" t="str">
        <f t="shared" si="2"/>
        <v/>
      </c>
      <c r="C89" t="str">
        <f>IF(ANALIZA!$C$34&lt;='Standardowa spłata'!C88,"",'Standardowa spłata'!C88+1)</f>
        <v/>
      </c>
      <c r="D89" s="34" t="str">
        <f t="shared" si="4"/>
        <v/>
      </c>
      <c r="E89" s="34" t="str">
        <f t="shared" si="3"/>
        <v/>
      </c>
      <c r="F89" s="34" t="str">
        <f t="shared" si="1"/>
        <v/>
      </c>
      <c r="G89" s="34" t="str">
        <f>IF(C89&lt;&gt;"",G88-Table37[[#This Row],[Kapitał]],"")</f>
        <v/>
      </c>
    </row>
    <row r="90" spans="2:7">
      <c r="B90" s="33" t="str">
        <f t="shared" si="2"/>
        <v/>
      </c>
      <c r="C90" t="str">
        <f>IF(ANALIZA!$C$34&lt;='Standardowa spłata'!C89,"",'Standardowa spłata'!C89+1)</f>
        <v/>
      </c>
      <c r="D90" s="34" t="str">
        <f t="shared" si="4"/>
        <v/>
      </c>
      <c r="E90" s="34" t="str">
        <f t="shared" si="3"/>
        <v/>
      </c>
      <c r="F90" s="34" t="str">
        <f t="shared" si="1"/>
        <v/>
      </c>
      <c r="G90" s="34" t="str">
        <f>IF(C90&lt;&gt;"",G89-Table37[[#This Row],[Kapitał]],"")</f>
        <v/>
      </c>
    </row>
    <row r="91" spans="2:7">
      <c r="B91" s="33" t="str">
        <f t="shared" si="2"/>
        <v/>
      </c>
      <c r="C91" t="str">
        <f>IF(ANALIZA!$C$34&lt;='Standardowa spłata'!C90,"",'Standardowa spłata'!C90+1)</f>
        <v/>
      </c>
      <c r="D91" s="34" t="str">
        <f t="shared" si="4"/>
        <v/>
      </c>
      <c r="E91" s="34" t="str">
        <f t="shared" si="3"/>
        <v/>
      </c>
      <c r="F91" s="34" t="str">
        <f t="shared" si="1"/>
        <v/>
      </c>
      <c r="G91" s="34" t="str">
        <f>IF(C91&lt;&gt;"",G90-Table37[[#This Row],[Kapitał]],"")</f>
        <v/>
      </c>
    </row>
  </sheetData>
  <mergeCells count="1">
    <mergeCell ref="B3:G3"/>
  </mergeCells>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1"/>
  <sheetViews>
    <sheetView showGridLines="0" workbookViewId="0">
      <selection activeCell="H1" sqref="H1"/>
    </sheetView>
  </sheetViews>
  <sheetFormatPr baseColWidth="10" defaultRowHeight="15" x14ac:dyDescent="0"/>
  <cols>
    <col min="1" max="1" width="2.33203125" customWidth="1"/>
    <col min="3" max="3" width="13.5" customWidth="1"/>
    <col min="4" max="4" width="15.5" customWidth="1"/>
    <col min="7" max="7" width="25.5" customWidth="1"/>
    <col min="8" max="8" width="11" customWidth="1"/>
  </cols>
  <sheetData>
    <row r="1" spans="2:7" ht="21">
      <c r="B1" s="10" t="s">
        <v>49</v>
      </c>
    </row>
    <row r="3" spans="2:7" ht="45" customHeight="1">
      <c r="B3" s="58" t="s">
        <v>87</v>
      </c>
      <c r="C3" s="58"/>
      <c r="D3" s="58"/>
      <c r="E3" s="58"/>
      <c r="F3" s="58"/>
      <c r="G3" s="58"/>
    </row>
    <row r="5" spans="2:7" ht="21">
      <c r="B5" s="10" t="s">
        <v>39</v>
      </c>
    </row>
    <row r="7" spans="2:7">
      <c r="C7" s="35" t="s">
        <v>40</v>
      </c>
      <c r="D7" s="34">
        <f>SUM(Table378[Wysokość raty])</f>
        <v>1201.8709016269675</v>
      </c>
      <c r="E7" t="str">
        <f>ANALIZA!D12</f>
        <v>CHF</v>
      </c>
    </row>
    <row r="8" spans="2:7">
      <c r="C8" s="35" t="s">
        <v>41</v>
      </c>
      <c r="D8" s="34">
        <f>SUM(Table378[Kapitał])</f>
        <v>704.80187065066843</v>
      </c>
      <c r="E8" t="str">
        <f>E7</f>
        <v>CHF</v>
      </c>
    </row>
    <row r="9" spans="2:7">
      <c r="C9" s="35" t="s">
        <v>42</v>
      </c>
      <c r="D9" s="34">
        <f>SUM(Table378[Odsetki])</f>
        <v>497.06903097631994</v>
      </c>
      <c r="E9" t="str">
        <f>E7</f>
        <v>CHF</v>
      </c>
    </row>
    <row r="11" spans="2:7">
      <c r="C11" s="35" t="s">
        <v>33</v>
      </c>
      <c r="D11" s="34">
        <f>C20-D8</f>
        <v>49295.19812934933</v>
      </c>
      <c r="E11" t="str">
        <f>E7</f>
        <v>CHF</v>
      </c>
    </row>
    <row r="13" spans="2:7">
      <c r="C13" s="35" t="s">
        <v>47</v>
      </c>
      <c r="D13" s="34">
        <f>C21</f>
        <v>200.3118169378279</v>
      </c>
      <c r="E13" t="str">
        <f>E7</f>
        <v>CHF</v>
      </c>
    </row>
    <row r="14" spans="2:7">
      <c r="C14" s="35" t="s">
        <v>48</v>
      </c>
      <c r="D14" s="34">
        <f>D13*ANALIZA!C13</f>
        <v>771.20049521063743</v>
      </c>
      <c r="E14" t="s">
        <v>22</v>
      </c>
    </row>
    <row r="16" spans="2:7" ht="21">
      <c r="B16" s="10" t="s">
        <v>34</v>
      </c>
    </row>
    <row r="18" spans="2:9">
      <c r="B18" t="s">
        <v>35</v>
      </c>
      <c r="C18">
        <f>ANALIZA!C16/12</f>
        <v>1.6666666666666668E-3</v>
      </c>
    </row>
    <row r="19" spans="2:9">
      <c r="B19" t="s">
        <v>36</v>
      </c>
      <c r="C19" s="37">
        <f>NPER(C18,C21,-C20)</f>
        <v>322.99999999999255</v>
      </c>
    </row>
    <row r="20" spans="2:9">
      <c r="B20" t="s">
        <v>37</v>
      </c>
      <c r="C20" s="34">
        <f>ANALIZA!C12-ANALIZA!C26</f>
        <v>50000</v>
      </c>
    </row>
    <row r="21" spans="2:9">
      <c r="B21" t="s">
        <v>38</v>
      </c>
      <c r="C21" s="34">
        <f>'Standardowa spłata'!C21</f>
        <v>200.3118169378279</v>
      </c>
    </row>
    <row r="23" spans="2:9" ht="21">
      <c r="B23" s="10" t="s">
        <v>44</v>
      </c>
      <c r="I23" s="10"/>
    </row>
    <row r="25" spans="2:9">
      <c r="B25" s="36" t="s">
        <v>45</v>
      </c>
    </row>
    <row r="27" spans="2:9">
      <c r="B27" t="s">
        <v>28</v>
      </c>
      <c r="C27" t="s">
        <v>29</v>
      </c>
      <c r="D27" t="s">
        <v>32</v>
      </c>
      <c r="E27" t="s">
        <v>30</v>
      </c>
      <c r="F27" t="s">
        <v>31</v>
      </c>
      <c r="G27" t="s">
        <v>33</v>
      </c>
    </row>
    <row r="28" spans="2:9">
      <c r="B28" s="33">
        <f>ANALIZA!C11</f>
        <v>42120</v>
      </c>
      <c r="C28">
        <f>IF(ANALIZA!C34&gt;=1,1,)</f>
        <v>1</v>
      </c>
      <c r="D28" s="34">
        <f t="shared" ref="D28:D33" si="0">IF(C28&lt;&gt;"",$C$21,"")</f>
        <v>200.3118169378279</v>
      </c>
      <c r="E28" s="34">
        <f>IF(C28&lt;&gt;"",PPMT($C$18,C28,$C$19,-$C$20,,),"")</f>
        <v>116.97848360449804</v>
      </c>
      <c r="F28" s="34">
        <f>IF(C28&lt;&gt;"",IPMT($C$18,C28,$C$19,-$C$20,,),"")</f>
        <v>83.333333333333343</v>
      </c>
      <c r="G28" s="34">
        <f>IF(C28&lt;&gt;"",$C$20-E28,"")</f>
        <v>49883.0215163955</v>
      </c>
    </row>
    <row r="29" spans="2:9">
      <c r="B29" s="33">
        <f>IF(C29&lt;&gt;"",EDATE(B28,1),"")</f>
        <v>42150</v>
      </c>
      <c r="C29">
        <f>IF(ANALIZA!$C$34&lt;='Standardowa spłata'!C28,"",'Standardowa spłata'!C28+1)</f>
        <v>2</v>
      </c>
      <c r="D29" s="34">
        <f t="shared" si="0"/>
        <v>200.3118169378279</v>
      </c>
      <c r="E29" s="34">
        <f>IF(C29&lt;&gt;"",PPMT($C$18,C29,$C$19,-$C$20,,),"")</f>
        <v>117.17344774383888</v>
      </c>
      <c r="F29" s="34">
        <f t="shared" ref="F29:F91" si="1">IF(C29&lt;&gt;"",IPMT($C$18,C29,$C$19,-$C$20,,),"")</f>
        <v>83.138369193992517</v>
      </c>
      <c r="G29" s="34">
        <f>IF(C29&lt;&gt;"",G28-Table378[[#This Row],[Kapitał]],"")</f>
        <v>49765.848068651663</v>
      </c>
    </row>
    <row r="30" spans="2:9">
      <c r="B30" s="33">
        <f t="shared" ref="B30:B91" si="2">IF(C30&lt;&gt;"",EDATE(B29,1),"")</f>
        <v>42181</v>
      </c>
      <c r="C30">
        <f>IF(ANALIZA!$C$34&lt;='Standardowa spłata'!C29,"",'Standardowa spłata'!C29+1)</f>
        <v>3</v>
      </c>
      <c r="D30" s="34">
        <f t="shared" si="0"/>
        <v>200.3118169378279</v>
      </c>
      <c r="E30" s="34">
        <f>IF(C30&lt;&gt;"",PPMT($C$18,C30,$C$19,-$C$20,,),"")</f>
        <v>117.36873682341192</v>
      </c>
      <c r="F30" s="34">
        <f t="shared" si="1"/>
        <v>82.943080114419445</v>
      </c>
      <c r="G30" s="34">
        <f>IF(C30&lt;&gt;"",G29-Table378[[#This Row],[Kapitał]],"")</f>
        <v>49648.479331828254</v>
      </c>
    </row>
    <row r="31" spans="2:9">
      <c r="B31" s="33">
        <f t="shared" si="2"/>
        <v>42211</v>
      </c>
      <c r="C31">
        <f>IF(ANALIZA!$C$34&lt;='Standardowa spłata'!C30,"",'Standardowa spłata'!C30+1)</f>
        <v>4</v>
      </c>
      <c r="D31" s="34">
        <f t="shared" si="0"/>
        <v>200.3118169378279</v>
      </c>
      <c r="E31" s="34">
        <f t="shared" ref="E31:E91" si="3">IF(C31&lt;&gt;"",PPMT($C$18,C31,$C$19,-$C$20,,),"")</f>
        <v>117.5643513847843</v>
      </c>
      <c r="F31" s="34">
        <f t="shared" si="1"/>
        <v>82.747465553047093</v>
      </c>
      <c r="G31" s="34">
        <f>IF(C31&lt;&gt;"",G30-Table378[[#This Row],[Kapitał]],"")</f>
        <v>49530.914980443471</v>
      </c>
    </row>
    <row r="32" spans="2:9">
      <c r="B32" s="33">
        <f t="shared" si="2"/>
        <v>42242</v>
      </c>
      <c r="C32">
        <f>IF(ANALIZA!$C$34&lt;='Standardowa spłata'!C31,"",'Standardowa spłata'!C31+1)</f>
        <v>5</v>
      </c>
      <c r="D32" s="34">
        <f t="shared" si="0"/>
        <v>200.3118169378279</v>
      </c>
      <c r="E32" s="34">
        <f t="shared" si="3"/>
        <v>117.76029197042558</v>
      </c>
      <c r="F32" s="34">
        <f t="shared" si="1"/>
        <v>82.551524967405797</v>
      </c>
      <c r="G32" s="34">
        <f>IF(C32&lt;&gt;"",G31-Table378[[#This Row],[Kapitał]],"")</f>
        <v>49413.154688473049</v>
      </c>
    </row>
    <row r="33" spans="2:9">
      <c r="B33" s="33">
        <f t="shared" si="2"/>
        <v>42273</v>
      </c>
      <c r="C33">
        <f>IF(ANALIZA!$C$34&lt;='Standardowa spłata'!C32,"",'Standardowa spłata'!C32+1)</f>
        <v>6</v>
      </c>
      <c r="D33" s="34">
        <f t="shared" si="0"/>
        <v>200.3118169378279</v>
      </c>
      <c r="E33" s="34">
        <f t="shared" si="3"/>
        <v>117.95655912370962</v>
      </c>
      <c r="F33" s="34">
        <f t="shared" si="1"/>
        <v>82.355257814121742</v>
      </c>
      <c r="G33" s="34">
        <f>IF(C33&lt;&gt;"",G32-Table378[[#This Row],[Kapitał]],"")</f>
        <v>49295.198129349337</v>
      </c>
      <c r="I33" s="34"/>
    </row>
    <row r="34" spans="2:9">
      <c r="B34" s="33" t="str">
        <f t="shared" si="2"/>
        <v/>
      </c>
      <c r="C34" t="str">
        <f>IF(ANALIZA!$C$34&lt;='Standardowa spłata'!C33,"",'Standardowa spłata'!C33+1)</f>
        <v/>
      </c>
      <c r="D34" s="34" t="str">
        <f t="shared" ref="D34:D91" si="4">IF(C34&lt;&gt;"",$C$21,"")</f>
        <v/>
      </c>
      <c r="E34" s="34" t="str">
        <f t="shared" si="3"/>
        <v/>
      </c>
      <c r="F34" s="34" t="str">
        <f t="shared" si="1"/>
        <v/>
      </c>
      <c r="G34" s="34" t="str">
        <f>IF(C34&lt;&gt;"",G33-Table378[[#This Row],[Kapitał]],"")</f>
        <v/>
      </c>
    </row>
    <row r="35" spans="2:9">
      <c r="B35" s="33" t="str">
        <f t="shared" si="2"/>
        <v/>
      </c>
      <c r="C35" t="str">
        <f>IF(ANALIZA!$C$34&lt;='Standardowa spłata'!C34,"",'Standardowa spłata'!C34+1)</f>
        <v/>
      </c>
      <c r="D35" s="34" t="str">
        <f t="shared" si="4"/>
        <v/>
      </c>
      <c r="E35" s="34" t="str">
        <f t="shared" si="3"/>
        <v/>
      </c>
      <c r="F35" s="34" t="str">
        <f t="shared" si="1"/>
        <v/>
      </c>
      <c r="G35" s="34" t="str">
        <f>IF(C35&lt;&gt;"",G34-Table378[[#This Row],[Kapitał]],"")</f>
        <v/>
      </c>
    </row>
    <row r="36" spans="2:9">
      <c r="B36" s="33" t="str">
        <f t="shared" si="2"/>
        <v/>
      </c>
      <c r="C36" t="str">
        <f>IF(ANALIZA!$C$34&lt;='Standardowa spłata'!C35,"",'Standardowa spłata'!C35+1)</f>
        <v/>
      </c>
      <c r="D36" s="34" t="str">
        <f t="shared" si="4"/>
        <v/>
      </c>
      <c r="E36" s="34" t="str">
        <f t="shared" si="3"/>
        <v/>
      </c>
      <c r="F36" s="34" t="str">
        <f t="shared" si="1"/>
        <v/>
      </c>
      <c r="G36" s="34" t="str">
        <f>IF(C36&lt;&gt;"",G35-Table378[[#This Row],[Kapitał]],"")</f>
        <v/>
      </c>
    </row>
    <row r="37" spans="2:9">
      <c r="B37" s="33" t="str">
        <f t="shared" si="2"/>
        <v/>
      </c>
      <c r="C37" t="str">
        <f>IF(ANALIZA!$C$34&lt;='Standardowa spłata'!C36,"",'Standardowa spłata'!C36+1)</f>
        <v/>
      </c>
      <c r="D37" s="34" t="str">
        <f t="shared" si="4"/>
        <v/>
      </c>
      <c r="E37" s="34" t="str">
        <f t="shared" si="3"/>
        <v/>
      </c>
      <c r="F37" s="34" t="str">
        <f t="shared" si="1"/>
        <v/>
      </c>
      <c r="G37" s="34" t="str">
        <f>IF(C37&lt;&gt;"",G36-Table378[[#This Row],[Kapitał]],"")</f>
        <v/>
      </c>
    </row>
    <row r="38" spans="2:9">
      <c r="B38" s="33" t="str">
        <f t="shared" si="2"/>
        <v/>
      </c>
      <c r="C38" t="str">
        <f>IF(ANALIZA!$C$34&lt;='Standardowa spłata'!C37,"",'Standardowa spłata'!C37+1)</f>
        <v/>
      </c>
      <c r="D38" s="34" t="str">
        <f t="shared" si="4"/>
        <v/>
      </c>
      <c r="E38" s="34" t="str">
        <f t="shared" si="3"/>
        <v/>
      </c>
      <c r="F38" s="34" t="str">
        <f t="shared" si="1"/>
        <v/>
      </c>
      <c r="G38" s="34" t="str">
        <f>IF(C38&lt;&gt;"",G37-Table378[[#This Row],[Kapitał]],"")</f>
        <v/>
      </c>
    </row>
    <row r="39" spans="2:9">
      <c r="B39" s="33" t="str">
        <f t="shared" si="2"/>
        <v/>
      </c>
      <c r="C39" t="str">
        <f>IF(ANALIZA!$C$34&lt;='Standardowa spłata'!C38,"",'Standardowa spłata'!C38+1)</f>
        <v/>
      </c>
      <c r="D39" s="34" t="str">
        <f t="shared" si="4"/>
        <v/>
      </c>
      <c r="E39" s="34" t="str">
        <f t="shared" si="3"/>
        <v/>
      </c>
      <c r="F39" s="34" t="str">
        <f t="shared" si="1"/>
        <v/>
      </c>
      <c r="G39" s="34" t="str">
        <f>IF(C39&lt;&gt;"",G38-Table378[[#This Row],[Kapitał]],"")</f>
        <v/>
      </c>
    </row>
    <row r="40" spans="2:9">
      <c r="B40" s="33" t="str">
        <f t="shared" si="2"/>
        <v/>
      </c>
      <c r="C40" t="str">
        <f>IF(ANALIZA!$C$34&lt;='Standardowa spłata'!C39,"",'Standardowa spłata'!C39+1)</f>
        <v/>
      </c>
      <c r="D40" s="34" t="str">
        <f t="shared" si="4"/>
        <v/>
      </c>
      <c r="E40" s="34" t="str">
        <f t="shared" si="3"/>
        <v/>
      </c>
      <c r="F40" s="34" t="str">
        <f t="shared" si="1"/>
        <v/>
      </c>
      <c r="G40" s="34" t="str">
        <f>IF(C40&lt;&gt;"",G39-Table378[[#This Row],[Kapitał]],"")</f>
        <v/>
      </c>
    </row>
    <row r="41" spans="2:9">
      <c r="B41" s="33" t="str">
        <f t="shared" si="2"/>
        <v/>
      </c>
      <c r="C41" t="str">
        <f>IF(ANALIZA!$C$34&lt;='Standardowa spłata'!C40,"",'Standardowa spłata'!C40+1)</f>
        <v/>
      </c>
      <c r="D41" s="34" t="str">
        <f t="shared" si="4"/>
        <v/>
      </c>
      <c r="E41" s="34" t="str">
        <f t="shared" si="3"/>
        <v/>
      </c>
      <c r="F41" s="34" t="str">
        <f t="shared" si="1"/>
        <v/>
      </c>
      <c r="G41" s="34" t="str">
        <f>IF(C41&lt;&gt;"",G40-Table378[[#This Row],[Kapitał]],"")</f>
        <v/>
      </c>
    </row>
    <row r="42" spans="2:9">
      <c r="B42" s="33" t="str">
        <f t="shared" si="2"/>
        <v/>
      </c>
      <c r="C42" t="str">
        <f>IF(ANALIZA!$C$34&lt;='Standardowa spłata'!C41,"",'Standardowa spłata'!C41+1)</f>
        <v/>
      </c>
      <c r="D42" s="34" t="str">
        <f t="shared" si="4"/>
        <v/>
      </c>
      <c r="E42" s="34" t="str">
        <f t="shared" si="3"/>
        <v/>
      </c>
      <c r="F42" s="34" t="str">
        <f t="shared" si="1"/>
        <v/>
      </c>
      <c r="G42" s="34" t="str">
        <f>IF(C42&lt;&gt;"",G41-Table378[[#This Row],[Kapitał]],"")</f>
        <v/>
      </c>
    </row>
    <row r="43" spans="2:9">
      <c r="B43" s="33" t="str">
        <f t="shared" si="2"/>
        <v/>
      </c>
      <c r="C43" t="str">
        <f>IF(ANALIZA!$C$34&lt;='Standardowa spłata'!C42,"",'Standardowa spłata'!C42+1)</f>
        <v/>
      </c>
      <c r="D43" s="34" t="str">
        <f t="shared" si="4"/>
        <v/>
      </c>
      <c r="E43" s="34" t="str">
        <f t="shared" si="3"/>
        <v/>
      </c>
      <c r="F43" s="34" t="str">
        <f t="shared" si="1"/>
        <v/>
      </c>
      <c r="G43" s="34" t="str">
        <f>IF(C43&lt;&gt;"",G42-Table378[[#This Row],[Kapitał]],"")</f>
        <v/>
      </c>
    </row>
    <row r="44" spans="2:9">
      <c r="B44" s="33" t="str">
        <f t="shared" si="2"/>
        <v/>
      </c>
      <c r="C44" t="str">
        <f>IF(ANALIZA!$C$34&lt;='Standardowa spłata'!C43,"",'Standardowa spłata'!C43+1)</f>
        <v/>
      </c>
      <c r="D44" s="34" t="str">
        <f t="shared" si="4"/>
        <v/>
      </c>
      <c r="E44" s="34" t="str">
        <f t="shared" si="3"/>
        <v/>
      </c>
      <c r="F44" s="34" t="str">
        <f t="shared" si="1"/>
        <v/>
      </c>
      <c r="G44" s="34" t="str">
        <f>IF(C44&lt;&gt;"",G43-Table378[[#This Row],[Kapitał]],"")</f>
        <v/>
      </c>
    </row>
    <row r="45" spans="2:9">
      <c r="B45" s="33" t="str">
        <f t="shared" si="2"/>
        <v/>
      </c>
      <c r="C45" t="str">
        <f>IF(ANALIZA!$C$34&lt;='Standardowa spłata'!C44,"",'Standardowa spłata'!C44+1)</f>
        <v/>
      </c>
      <c r="D45" s="34" t="str">
        <f t="shared" si="4"/>
        <v/>
      </c>
      <c r="E45" s="34" t="str">
        <f t="shared" si="3"/>
        <v/>
      </c>
      <c r="F45" s="34" t="str">
        <f t="shared" si="1"/>
        <v/>
      </c>
      <c r="G45" s="34" t="str">
        <f>IF(C45&lt;&gt;"",G44-Table378[[#This Row],[Kapitał]],"")</f>
        <v/>
      </c>
    </row>
    <row r="46" spans="2:9">
      <c r="B46" s="33" t="str">
        <f t="shared" si="2"/>
        <v/>
      </c>
      <c r="C46" t="str">
        <f>IF(ANALIZA!$C$34&lt;='Standardowa spłata'!C45,"",'Standardowa spłata'!C45+1)</f>
        <v/>
      </c>
      <c r="D46" s="34" t="str">
        <f t="shared" si="4"/>
        <v/>
      </c>
      <c r="E46" s="34" t="str">
        <f t="shared" si="3"/>
        <v/>
      </c>
      <c r="F46" s="34" t="str">
        <f t="shared" si="1"/>
        <v/>
      </c>
      <c r="G46" s="34" t="str">
        <f>IF(C46&lt;&gt;"",G45-Table378[[#This Row],[Kapitał]],"")</f>
        <v/>
      </c>
    </row>
    <row r="47" spans="2:9">
      <c r="B47" s="33" t="str">
        <f t="shared" si="2"/>
        <v/>
      </c>
      <c r="C47" t="str">
        <f>IF(ANALIZA!$C$34&lt;='Standardowa spłata'!C46,"",'Standardowa spłata'!C46+1)</f>
        <v/>
      </c>
      <c r="D47" s="34" t="str">
        <f t="shared" si="4"/>
        <v/>
      </c>
      <c r="E47" s="34" t="str">
        <f t="shared" si="3"/>
        <v/>
      </c>
      <c r="F47" s="34" t="str">
        <f t="shared" si="1"/>
        <v/>
      </c>
      <c r="G47" s="34" t="str">
        <f>IF(C47&lt;&gt;"",G46-Table378[[#This Row],[Kapitał]],"")</f>
        <v/>
      </c>
    </row>
    <row r="48" spans="2:9">
      <c r="B48" s="33" t="str">
        <f t="shared" si="2"/>
        <v/>
      </c>
      <c r="C48" t="str">
        <f>IF(ANALIZA!$C$34&lt;='Standardowa spłata'!C47,"",'Standardowa spłata'!C47+1)</f>
        <v/>
      </c>
      <c r="D48" s="34" t="str">
        <f t="shared" si="4"/>
        <v/>
      </c>
      <c r="E48" s="34" t="str">
        <f t="shared" si="3"/>
        <v/>
      </c>
      <c r="F48" s="34" t="str">
        <f t="shared" si="1"/>
        <v/>
      </c>
      <c r="G48" s="34" t="str">
        <f>IF(C48&lt;&gt;"",G47-Table378[[#This Row],[Kapitał]],"")</f>
        <v/>
      </c>
    </row>
    <row r="49" spans="2:7">
      <c r="B49" s="33" t="str">
        <f t="shared" si="2"/>
        <v/>
      </c>
      <c r="C49" t="str">
        <f>IF(ANALIZA!$C$34&lt;='Standardowa spłata'!C48,"",'Standardowa spłata'!C48+1)</f>
        <v/>
      </c>
      <c r="D49" s="34" t="str">
        <f t="shared" si="4"/>
        <v/>
      </c>
      <c r="E49" s="34" t="str">
        <f t="shared" si="3"/>
        <v/>
      </c>
      <c r="F49" s="34" t="str">
        <f t="shared" si="1"/>
        <v/>
      </c>
      <c r="G49" s="34" t="str">
        <f>IF(C49&lt;&gt;"",G48-Table378[[#This Row],[Kapitał]],"")</f>
        <v/>
      </c>
    </row>
    <row r="50" spans="2:7">
      <c r="B50" s="33" t="str">
        <f t="shared" si="2"/>
        <v/>
      </c>
      <c r="C50" t="str">
        <f>IF(ANALIZA!$C$34&lt;='Standardowa spłata'!C49,"",'Standardowa spłata'!C49+1)</f>
        <v/>
      </c>
      <c r="D50" s="34" t="str">
        <f t="shared" si="4"/>
        <v/>
      </c>
      <c r="E50" s="34" t="str">
        <f t="shared" si="3"/>
        <v/>
      </c>
      <c r="F50" s="34" t="str">
        <f t="shared" si="1"/>
        <v/>
      </c>
      <c r="G50" s="34" t="str">
        <f>IF(C50&lt;&gt;"",G49-Table378[[#This Row],[Kapitał]],"")</f>
        <v/>
      </c>
    </row>
    <row r="51" spans="2:7">
      <c r="B51" s="33" t="str">
        <f t="shared" si="2"/>
        <v/>
      </c>
      <c r="C51" t="str">
        <f>IF(ANALIZA!$C$34&lt;='Standardowa spłata'!C50,"",'Standardowa spłata'!C50+1)</f>
        <v/>
      </c>
      <c r="D51" s="34" t="str">
        <f t="shared" si="4"/>
        <v/>
      </c>
      <c r="E51" s="34" t="str">
        <f t="shared" si="3"/>
        <v/>
      </c>
      <c r="F51" s="34" t="str">
        <f t="shared" si="1"/>
        <v/>
      </c>
      <c r="G51" s="34" t="str">
        <f>IF(C51&lt;&gt;"",G50-Table378[[#This Row],[Kapitał]],"")</f>
        <v/>
      </c>
    </row>
    <row r="52" spans="2:7">
      <c r="B52" s="33" t="str">
        <f t="shared" si="2"/>
        <v/>
      </c>
      <c r="C52" t="str">
        <f>IF(ANALIZA!$C$34&lt;='Standardowa spłata'!C51,"",'Standardowa spłata'!C51+1)</f>
        <v/>
      </c>
      <c r="D52" s="34" t="str">
        <f t="shared" si="4"/>
        <v/>
      </c>
      <c r="E52" s="34" t="str">
        <f t="shared" si="3"/>
        <v/>
      </c>
      <c r="F52" s="34" t="str">
        <f t="shared" si="1"/>
        <v/>
      </c>
      <c r="G52" s="34" t="str">
        <f>IF(C52&lt;&gt;"",G51-Table378[[#This Row],[Kapitał]],"")</f>
        <v/>
      </c>
    </row>
    <row r="53" spans="2:7">
      <c r="B53" s="33" t="str">
        <f t="shared" si="2"/>
        <v/>
      </c>
      <c r="C53" t="str">
        <f>IF(ANALIZA!$C$34&lt;='Standardowa spłata'!C52,"",'Standardowa spłata'!C52+1)</f>
        <v/>
      </c>
      <c r="D53" s="34" t="str">
        <f t="shared" si="4"/>
        <v/>
      </c>
      <c r="E53" s="34" t="str">
        <f t="shared" si="3"/>
        <v/>
      </c>
      <c r="F53" s="34" t="str">
        <f t="shared" si="1"/>
        <v/>
      </c>
      <c r="G53" s="34" t="str">
        <f>IF(C53&lt;&gt;"",G52-Table378[[#This Row],[Kapitał]],"")</f>
        <v/>
      </c>
    </row>
    <row r="54" spans="2:7">
      <c r="B54" s="33" t="str">
        <f t="shared" si="2"/>
        <v/>
      </c>
      <c r="C54" t="str">
        <f>IF(ANALIZA!$C$34&lt;='Standardowa spłata'!C53,"",'Standardowa spłata'!C53+1)</f>
        <v/>
      </c>
      <c r="D54" s="34" t="str">
        <f t="shared" si="4"/>
        <v/>
      </c>
      <c r="E54" s="34" t="str">
        <f t="shared" si="3"/>
        <v/>
      </c>
      <c r="F54" s="34" t="str">
        <f t="shared" si="1"/>
        <v/>
      </c>
      <c r="G54" s="34" t="str">
        <f>IF(C54&lt;&gt;"",G53-Table378[[#This Row],[Kapitał]],"")</f>
        <v/>
      </c>
    </row>
    <row r="55" spans="2:7">
      <c r="B55" s="33" t="str">
        <f t="shared" si="2"/>
        <v/>
      </c>
      <c r="C55" t="str">
        <f>IF(ANALIZA!$C$34&lt;='Standardowa spłata'!C54,"",'Standardowa spłata'!C54+1)</f>
        <v/>
      </c>
      <c r="D55" s="34" t="str">
        <f t="shared" si="4"/>
        <v/>
      </c>
      <c r="E55" s="34" t="str">
        <f t="shared" si="3"/>
        <v/>
      </c>
      <c r="F55" s="34" t="str">
        <f t="shared" si="1"/>
        <v/>
      </c>
      <c r="G55" s="34" t="str">
        <f>IF(C55&lt;&gt;"",G54-Table378[[#This Row],[Kapitał]],"")</f>
        <v/>
      </c>
    </row>
    <row r="56" spans="2:7">
      <c r="B56" s="33" t="str">
        <f t="shared" si="2"/>
        <v/>
      </c>
      <c r="C56" t="str">
        <f>IF(ANALIZA!$C$34&lt;='Standardowa spłata'!C55,"",'Standardowa spłata'!C55+1)</f>
        <v/>
      </c>
      <c r="D56" s="34" t="str">
        <f t="shared" si="4"/>
        <v/>
      </c>
      <c r="E56" s="34" t="str">
        <f t="shared" si="3"/>
        <v/>
      </c>
      <c r="F56" s="34" t="str">
        <f t="shared" si="1"/>
        <v/>
      </c>
      <c r="G56" s="34" t="str">
        <f>IF(C56&lt;&gt;"",G55-Table378[[#This Row],[Kapitał]],"")</f>
        <v/>
      </c>
    </row>
    <row r="57" spans="2:7">
      <c r="B57" s="33" t="str">
        <f t="shared" si="2"/>
        <v/>
      </c>
      <c r="C57" t="str">
        <f>IF(ANALIZA!$C$34&lt;='Standardowa spłata'!C56,"",'Standardowa spłata'!C56+1)</f>
        <v/>
      </c>
      <c r="D57" s="34" t="str">
        <f t="shared" si="4"/>
        <v/>
      </c>
      <c r="E57" s="34" t="str">
        <f t="shared" si="3"/>
        <v/>
      </c>
      <c r="F57" s="34" t="str">
        <f t="shared" si="1"/>
        <v/>
      </c>
      <c r="G57" s="34" t="str">
        <f>IF(C57&lt;&gt;"",G56-Table378[[#This Row],[Kapitał]],"")</f>
        <v/>
      </c>
    </row>
    <row r="58" spans="2:7">
      <c r="B58" s="33" t="str">
        <f t="shared" si="2"/>
        <v/>
      </c>
      <c r="C58" t="str">
        <f>IF(ANALIZA!$C$34&lt;='Standardowa spłata'!C57,"",'Standardowa spłata'!C57+1)</f>
        <v/>
      </c>
      <c r="D58" s="34" t="str">
        <f t="shared" si="4"/>
        <v/>
      </c>
      <c r="E58" s="34" t="str">
        <f t="shared" si="3"/>
        <v/>
      </c>
      <c r="F58" s="34" t="str">
        <f t="shared" si="1"/>
        <v/>
      </c>
      <c r="G58" s="34" t="str">
        <f>IF(C58&lt;&gt;"",G57-Table378[[#This Row],[Kapitał]],"")</f>
        <v/>
      </c>
    </row>
    <row r="59" spans="2:7">
      <c r="B59" s="33" t="str">
        <f t="shared" si="2"/>
        <v/>
      </c>
      <c r="C59" t="str">
        <f>IF(ANALIZA!$C$34&lt;='Standardowa spłata'!C58,"",'Standardowa spłata'!C58+1)</f>
        <v/>
      </c>
      <c r="D59" s="34" t="str">
        <f t="shared" si="4"/>
        <v/>
      </c>
      <c r="E59" s="34" t="str">
        <f t="shared" si="3"/>
        <v/>
      </c>
      <c r="F59" s="34" t="str">
        <f t="shared" si="1"/>
        <v/>
      </c>
      <c r="G59" s="34" t="str">
        <f>IF(C59&lt;&gt;"",G58-Table378[[#This Row],[Kapitał]],"")</f>
        <v/>
      </c>
    </row>
    <row r="60" spans="2:7">
      <c r="B60" s="33" t="str">
        <f t="shared" si="2"/>
        <v/>
      </c>
      <c r="C60" t="str">
        <f>IF(ANALIZA!$C$34&lt;='Standardowa spłata'!C59,"",'Standardowa spłata'!C59+1)</f>
        <v/>
      </c>
      <c r="D60" s="34" t="str">
        <f t="shared" si="4"/>
        <v/>
      </c>
      <c r="E60" s="34" t="str">
        <f t="shared" si="3"/>
        <v/>
      </c>
      <c r="F60" s="34" t="str">
        <f t="shared" si="1"/>
        <v/>
      </c>
      <c r="G60" s="34" t="str">
        <f>IF(C60&lt;&gt;"",G59-Table378[[#This Row],[Kapitał]],"")</f>
        <v/>
      </c>
    </row>
    <row r="61" spans="2:7">
      <c r="B61" s="33" t="str">
        <f t="shared" si="2"/>
        <v/>
      </c>
      <c r="C61" t="str">
        <f>IF(ANALIZA!$C$34&lt;='Standardowa spłata'!C60,"",'Standardowa spłata'!C60+1)</f>
        <v/>
      </c>
      <c r="D61" s="34" t="str">
        <f t="shared" si="4"/>
        <v/>
      </c>
      <c r="E61" s="34" t="str">
        <f t="shared" si="3"/>
        <v/>
      </c>
      <c r="F61" s="34" t="str">
        <f t="shared" si="1"/>
        <v/>
      </c>
      <c r="G61" s="34" t="str">
        <f>IF(C61&lt;&gt;"",G60-Table378[[#This Row],[Kapitał]],"")</f>
        <v/>
      </c>
    </row>
    <row r="62" spans="2:7">
      <c r="B62" s="33" t="str">
        <f t="shared" si="2"/>
        <v/>
      </c>
      <c r="C62" t="str">
        <f>IF(ANALIZA!$C$34&lt;='Standardowa spłata'!C61,"",'Standardowa spłata'!C61+1)</f>
        <v/>
      </c>
      <c r="D62" s="34" t="str">
        <f t="shared" si="4"/>
        <v/>
      </c>
      <c r="E62" s="34" t="str">
        <f t="shared" si="3"/>
        <v/>
      </c>
      <c r="F62" s="34" t="str">
        <f t="shared" si="1"/>
        <v/>
      </c>
      <c r="G62" s="34" t="str">
        <f>IF(C62&lt;&gt;"",G61-Table378[[#This Row],[Kapitał]],"")</f>
        <v/>
      </c>
    </row>
    <row r="63" spans="2:7">
      <c r="B63" s="33" t="str">
        <f t="shared" si="2"/>
        <v/>
      </c>
      <c r="C63" t="str">
        <f>IF(ANALIZA!$C$34&lt;='Standardowa spłata'!C62,"",'Standardowa spłata'!C62+1)</f>
        <v/>
      </c>
      <c r="D63" s="34" t="str">
        <f t="shared" si="4"/>
        <v/>
      </c>
      <c r="E63" s="34" t="str">
        <f t="shared" si="3"/>
        <v/>
      </c>
      <c r="F63" s="34" t="str">
        <f t="shared" si="1"/>
        <v/>
      </c>
      <c r="G63" s="34" t="str">
        <f>IF(C63&lt;&gt;"",G62-Table378[[#This Row],[Kapitał]],"")</f>
        <v/>
      </c>
    </row>
    <row r="64" spans="2:7">
      <c r="B64" s="33" t="str">
        <f t="shared" si="2"/>
        <v/>
      </c>
      <c r="C64" t="str">
        <f>IF(ANALIZA!$C$34&lt;='Standardowa spłata'!C63,"",'Standardowa spłata'!C63+1)</f>
        <v/>
      </c>
      <c r="D64" s="34" t="str">
        <f t="shared" si="4"/>
        <v/>
      </c>
      <c r="E64" s="34" t="str">
        <f t="shared" si="3"/>
        <v/>
      </c>
      <c r="F64" s="34" t="str">
        <f t="shared" si="1"/>
        <v/>
      </c>
      <c r="G64" s="34" t="str">
        <f>IF(C64&lt;&gt;"",G63-Table378[[#This Row],[Kapitał]],"")</f>
        <v/>
      </c>
    </row>
    <row r="65" spans="2:7">
      <c r="B65" s="33" t="str">
        <f t="shared" si="2"/>
        <v/>
      </c>
      <c r="C65" t="str">
        <f>IF(ANALIZA!$C$34&lt;='Standardowa spłata'!C64,"",'Standardowa spłata'!C64+1)</f>
        <v/>
      </c>
      <c r="D65" s="34" t="str">
        <f t="shared" si="4"/>
        <v/>
      </c>
      <c r="E65" s="34" t="str">
        <f t="shared" si="3"/>
        <v/>
      </c>
      <c r="F65" s="34" t="str">
        <f t="shared" si="1"/>
        <v/>
      </c>
      <c r="G65" s="34" t="str">
        <f>IF(C65&lt;&gt;"",G64-Table378[[#This Row],[Kapitał]],"")</f>
        <v/>
      </c>
    </row>
    <row r="66" spans="2:7">
      <c r="B66" s="33" t="str">
        <f t="shared" si="2"/>
        <v/>
      </c>
      <c r="C66" t="str">
        <f>IF(ANALIZA!$C$34&lt;='Standardowa spłata'!C65,"",'Standardowa spłata'!C65+1)</f>
        <v/>
      </c>
      <c r="D66" s="34" t="str">
        <f t="shared" si="4"/>
        <v/>
      </c>
      <c r="E66" s="34" t="str">
        <f t="shared" si="3"/>
        <v/>
      </c>
      <c r="F66" s="34" t="str">
        <f t="shared" si="1"/>
        <v/>
      </c>
      <c r="G66" s="34" t="str">
        <f>IF(C66&lt;&gt;"",G65-Table378[[#This Row],[Kapitał]],"")</f>
        <v/>
      </c>
    </row>
    <row r="67" spans="2:7">
      <c r="B67" s="33" t="str">
        <f t="shared" si="2"/>
        <v/>
      </c>
      <c r="C67" t="str">
        <f>IF(ANALIZA!$C$34&lt;='Standardowa spłata'!C66,"",'Standardowa spłata'!C66+1)</f>
        <v/>
      </c>
      <c r="D67" s="34" t="str">
        <f t="shared" si="4"/>
        <v/>
      </c>
      <c r="E67" s="34" t="str">
        <f t="shared" si="3"/>
        <v/>
      </c>
      <c r="F67" s="34" t="str">
        <f t="shared" si="1"/>
        <v/>
      </c>
      <c r="G67" s="34" t="str">
        <f>IF(C67&lt;&gt;"",G66-Table378[[#This Row],[Kapitał]],"")</f>
        <v/>
      </c>
    </row>
    <row r="68" spans="2:7">
      <c r="B68" s="33" t="str">
        <f t="shared" si="2"/>
        <v/>
      </c>
      <c r="C68" t="str">
        <f>IF(ANALIZA!$C$34&lt;='Standardowa spłata'!C67,"",'Standardowa spłata'!C67+1)</f>
        <v/>
      </c>
      <c r="D68" s="34" t="str">
        <f t="shared" si="4"/>
        <v/>
      </c>
      <c r="E68" s="34" t="str">
        <f t="shared" si="3"/>
        <v/>
      </c>
      <c r="F68" s="34" t="str">
        <f t="shared" si="1"/>
        <v/>
      </c>
      <c r="G68" s="34" t="str">
        <f>IF(C68&lt;&gt;"",G67-Table378[[#This Row],[Kapitał]],"")</f>
        <v/>
      </c>
    </row>
    <row r="69" spans="2:7">
      <c r="B69" s="33" t="str">
        <f t="shared" si="2"/>
        <v/>
      </c>
      <c r="C69" t="str">
        <f>IF(ANALIZA!$C$34&lt;='Standardowa spłata'!C68,"",'Standardowa spłata'!C68+1)</f>
        <v/>
      </c>
      <c r="D69" s="34" t="str">
        <f t="shared" si="4"/>
        <v/>
      </c>
      <c r="E69" s="34" t="str">
        <f t="shared" si="3"/>
        <v/>
      </c>
      <c r="F69" s="34" t="str">
        <f t="shared" si="1"/>
        <v/>
      </c>
      <c r="G69" s="34" t="str">
        <f>IF(C69&lt;&gt;"",G68-Table378[[#This Row],[Kapitał]],"")</f>
        <v/>
      </c>
    </row>
    <row r="70" spans="2:7">
      <c r="B70" s="33" t="str">
        <f t="shared" si="2"/>
        <v/>
      </c>
      <c r="C70" t="str">
        <f>IF(ANALIZA!$C$34&lt;='Standardowa spłata'!C69,"",'Standardowa spłata'!C69+1)</f>
        <v/>
      </c>
      <c r="D70" s="34" t="str">
        <f t="shared" si="4"/>
        <v/>
      </c>
      <c r="E70" s="34" t="str">
        <f t="shared" si="3"/>
        <v/>
      </c>
      <c r="F70" s="34" t="str">
        <f t="shared" si="1"/>
        <v/>
      </c>
      <c r="G70" s="34" t="str">
        <f>IF(C70&lt;&gt;"",G69-Table378[[#This Row],[Kapitał]],"")</f>
        <v/>
      </c>
    </row>
    <row r="71" spans="2:7">
      <c r="B71" s="33" t="str">
        <f t="shared" si="2"/>
        <v/>
      </c>
      <c r="C71" t="str">
        <f>IF(ANALIZA!$C$34&lt;='Standardowa spłata'!C70,"",'Standardowa spłata'!C70+1)</f>
        <v/>
      </c>
      <c r="D71" s="34" t="str">
        <f t="shared" si="4"/>
        <v/>
      </c>
      <c r="E71" s="34" t="str">
        <f t="shared" si="3"/>
        <v/>
      </c>
      <c r="F71" s="34" t="str">
        <f t="shared" si="1"/>
        <v/>
      </c>
      <c r="G71" s="34" t="str">
        <f>IF(C71&lt;&gt;"",G70-Table378[[#This Row],[Kapitał]],"")</f>
        <v/>
      </c>
    </row>
    <row r="72" spans="2:7">
      <c r="B72" s="33" t="str">
        <f t="shared" si="2"/>
        <v/>
      </c>
      <c r="C72" t="str">
        <f>IF(ANALIZA!$C$34&lt;='Standardowa spłata'!C71,"",'Standardowa spłata'!C71+1)</f>
        <v/>
      </c>
      <c r="D72" s="34" t="str">
        <f t="shared" si="4"/>
        <v/>
      </c>
      <c r="E72" s="34" t="str">
        <f t="shared" si="3"/>
        <v/>
      </c>
      <c r="F72" s="34" t="str">
        <f t="shared" si="1"/>
        <v/>
      </c>
      <c r="G72" s="34" t="str">
        <f>IF(C72&lt;&gt;"",G71-Table378[[#This Row],[Kapitał]],"")</f>
        <v/>
      </c>
    </row>
    <row r="73" spans="2:7">
      <c r="B73" s="33" t="str">
        <f t="shared" si="2"/>
        <v/>
      </c>
      <c r="C73" t="str">
        <f>IF(ANALIZA!$C$34&lt;='Standardowa spłata'!C72,"",'Standardowa spłata'!C72+1)</f>
        <v/>
      </c>
      <c r="D73" s="34" t="str">
        <f t="shared" si="4"/>
        <v/>
      </c>
      <c r="E73" s="34" t="str">
        <f t="shared" si="3"/>
        <v/>
      </c>
      <c r="F73" s="34" t="str">
        <f t="shared" si="1"/>
        <v/>
      </c>
      <c r="G73" s="34" t="str">
        <f>IF(C73&lt;&gt;"",G72-Table378[[#This Row],[Kapitał]],"")</f>
        <v/>
      </c>
    </row>
    <row r="74" spans="2:7">
      <c r="B74" s="33" t="str">
        <f t="shared" si="2"/>
        <v/>
      </c>
      <c r="C74" t="str">
        <f>IF(ANALIZA!$C$34&lt;='Standardowa spłata'!C73,"",'Standardowa spłata'!C73+1)</f>
        <v/>
      </c>
      <c r="D74" s="34" t="str">
        <f t="shared" si="4"/>
        <v/>
      </c>
      <c r="E74" s="34" t="str">
        <f t="shared" si="3"/>
        <v/>
      </c>
      <c r="F74" s="34" t="str">
        <f t="shared" si="1"/>
        <v/>
      </c>
      <c r="G74" s="34" t="str">
        <f>IF(C74&lt;&gt;"",G73-Table378[[#This Row],[Kapitał]],"")</f>
        <v/>
      </c>
    </row>
    <row r="75" spans="2:7">
      <c r="B75" s="33" t="str">
        <f t="shared" si="2"/>
        <v/>
      </c>
      <c r="C75" t="str">
        <f>IF(ANALIZA!$C$34&lt;='Standardowa spłata'!C74,"",'Standardowa spłata'!C74+1)</f>
        <v/>
      </c>
      <c r="D75" s="34" t="str">
        <f t="shared" si="4"/>
        <v/>
      </c>
      <c r="E75" s="34" t="str">
        <f t="shared" si="3"/>
        <v/>
      </c>
      <c r="F75" s="34" t="str">
        <f t="shared" si="1"/>
        <v/>
      </c>
      <c r="G75" s="34" t="str">
        <f>IF(C75&lt;&gt;"",G74-Table378[[#This Row],[Kapitał]],"")</f>
        <v/>
      </c>
    </row>
    <row r="76" spans="2:7">
      <c r="B76" s="33" t="str">
        <f t="shared" si="2"/>
        <v/>
      </c>
      <c r="C76" t="str">
        <f>IF(ANALIZA!$C$34&lt;='Standardowa spłata'!C75,"",'Standardowa spłata'!C75+1)</f>
        <v/>
      </c>
      <c r="D76" s="34" t="str">
        <f t="shared" si="4"/>
        <v/>
      </c>
      <c r="E76" s="34" t="str">
        <f t="shared" si="3"/>
        <v/>
      </c>
      <c r="F76" s="34" t="str">
        <f t="shared" si="1"/>
        <v/>
      </c>
      <c r="G76" s="34" t="str">
        <f>IF(C76&lt;&gt;"",G75-Table378[[#This Row],[Kapitał]],"")</f>
        <v/>
      </c>
    </row>
    <row r="77" spans="2:7">
      <c r="B77" s="33" t="str">
        <f t="shared" si="2"/>
        <v/>
      </c>
      <c r="C77" t="str">
        <f>IF(ANALIZA!$C$34&lt;='Standardowa spłata'!C76,"",'Standardowa spłata'!C76+1)</f>
        <v/>
      </c>
      <c r="D77" s="34" t="str">
        <f t="shared" si="4"/>
        <v/>
      </c>
      <c r="E77" s="34" t="str">
        <f t="shared" si="3"/>
        <v/>
      </c>
      <c r="F77" s="34" t="str">
        <f t="shared" si="1"/>
        <v/>
      </c>
      <c r="G77" s="34" t="str">
        <f>IF(C77&lt;&gt;"",G76-Table378[[#This Row],[Kapitał]],"")</f>
        <v/>
      </c>
    </row>
    <row r="78" spans="2:7">
      <c r="B78" s="33" t="str">
        <f t="shared" si="2"/>
        <v/>
      </c>
      <c r="C78" t="str">
        <f>IF(ANALIZA!$C$34&lt;='Standardowa spłata'!C77,"",'Standardowa spłata'!C77+1)</f>
        <v/>
      </c>
      <c r="D78" s="34" t="str">
        <f t="shared" si="4"/>
        <v/>
      </c>
      <c r="E78" s="34" t="str">
        <f t="shared" si="3"/>
        <v/>
      </c>
      <c r="F78" s="34" t="str">
        <f t="shared" si="1"/>
        <v/>
      </c>
      <c r="G78" s="34" t="str">
        <f>IF(C78&lt;&gt;"",G77-Table378[[#This Row],[Kapitał]],"")</f>
        <v/>
      </c>
    </row>
    <row r="79" spans="2:7">
      <c r="B79" s="33" t="str">
        <f t="shared" si="2"/>
        <v/>
      </c>
      <c r="C79" t="str">
        <f>IF(ANALIZA!$C$34&lt;='Standardowa spłata'!C78,"",'Standardowa spłata'!C78+1)</f>
        <v/>
      </c>
      <c r="D79" s="34" t="str">
        <f t="shared" si="4"/>
        <v/>
      </c>
      <c r="E79" s="34" t="str">
        <f t="shared" si="3"/>
        <v/>
      </c>
      <c r="F79" s="34" t="str">
        <f t="shared" si="1"/>
        <v/>
      </c>
      <c r="G79" s="34" t="str">
        <f>IF(C79&lt;&gt;"",G78-Table378[[#This Row],[Kapitał]],"")</f>
        <v/>
      </c>
    </row>
    <row r="80" spans="2:7">
      <c r="B80" s="33" t="str">
        <f t="shared" si="2"/>
        <v/>
      </c>
      <c r="C80" t="str">
        <f>IF(ANALIZA!$C$34&lt;='Standardowa spłata'!C79,"",'Standardowa spłata'!C79+1)</f>
        <v/>
      </c>
      <c r="D80" s="34" t="str">
        <f t="shared" si="4"/>
        <v/>
      </c>
      <c r="E80" s="34" t="str">
        <f t="shared" si="3"/>
        <v/>
      </c>
      <c r="F80" s="34" t="str">
        <f t="shared" si="1"/>
        <v/>
      </c>
      <c r="G80" s="34" t="str">
        <f>IF(C80&lt;&gt;"",G79-Table378[[#This Row],[Kapitał]],"")</f>
        <v/>
      </c>
    </row>
    <row r="81" spans="2:7">
      <c r="B81" s="33" t="str">
        <f t="shared" si="2"/>
        <v/>
      </c>
      <c r="C81" t="str">
        <f>IF(ANALIZA!$C$34&lt;='Standardowa spłata'!C80,"",'Standardowa spłata'!C80+1)</f>
        <v/>
      </c>
      <c r="D81" s="34" t="str">
        <f t="shared" si="4"/>
        <v/>
      </c>
      <c r="E81" s="34" t="str">
        <f t="shared" si="3"/>
        <v/>
      </c>
      <c r="F81" s="34" t="str">
        <f t="shared" si="1"/>
        <v/>
      </c>
      <c r="G81" s="34" t="str">
        <f>IF(C81&lt;&gt;"",G80-Table378[[#This Row],[Kapitał]],"")</f>
        <v/>
      </c>
    </row>
    <row r="82" spans="2:7">
      <c r="B82" s="33" t="str">
        <f t="shared" si="2"/>
        <v/>
      </c>
      <c r="C82" t="str">
        <f>IF(ANALIZA!$C$34&lt;='Standardowa spłata'!C81,"",'Standardowa spłata'!C81+1)</f>
        <v/>
      </c>
      <c r="D82" s="34" t="str">
        <f t="shared" si="4"/>
        <v/>
      </c>
      <c r="E82" s="34" t="str">
        <f t="shared" si="3"/>
        <v/>
      </c>
      <c r="F82" s="34" t="str">
        <f t="shared" si="1"/>
        <v/>
      </c>
      <c r="G82" s="34" t="str">
        <f>IF(C82&lt;&gt;"",G81-Table378[[#This Row],[Kapitał]],"")</f>
        <v/>
      </c>
    </row>
    <row r="83" spans="2:7">
      <c r="B83" s="33" t="str">
        <f t="shared" si="2"/>
        <v/>
      </c>
      <c r="C83" t="str">
        <f>IF(ANALIZA!$C$34&lt;='Standardowa spłata'!C82,"",'Standardowa spłata'!C82+1)</f>
        <v/>
      </c>
      <c r="D83" s="34" t="str">
        <f t="shared" si="4"/>
        <v/>
      </c>
      <c r="E83" s="34" t="str">
        <f t="shared" si="3"/>
        <v/>
      </c>
      <c r="F83" s="34" t="str">
        <f t="shared" si="1"/>
        <v/>
      </c>
      <c r="G83" s="34" t="str">
        <f>IF(C83&lt;&gt;"",G82-Table378[[#This Row],[Kapitał]],"")</f>
        <v/>
      </c>
    </row>
    <row r="84" spans="2:7">
      <c r="B84" s="33" t="str">
        <f t="shared" si="2"/>
        <v/>
      </c>
      <c r="C84" t="str">
        <f>IF(ANALIZA!$C$34&lt;='Standardowa spłata'!C83,"",'Standardowa spłata'!C83+1)</f>
        <v/>
      </c>
      <c r="D84" s="34" t="str">
        <f t="shared" si="4"/>
        <v/>
      </c>
      <c r="E84" s="34" t="str">
        <f t="shared" si="3"/>
        <v/>
      </c>
      <c r="F84" s="34" t="str">
        <f t="shared" si="1"/>
        <v/>
      </c>
      <c r="G84" s="34" t="str">
        <f>IF(C84&lt;&gt;"",G83-Table378[[#This Row],[Kapitał]],"")</f>
        <v/>
      </c>
    </row>
    <row r="85" spans="2:7">
      <c r="B85" s="33" t="str">
        <f t="shared" si="2"/>
        <v/>
      </c>
      <c r="C85" t="str">
        <f>IF(ANALIZA!$C$34&lt;='Standardowa spłata'!C84,"",'Standardowa spłata'!C84+1)</f>
        <v/>
      </c>
      <c r="D85" s="34" t="str">
        <f t="shared" si="4"/>
        <v/>
      </c>
      <c r="E85" s="34" t="str">
        <f t="shared" si="3"/>
        <v/>
      </c>
      <c r="F85" s="34" t="str">
        <f t="shared" si="1"/>
        <v/>
      </c>
      <c r="G85" s="34" t="str">
        <f>IF(C85&lt;&gt;"",G84-Table378[[#This Row],[Kapitał]],"")</f>
        <v/>
      </c>
    </row>
    <row r="86" spans="2:7">
      <c r="B86" s="33" t="str">
        <f t="shared" si="2"/>
        <v/>
      </c>
      <c r="C86" t="str">
        <f>IF(ANALIZA!$C$34&lt;='Standardowa spłata'!C85,"",'Standardowa spłata'!C85+1)</f>
        <v/>
      </c>
      <c r="D86" s="34" t="str">
        <f t="shared" si="4"/>
        <v/>
      </c>
      <c r="E86" s="34" t="str">
        <f t="shared" si="3"/>
        <v/>
      </c>
      <c r="F86" s="34" t="str">
        <f t="shared" si="1"/>
        <v/>
      </c>
      <c r="G86" s="34" t="str">
        <f>IF(C86&lt;&gt;"",G85-Table378[[#This Row],[Kapitał]],"")</f>
        <v/>
      </c>
    </row>
    <row r="87" spans="2:7">
      <c r="B87" s="33" t="str">
        <f t="shared" si="2"/>
        <v/>
      </c>
      <c r="C87" t="str">
        <f>IF(ANALIZA!$C$34&lt;='Standardowa spłata'!C86,"",'Standardowa spłata'!C86+1)</f>
        <v/>
      </c>
      <c r="D87" s="34" t="str">
        <f t="shared" si="4"/>
        <v/>
      </c>
      <c r="E87" s="34" t="str">
        <f t="shared" si="3"/>
        <v/>
      </c>
      <c r="F87" s="34" t="str">
        <f t="shared" si="1"/>
        <v/>
      </c>
      <c r="G87" s="34" t="str">
        <f>IF(C87&lt;&gt;"",G86-Table378[[#This Row],[Kapitał]],"")</f>
        <v/>
      </c>
    </row>
    <row r="88" spans="2:7">
      <c r="B88" s="33" t="str">
        <f t="shared" si="2"/>
        <v/>
      </c>
      <c r="C88" t="str">
        <f>IF(ANALIZA!$C$34&lt;='Standardowa spłata'!C87,"",'Standardowa spłata'!C87+1)</f>
        <v/>
      </c>
      <c r="D88" s="34" t="str">
        <f t="shared" si="4"/>
        <v/>
      </c>
      <c r="E88" s="34" t="str">
        <f t="shared" si="3"/>
        <v/>
      </c>
      <c r="F88" s="34" t="str">
        <f t="shared" si="1"/>
        <v/>
      </c>
      <c r="G88" s="34" t="str">
        <f>IF(C88&lt;&gt;"",G87-Table378[[#This Row],[Kapitał]],"")</f>
        <v/>
      </c>
    </row>
    <row r="89" spans="2:7">
      <c r="B89" s="33" t="str">
        <f t="shared" si="2"/>
        <v/>
      </c>
      <c r="C89" t="str">
        <f>IF(ANALIZA!$C$34&lt;='Standardowa spłata'!C88,"",'Standardowa spłata'!C88+1)</f>
        <v/>
      </c>
      <c r="D89" s="34" t="str">
        <f t="shared" si="4"/>
        <v/>
      </c>
      <c r="E89" s="34" t="str">
        <f t="shared" si="3"/>
        <v/>
      </c>
      <c r="F89" s="34" t="str">
        <f t="shared" si="1"/>
        <v/>
      </c>
      <c r="G89" s="34" t="str">
        <f>IF(C89&lt;&gt;"",G88-Table378[[#This Row],[Kapitał]],"")</f>
        <v/>
      </c>
    </row>
    <row r="90" spans="2:7">
      <c r="B90" s="33" t="str">
        <f t="shared" si="2"/>
        <v/>
      </c>
      <c r="C90" t="str">
        <f>IF(ANALIZA!$C$34&lt;='Standardowa spłata'!C89,"",'Standardowa spłata'!C89+1)</f>
        <v/>
      </c>
      <c r="D90" s="34" t="str">
        <f t="shared" si="4"/>
        <v/>
      </c>
      <c r="E90" s="34" t="str">
        <f t="shared" si="3"/>
        <v/>
      </c>
      <c r="F90" s="34" t="str">
        <f t="shared" si="1"/>
        <v/>
      </c>
      <c r="G90" s="34" t="str">
        <f>IF(C90&lt;&gt;"",G89-Table378[[#This Row],[Kapitał]],"")</f>
        <v/>
      </c>
    </row>
    <row r="91" spans="2:7">
      <c r="B91" s="33" t="str">
        <f t="shared" si="2"/>
        <v/>
      </c>
      <c r="C91" t="str">
        <f>IF(ANALIZA!$C$34&lt;='Standardowa spłata'!C90,"",'Standardowa spłata'!C90+1)</f>
        <v/>
      </c>
      <c r="D91" s="34" t="str">
        <f t="shared" si="4"/>
        <v/>
      </c>
      <c r="E91" s="34" t="str">
        <f t="shared" si="3"/>
        <v/>
      </c>
      <c r="F91" s="34" t="str">
        <f t="shared" si="1"/>
        <v/>
      </c>
      <c r="G91" s="34" t="str">
        <f>IF(C91&lt;&gt;"",G90-Table378[[#This Row],[Kapitał]],"")</f>
        <v/>
      </c>
    </row>
  </sheetData>
  <mergeCells count="1">
    <mergeCell ref="B3:G3"/>
  </mergeCells>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0"/>
  <sheetViews>
    <sheetView showGridLines="0" workbookViewId="0">
      <selection activeCell="I1" sqref="I1"/>
    </sheetView>
  </sheetViews>
  <sheetFormatPr baseColWidth="10" defaultRowHeight="15" x14ac:dyDescent="0"/>
  <cols>
    <col min="1" max="1" width="2.33203125" customWidth="1"/>
    <col min="3" max="3" width="13.5" customWidth="1"/>
    <col min="4" max="4" width="15.5" customWidth="1"/>
    <col min="7" max="7" width="25.5" customWidth="1"/>
    <col min="8" max="8" width="11" customWidth="1"/>
  </cols>
  <sheetData>
    <row r="1" spans="2:5" ht="21">
      <c r="B1" s="10" t="s">
        <v>74</v>
      </c>
    </row>
    <row r="3" spans="2:5">
      <c r="B3" s="36" t="s">
        <v>88</v>
      </c>
    </row>
    <row r="5" spans="2:5" ht="21">
      <c r="B5" s="10" t="s">
        <v>39</v>
      </c>
    </row>
    <row r="7" spans="2:5">
      <c r="C7" s="35" t="s">
        <v>40</v>
      </c>
      <c r="D7" s="34">
        <f>SUM(Table33[Wysokość raty])</f>
        <v>64700.716870918593</v>
      </c>
      <c r="E7" t="str">
        <f>ANALIZA!D12</f>
        <v>CHF</v>
      </c>
    </row>
    <row r="8" spans="2:5">
      <c r="C8" s="35" t="s">
        <v>41</v>
      </c>
      <c r="D8" s="34">
        <f>SUM(Table33[Kapitał])</f>
        <v>50000</v>
      </c>
      <c r="E8" t="str">
        <f>E7</f>
        <v>CHF</v>
      </c>
    </row>
    <row r="9" spans="2:5">
      <c r="C9" s="35" t="s">
        <v>42</v>
      </c>
      <c r="D9" s="34">
        <f>SUM(Table33[Odsetki])</f>
        <v>14700.716870918413</v>
      </c>
      <c r="E9" t="str">
        <f>E7</f>
        <v>CHF</v>
      </c>
    </row>
    <row r="11" spans="2:5">
      <c r="C11" s="35" t="s">
        <v>33</v>
      </c>
      <c r="D11" s="34">
        <f>C20-D8</f>
        <v>0</v>
      </c>
      <c r="E11" t="str">
        <f>E7</f>
        <v>CHF</v>
      </c>
    </row>
    <row r="13" spans="2:5">
      <c r="C13" s="35" t="s">
        <v>47</v>
      </c>
      <c r="D13" s="34">
        <f>C21</f>
        <v>200.3118169378279</v>
      </c>
      <c r="E13" t="str">
        <f>E7</f>
        <v>CHF</v>
      </c>
    </row>
    <row r="14" spans="2:5">
      <c r="C14" s="35" t="s">
        <v>48</v>
      </c>
      <c r="D14" s="34">
        <f>D13*ANALIZA!C13</f>
        <v>771.20049521063743</v>
      </c>
      <c r="E14" t="s">
        <v>22</v>
      </c>
    </row>
    <row r="16" spans="2:5" ht="21">
      <c r="B16" s="10" t="s">
        <v>34</v>
      </c>
    </row>
    <row r="18" spans="2:9">
      <c r="B18" t="s">
        <v>35</v>
      </c>
      <c r="C18">
        <f>ANALIZA!C16/12</f>
        <v>1.6666666666666668E-3</v>
      </c>
    </row>
    <row r="19" spans="2:9">
      <c r="B19" t="s">
        <v>36</v>
      </c>
      <c r="C19">
        <f>ANALIZA!C19</f>
        <v>323</v>
      </c>
    </row>
    <row r="20" spans="2:9">
      <c r="B20" t="s">
        <v>37</v>
      </c>
      <c r="C20" s="34">
        <f>ANALIZA!C12</f>
        <v>50000</v>
      </c>
    </row>
    <row r="21" spans="2:9">
      <c r="B21" t="s">
        <v>38</v>
      </c>
      <c r="C21" s="34">
        <f>-PMT($C$18,$C$19,$C$20,,)</f>
        <v>200.3118169378279</v>
      </c>
    </row>
    <row r="23" spans="2:9" ht="21">
      <c r="B23" s="10" t="s">
        <v>44</v>
      </c>
      <c r="I23" s="10"/>
    </row>
    <row r="25" spans="2:9">
      <c r="B25" s="36" t="s">
        <v>45</v>
      </c>
    </row>
    <row r="27" spans="2:9">
      <c r="B27" t="s">
        <v>28</v>
      </c>
      <c r="C27" t="s">
        <v>29</v>
      </c>
      <c r="D27" t="s">
        <v>32</v>
      </c>
      <c r="E27" t="s">
        <v>30</v>
      </c>
      <c r="F27" t="s">
        <v>31</v>
      </c>
      <c r="G27" t="s">
        <v>33</v>
      </c>
    </row>
    <row r="28" spans="2:9">
      <c r="B28" s="33">
        <f>ANALIZA!C11</f>
        <v>42120</v>
      </c>
      <c r="C28">
        <f>IF(C19&gt;=1,1,)</f>
        <v>1</v>
      </c>
      <c r="D28" s="34">
        <f t="shared" ref="D28:D91" si="0">IF(C28&lt;&gt;"",$C$21,"")</f>
        <v>200.3118169378279</v>
      </c>
      <c r="E28" s="34">
        <f>IF(C28&lt;&gt;"",PPMT($C$18,C28,$C$19,-$C$20,,),"")</f>
        <v>116.97848360449457</v>
      </c>
      <c r="F28" s="34">
        <f>IF(C28&lt;&gt;"",IPMT($C$18,C28,$C$19,-$C$20,,),"")</f>
        <v>83.333333333333343</v>
      </c>
      <c r="G28" s="34">
        <f>IF(C28&lt;&gt;"",$C$20-E28,"")</f>
        <v>49883.021516395507</v>
      </c>
    </row>
    <row r="29" spans="2:9">
      <c r="B29" s="33">
        <f>IF(C29&lt;&gt;"",EDATE(B28,1),"")</f>
        <v>42150</v>
      </c>
      <c r="C29">
        <f>IF($C$19&lt;='Harmonogram standard'!C28,"",'Harmonogram standard'!C28+1)</f>
        <v>2</v>
      </c>
      <c r="D29" s="34">
        <f t="shared" si="0"/>
        <v>200.3118169378279</v>
      </c>
      <c r="E29" s="34">
        <f>IF(C29&lt;&gt;"",PPMT($C$18,C29,$C$19,-$C$20,,),"")</f>
        <v>117.17344774383538</v>
      </c>
      <c r="F29" s="34">
        <f t="shared" ref="F29:F91" si="1">IF(C29&lt;&gt;"",IPMT($C$18,C29,$C$19,-$C$20,,),"")</f>
        <v>83.138369193992546</v>
      </c>
      <c r="G29" s="34">
        <f>IF(C29&lt;&gt;"",G28-Table33[[#This Row],[Kapitał]],"")</f>
        <v>49765.84806865167</v>
      </c>
    </row>
    <row r="30" spans="2:9">
      <c r="B30" s="33">
        <f t="shared" ref="B30:B91" si="2">IF(C30&lt;&gt;"",EDATE(B29,1),"")</f>
        <v>42181</v>
      </c>
      <c r="C30">
        <f>IF($C$19&lt;='Harmonogram standard'!C29,"",'Harmonogram standard'!C29+1)</f>
        <v>3</v>
      </c>
      <c r="D30" s="34">
        <f t="shared" si="0"/>
        <v>200.3118169378279</v>
      </c>
      <c r="E30" s="34">
        <f>IF(C30&lt;&gt;"",PPMT($C$18,C30,$C$19,-$C$20,,),"")</f>
        <v>117.36873682340845</v>
      </c>
      <c r="F30" s="34">
        <f t="shared" si="1"/>
        <v>82.943080114419473</v>
      </c>
      <c r="G30" s="34">
        <f>IF(C30&lt;&gt;"",G29-Table33[[#This Row],[Kapitał]],"")</f>
        <v>49648.479331828261</v>
      </c>
    </row>
    <row r="31" spans="2:9">
      <c r="B31" s="33">
        <f t="shared" si="2"/>
        <v>42211</v>
      </c>
      <c r="C31">
        <f>IF($C$19&lt;='Harmonogram standard'!C30,"",'Harmonogram standard'!C30+1)</f>
        <v>4</v>
      </c>
      <c r="D31" s="34">
        <f t="shared" si="0"/>
        <v>200.3118169378279</v>
      </c>
      <c r="E31" s="34">
        <f t="shared" ref="E31:E91" si="3">IF(C31&lt;&gt;"",PPMT($C$18,C31,$C$19,-$C$20,,),"")</f>
        <v>117.56435138478081</v>
      </c>
      <c r="F31" s="34">
        <f t="shared" si="1"/>
        <v>82.747465553047135</v>
      </c>
      <c r="G31" s="34">
        <f>IF(C31&lt;&gt;"",G30-Table33[[#This Row],[Kapitał]],"")</f>
        <v>49530.914980443478</v>
      </c>
    </row>
    <row r="32" spans="2:9">
      <c r="B32" s="33">
        <f t="shared" si="2"/>
        <v>42242</v>
      </c>
      <c r="C32">
        <f>IF($C$19&lt;='Harmonogram standard'!C31,"",'Harmonogram standard'!C31+1)</f>
        <v>5</v>
      </c>
      <c r="D32" s="34">
        <f t="shared" si="0"/>
        <v>200.3118169378279</v>
      </c>
      <c r="E32" s="34">
        <f t="shared" si="3"/>
        <v>117.76029197042207</v>
      </c>
      <c r="F32" s="34">
        <f t="shared" si="1"/>
        <v>82.551524967405811</v>
      </c>
      <c r="G32" s="34">
        <f>IF(C32&lt;&gt;"",G31-Table33[[#This Row],[Kapitał]],"")</f>
        <v>49413.154688473056</v>
      </c>
    </row>
    <row r="33" spans="2:9">
      <c r="B33" s="33">
        <f t="shared" si="2"/>
        <v>42273</v>
      </c>
      <c r="C33">
        <f>IF($C$19&lt;='Harmonogram standard'!C32,"",'Harmonogram standard'!C32+1)</f>
        <v>6</v>
      </c>
      <c r="D33" s="34">
        <f t="shared" si="0"/>
        <v>200.3118169378279</v>
      </c>
      <c r="E33" s="34">
        <f t="shared" si="3"/>
        <v>117.95655912370613</v>
      </c>
      <c r="F33" s="34">
        <f t="shared" si="1"/>
        <v>82.355257814121785</v>
      </c>
      <c r="G33" s="34">
        <f>IF(C33&lt;&gt;"",G32-Table33[[#This Row],[Kapitał]],"")</f>
        <v>49295.198129349352</v>
      </c>
      <c r="I33" s="34"/>
    </row>
    <row r="34" spans="2:9">
      <c r="B34" s="33">
        <f t="shared" si="2"/>
        <v>42303</v>
      </c>
      <c r="C34">
        <f>IF($C$19&lt;='Harmonogram standard'!C33,"",'Harmonogram standard'!C33+1)</f>
        <v>7</v>
      </c>
      <c r="D34" s="34">
        <f t="shared" si="0"/>
        <v>200.3118169378279</v>
      </c>
      <c r="E34" s="34">
        <f t="shared" si="3"/>
        <v>118.1531533889123</v>
      </c>
      <c r="F34" s="34">
        <f t="shared" si="1"/>
        <v>82.158663548915598</v>
      </c>
      <c r="G34" s="34">
        <f>IF(C34&lt;&gt;"",G33-Table33[[#This Row],[Kapitał]],"")</f>
        <v>49177.044975960438</v>
      </c>
    </row>
    <row r="35" spans="2:9">
      <c r="B35" s="33">
        <f t="shared" si="2"/>
        <v>42334</v>
      </c>
      <c r="C35">
        <f>IF($C$19&lt;='Harmonogram standard'!C34,"",'Harmonogram standard'!C34+1)</f>
        <v>8</v>
      </c>
      <c r="D35" s="34">
        <f t="shared" si="0"/>
        <v>200.3118169378279</v>
      </c>
      <c r="E35" s="34">
        <f t="shared" si="3"/>
        <v>118.35007531122717</v>
      </c>
      <c r="F35" s="34">
        <f t="shared" si="1"/>
        <v>81.961741626600741</v>
      </c>
      <c r="G35" s="34">
        <f>IF(C35&lt;&gt;"",G34-Table33[[#This Row],[Kapitał]],"")</f>
        <v>49058.694900649214</v>
      </c>
    </row>
    <row r="36" spans="2:9">
      <c r="B36" s="33">
        <f t="shared" si="2"/>
        <v>42364</v>
      </c>
      <c r="C36">
        <f>IF($C$19&lt;='Harmonogram standard'!C35,"",'Harmonogram standard'!C35+1)</f>
        <v>9</v>
      </c>
      <c r="D36" s="34">
        <f t="shared" si="0"/>
        <v>200.3118169378279</v>
      </c>
      <c r="E36" s="34">
        <f t="shared" si="3"/>
        <v>118.54732543674587</v>
      </c>
      <c r="F36" s="34">
        <f t="shared" si="1"/>
        <v>81.764491501082034</v>
      </c>
      <c r="G36" s="34">
        <f>IF(C36&lt;&gt;"",G35-Table33[[#This Row],[Kapitał]],"")</f>
        <v>48940.147575212468</v>
      </c>
    </row>
    <row r="37" spans="2:9">
      <c r="B37" s="33">
        <f t="shared" si="2"/>
        <v>42395</v>
      </c>
      <c r="C37">
        <f>IF($C$19&lt;='Harmonogram standard'!C36,"",'Harmonogram standard'!C36+1)</f>
        <v>10</v>
      </c>
      <c r="D37" s="34">
        <f t="shared" si="0"/>
        <v>200.3118169378279</v>
      </c>
      <c r="E37" s="34">
        <f t="shared" si="3"/>
        <v>118.74490431247379</v>
      </c>
      <c r="F37" s="34">
        <f t="shared" si="1"/>
        <v>81.566912625354149</v>
      </c>
      <c r="G37" s="34">
        <f>IF(C37&lt;&gt;"",G36-Table33[[#This Row],[Kapitał]],"")</f>
        <v>48821.402670899995</v>
      </c>
    </row>
    <row r="38" spans="2:9">
      <c r="B38" s="33">
        <f t="shared" si="2"/>
        <v>42426</v>
      </c>
      <c r="C38">
        <f>IF($C$19&lt;='Harmonogram standard'!C37,"",'Harmonogram standard'!C37+1)</f>
        <v>11</v>
      </c>
      <c r="D38" s="34">
        <f t="shared" si="0"/>
        <v>200.3118169378279</v>
      </c>
      <c r="E38" s="34">
        <f t="shared" si="3"/>
        <v>118.9428124863279</v>
      </c>
      <c r="F38" s="34">
        <f t="shared" si="1"/>
        <v>81.36900445149999</v>
      </c>
      <c r="G38" s="34">
        <f>IF(C38&lt;&gt;"",G37-Table33[[#This Row],[Kapitał]],"")</f>
        <v>48702.459858413669</v>
      </c>
    </row>
    <row r="39" spans="2:9">
      <c r="B39" s="33">
        <f t="shared" si="2"/>
        <v>42455</v>
      </c>
      <c r="C39">
        <f>IF($C$19&lt;='Harmonogram standard'!C38,"",'Harmonogram standard'!C38+1)</f>
        <v>12</v>
      </c>
      <c r="D39" s="34">
        <f t="shared" si="0"/>
        <v>200.3118169378279</v>
      </c>
      <c r="E39" s="34">
        <f t="shared" si="3"/>
        <v>119.14105050713846</v>
      </c>
      <c r="F39" s="34">
        <f t="shared" si="1"/>
        <v>81.170766430689454</v>
      </c>
      <c r="G39" s="34">
        <f>IF(C39&lt;&gt;"",G38-Table33[[#This Row],[Kapitał]],"")</f>
        <v>48583.318807906529</v>
      </c>
    </row>
    <row r="40" spans="2:9">
      <c r="B40" s="33">
        <f t="shared" si="2"/>
        <v>42486</v>
      </c>
      <c r="C40">
        <f>IF($C$19&lt;='Harmonogram standard'!C39,"",'Harmonogram standard'!C39+1)</f>
        <v>13</v>
      </c>
      <c r="D40" s="34">
        <f t="shared" si="0"/>
        <v>200.3118169378279</v>
      </c>
      <c r="E40" s="34">
        <f t="shared" si="3"/>
        <v>119.33961892465035</v>
      </c>
      <c r="F40" s="34">
        <f t="shared" si="1"/>
        <v>80.972198013177561</v>
      </c>
      <c r="G40" s="34">
        <f>IF(C40&lt;&gt;"",G39-Table33[[#This Row],[Kapitał]],"")</f>
        <v>48463.979188981881</v>
      </c>
    </row>
    <row r="41" spans="2:9">
      <c r="B41" s="33">
        <f t="shared" si="2"/>
        <v>42516</v>
      </c>
      <c r="C41">
        <f>IF($C$19&lt;='Harmonogram standard'!C40,"",'Harmonogram standard'!C40+1)</f>
        <v>14</v>
      </c>
      <c r="D41" s="34">
        <f t="shared" si="0"/>
        <v>200.3118169378279</v>
      </c>
      <c r="E41" s="34">
        <f t="shared" si="3"/>
        <v>119.53851828952479</v>
      </c>
      <c r="F41" s="34">
        <f t="shared" si="1"/>
        <v>80.773298648303154</v>
      </c>
      <c r="G41" s="34">
        <f>IF(C41&lt;&gt;"",G40-Table33[[#This Row],[Kapitał]],"")</f>
        <v>48344.440670692355</v>
      </c>
    </row>
    <row r="42" spans="2:9">
      <c r="B42" s="33">
        <f t="shared" si="2"/>
        <v>42547</v>
      </c>
      <c r="C42">
        <f>IF($C$19&lt;='Harmonogram standard'!C41,"",'Harmonogram standard'!C41+1)</f>
        <v>15</v>
      </c>
      <c r="D42" s="34">
        <f t="shared" si="0"/>
        <v>200.3118169378279</v>
      </c>
      <c r="E42" s="34">
        <f t="shared" si="3"/>
        <v>119.73774915334066</v>
      </c>
      <c r="F42" s="34">
        <f t="shared" si="1"/>
        <v>80.574067784487269</v>
      </c>
      <c r="G42" s="34">
        <f>IF(C42&lt;&gt;"",G41-Table33[[#This Row],[Kapitał]],"")</f>
        <v>48224.702921539014</v>
      </c>
    </row>
    <row r="43" spans="2:9">
      <c r="B43" s="33">
        <f t="shared" si="2"/>
        <v>42577</v>
      </c>
      <c r="C43">
        <f>IF($C$19&lt;='Harmonogram standard'!C42,"",'Harmonogram standard'!C42+1)</f>
        <v>16</v>
      </c>
      <c r="D43" s="34">
        <f t="shared" si="0"/>
        <v>200.3118169378279</v>
      </c>
      <c r="E43" s="34">
        <f t="shared" si="3"/>
        <v>119.9373120685962</v>
      </c>
      <c r="F43" s="34">
        <f t="shared" si="1"/>
        <v>80.374504869231714</v>
      </c>
      <c r="G43" s="34">
        <f>IF(C43&lt;&gt;"",G42-Table33[[#This Row],[Kapitał]],"")</f>
        <v>48104.765609470414</v>
      </c>
    </row>
    <row r="44" spans="2:9">
      <c r="B44" s="33">
        <f t="shared" si="2"/>
        <v>42608</v>
      </c>
      <c r="C44">
        <f>IF($C$19&lt;='Harmonogram standard'!C43,"",'Harmonogram standard'!C43+1)</f>
        <v>17</v>
      </c>
      <c r="D44" s="34">
        <f t="shared" si="0"/>
        <v>200.3118169378279</v>
      </c>
      <c r="E44" s="34">
        <f t="shared" si="3"/>
        <v>120.13720758871052</v>
      </c>
      <c r="F44" s="34">
        <f t="shared" si="1"/>
        <v>80.174609349117375</v>
      </c>
      <c r="G44" s="34">
        <f>IF(C44&lt;&gt;"",G43-Table33[[#This Row],[Kapitał]],"")</f>
        <v>47984.628401881702</v>
      </c>
    </row>
    <row r="45" spans="2:9">
      <c r="B45" s="33">
        <f t="shared" si="2"/>
        <v>42639</v>
      </c>
      <c r="C45">
        <f>IF($C$19&lt;='Harmonogram standard'!C44,"",'Harmonogram standard'!C44+1)</f>
        <v>18</v>
      </c>
      <c r="D45" s="34">
        <f t="shared" si="0"/>
        <v>200.3118169378279</v>
      </c>
      <c r="E45" s="34">
        <f t="shared" si="3"/>
        <v>120.33743626802506</v>
      </c>
      <c r="F45" s="34">
        <f t="shared" si="1"/>
        <v>79.974380669802841</v>
      </c>
      <c r="G45" s="34">
        <f>IF(C45&lt;&gt;"",G44-Table33[[#This Row],[Kapitał]],"")</f>
        <v>47864.290965613676</v>
      </c>
    </row>
    <row r="46" spans="2:9">
      <c r="B46" s="33">
        <f t="shared" si="2"/>
        <v>42669</v>
      </c>
      <c r="C46">
        <f>IF($C$19&lt;='Harmonogram standard'!C45,"",'Harmonogram standard'!C45+1)</f>
        <v>19</v>
      </c>
      <c r="D46" s="34">
        <f t="shared" si="0"/>
        <v>200.3118169378279</v>
      </c>
      <c r="E46" s="34">
        <f t="shared" si="3"/>
        <v>120.53799866180512</v>
      </c>
      <c r="F46" s="34">
        <f t="shared" si="1"/>
        <v>79.773818276022809</v>
      </c>
      <c r="G46" s="34">
        <f>IF(C46&lt;&gt;"",G45-Table33[[#This Row],[Kapitał]],"")</f>
        <v>47743.75296695187</v>
      </c>
    </row>
    <row r="47" spans="2:9">
      <c r="B47" s="33">
        <f t="shared" si="2"/>
        <v>42700</v>
      </c>
      <c r="C47">
        <f>IF($C$19&lt;='Harmonogram standard'!C46,"",'Harmonogram standard'!C46+1)</f>
        <v>20</v>
      </c>
      <c r="D47" s="34">
        <f t="shared" si="0"/>
        <v>200.3118169378279</v>
      </c>
      <c r="E47" s="34">
        <f t="shared" si="3"/>
        <v>120.73889532624143</v>
      </c>
      <c r="F47" s="34">
        <f t="shared" si="1"/>
        <v>79.57292161158648</v>
      </c>
      <c r="G47" s="34">
        <f>IF(C47&lt;&gt;"",G46-Table33[[#This Row],[Kapitał]],"")</f>
        <v>47623.014071625628</v>
      </c>
    </row>
    <row r="48" spans="2:9">
      <c r="B48" s="33">
        <f t="shared" si="2"/>
        <v>42730</v>
      </c>
      <c r="C48">
        <f>IF($C$19&lt;='Harmonogram standard'!C47,"",'Harmonogram standard'!C47+1)</f>
        <v>21</v>
      </c>
      <c r="D48" s="34">
        <f t="shared" si="0"/>
        <v>200.3118169378279</v>
      </c>
      <c r="E48" s="34">
        <f t="shared" si="3"/>
        <v>120.94012681845183</v>
      </c>
      <c r="F48" s="34">
        <f t="shared" si="1"/>
        <v>79.371690119376069</v>
      </c>
      <c r="G48" s="34">
        <f>IF(C48&lt;&gt;"",G47-Table33[[#This Row],[Kapitał]],"")</f>
        <v>47502.073944807176</v>
      </c>
    </row>
    <row r="49" spans="2:7">
      <c r="B49" s="33">
        <f t="shared" si="2"/>
        <v>42761</v>
      </c>
      <c r="C49">
        <f>IF($C$19&lt;='Harmonogram standard'!C48,"",'Harmonogram standard'!C48+1)</f>
        <v>22</v>
      </c>
      <c r="D49" s="34">
        <f t="shared" si="0"/>
        <v>200.3118169378279</v>
      </c>
      <c r="E49" s="34">
        <f t="shared" si="3"/>
        <v>121.1416936964826</v>
      </c>
      <c r="F49" s="34">
        <f t="shared" si="1"/>
        <v>79.170123241345323</v>
      </c>
      <c r="G49" s="34">
        <f>IF(C49&lt;&gt;"",G48-Table33[[#This Row],[Kapitał]],"")</f>
        <v>47380.932251110695</v>
      </c>
    </row>
    <row r="50" spans="2:7">
      <c r="B50" s="33">
        <f t="shared" si="2"/>
        <v>42792</v>
      </c>
      <c r="C50">
        <f>IF($C$19&lt;='Harmonogram standard'!C49,"",'Harmonogram standard'!C49+1)</f>
        <v>23</v>
      </c>
      <c r="D50" s="34">
        <f t="shared" si="0"/>
        <v>200.3118169378279</v>
      </c>
      <c r="E50" s="34">
        <f t="shared" si="3"/>
        <v>121.34359651931007</v>
      </c>
      <c r="F50" s="34">
        <f t="shared" si="1"/>
        <v>78.968220418517845</v>
      </c>
      <c r="G50" s="34">
        <f>IF(C50&lt;&gt;"",G49-Table33[[#This Row],[Kapitał]],"")</f>
        <v>47259.588654591382</v>
      </c>
    </row>
    <row r="51" spans="2:7">
      <c r="B51" s="33">
        <f t="shared" si="2"/>
        <v>42820</v>
      </c>
      <c r="C51">
        <f>IF($C$19&lt;='Harmonogram standard'!C50,"",'Harmonogram standard'!C50+1)</f>
        <v>24</v>
      </c>
      <c r="D51" s="34">
        <f t="shared" si="0"/>
        <v>200.3118169378279</v>
      </c>
      <c r="E51" s="34">
        <f t="shared" si="3"/>
        <v>121.54583584684225</v>
      </c>
      <c r="F51" s="34">
        <f t="shared" si="1"/>
        <v>78.765981090985662</v>
      </c>
      <c r="G51" s="34">
        <f>IF(C51&lt;&gt;"",G50-Table33[[#This Row],[Kapitał]],"")</f>
        <v>47138.042818744536</v>
      </c>
    </row>
    <row r="52" spans="2:7">
      <c r="B52" s="33">
        <f t="shared" si="2"/>
        <v>42851</v>
      </c>
      <c r="C52">
        <f>IF($C$19&lt;='Harmonogram standard'!C51,"",'Harmonogram standard'!C51+1)</f>
        <v>25</v>
      </c>
      <c r="D52" s="34">
        <f t="shared" si="0"/>
        <v>200.3118169378279</v>
      </c>
      <c r="E52" s="34">
        <f t="shared" si="3"/>
        <v>121.74841223992033</v>
      </c>
      <c r="F52" s="34">
        <f t="shared" si="1"/>
        <v>78.563404697907586</v>
      </c>
      <c r="G52" s="34">
        <f>IF(C52&lt;&gt;"",G51-Table33[[#This Row],[Kapitał]],"")</f>
        <v>47016.294406504618</v>
      </c>
    </row>
    <row r="53" spans="2:7">
      <c r="B53" s="33">
        <f t="shared" si="2"/>
        <v>42881</v>
      </c>
      <c r="C53">
        <f>IF($C$19&lt;='Harmonogram standard'!C52,"",'Harmonogram standard'!C52+1)</f>
        <v>26</v>
      </c>
      <c r="D53" s="34">
        <f t="shared" si="0"/>
        <v>200.3118169378279</v>
      </c>
      <c r="E53" s="34">
        <f t="shared" si="3"/>
        <v>121.95132626032019</v>
      </c>
      <c r="F53" s="34">
        <f t="shared" si="1"/>
        <v>78.360490677507727</v>
      </c>
      <c r="G53" s="34">
        <f>IF(C53&lt;&gt;"",G52-Table33[[#This Row],[Kapitał]],"")</f>
        <v>46894.343080244296</v>
      </c>
    </row>
    <row r="54" spans="2:7">
      <c r="B54" s="33">
        <f t="shared" si="2"/>
        <v>42912</v>
      </c>
      <c r="C54">
        <f>IF($C$19&lt;='Harmonogram standard'!C53,"",'Harmonogram standard'!C53+1)</f>
        <v>27</v>
      </c>
      <c r="D54" s="34">
        <f t="shared" si="0"/>
        <v>200.3118169378279</v>
      </c>
      <c r="E54" s="34">
        <f t="shared" si="3"/>
        <v>122.15457847075405</v>
      </c>
      <c r="F54" s="34">
        <f t="shared" si="1"/>
        <v>78.157238467073853</v>
      </c>
      <c r="G54" s="34">
        <f>IF(C54&lt;&gt;"",G53-Table33[[#This Row],[Kapitał]],"")</f>
        <v>46772.18850177354</v>
      </c>
    </row>
    <row r="55" spans="2:7">
      <c r="B55" s="33">
        <f t="shared" si="2"/>
        <v>42942</v>
      </c>
      <c r="C55">
        <f>IF($C$19&lt;='Harmonogram standard'!C54,"",'Harmonogram standard'!C54+1)</f>
        <v>28</v>
      </c>
      <c r="D55" s="34">
        <f t="shared" si="0"/>
        <v>200.3118169378279</v>
      </c>
      <c r="E55" s="34">
        <f t="shared" si="3"/>
        <v>122.35816943487197</v>
      </c>
      <c r="F55" s="34">
        <f t="shared" si="1"/>
        <v>77.953647502955931</v>
      </c>
      <c r="G55" s="34">
        <f>IF(C55&lt;&gt;"",G54-Table33[[#This Row],[Kapitał]],"")</f>
        <v>46649.830332338672</v>
      </c>
    </row>
    <row r="56" spans="2:7">
      <c r="B56" s="33">
        <f t="shared" si="2"/>
        <v>42973</v>
      </c>
      <c r="C56">
        <f>IF($C$19&lt;='Harmonogram standard'!C55,"",'Harmonogram standard'!C55+1)</f>
        <v>29</v>
      </c>
      <c r="D56" s="34">
        <f t="shared" si="0"/>
        <v>200.3118169378279</v>
      </c>
      <c r="E56" s="34">
        <f t="shared" si="3"/>
        <v>122.56209971726342</v>
      </c>
      <c r="F56" s="34">
        <f t="shared" si="1"/>
        <v>77.749717220564492</v>
      </c>
      <c r="G56" s="34">
        <f>IF(C56&lt;&gt;"",G55-Table33[[#This Row],[Kapitał]],"")</f>
        <v>46527.268232621405</v>
      </c>
    </row>
    <row r="57" spans="2:7">
      <c r="B57" s="33">
        <f t="shared" si="2"/>
        <v>43004</v>
      </c>
      <c r="C57">
        <f>IF($C$19&lt;='Harmonogram standard'!C56,"",'Harmonogram standard'!C56+1)</f>
        <v>30</v>
      </c>
      <c r="D57" s="34">
        <f t="shared" si="0"/>
        <v>200.3118169378279</v>
      </c>
      <c r="E57" s="34">
        <f t="shared" si="3"/>
        <v>122.76636988345886</v>
      </c>
      <c r="F57" s="34">
        <f t="shared" si="1"/>
        <v>77.545447054369049</v>
      </c>
      <c r="G57" s="34">
        <f>IF(C57&lt;&gt;"",G56-Table33[[#This Row],[Kapitał]],"")</f>
        <v>46404.501862737947</v>
      </c>
    </row>
    <row r="58" spans="2:7">
      <c r="B58" s="33">
        <f t="shared" si="2"/>
        <v>43034</v>
      </c>
      <c r="C58">
        <f>IF($C$19&lt;='Harmonogram standard'!C57,"",'Harmonogram standard'!C57+1)</f>
        <v>31</v>
      </c>
      <c r="D58" s="34">
        <f t="shared" si="0"/>
        <v>200.3118169378279</v>
      </c>
      <c r="E58" s="34">
        <f t="shared" si="3"/>
        <v>122.9709804999313</v>
      </c>
      <c r="F58" s="34">
        <f t="shared" si="1"/>
        <v>77.340836437896598</v>
      </c>
      <c r="G58" s="34">
        <f>IF(C58&lt;&gt;"",G57-Table33[[#This Row],[Kapitał]],"")</f>
        <v>46281.530882238018</v>
      </c>
    </row>
    <row r="59" spans="2:7">
      <c r="B59" s="33">
        <f t="shared" si="2"/>
        <v>43065</v>
      </c>
      <c r="C59">
        <f>IF($C$19&lt;='Harmonogram standard'!C58,"",'Harmonogram standard'!C58+1)</f>
        <v>32</v>
      </c>
      <c r="D59" s="34">
        <f t="shared" si="0"/>
        <v>200.3118169378279</v>
      </c>
      <c r="E59" s="34">
        <f t="shared" si="3"/>
        <v>123.17593213409785</v>
      </c>
      <c r="F59" s="34">
        <f t="shared" si="1"/>
        <v>77.135884803730065</v>
      </c>
      <c r="G59" s="34">
        <f>IF(C59&lt;&gt;"",G58-Table33[[#This Row],[Kapitał]],"")</f>
        <v>46158.354950103916</v>
      </c>
    </row>
    <row r="60" spans="2:7">
      <c r="B60" s="33">
        <f t="shared" si="2"/>
        <v>43095</v>
      </c>
      <c r="C60">
        <f>IF($C$19&lt;='Harmonogram standard'!C59,"",'Harmonogram standard'!C59+1)</f>
        <v>33</v>
      </c>
      <c r="D60" s="34">
        <f t="shared" si="0"/>
        <v>200.3118169378279</v>
      </c>
      <c r="E60" s="34">
        <f t="shared" si="3"/>
        <v>123.38122535432134</v>
      </c>
      <c r="F60" s="34">
        <f t="shared" si="1"/>
        <v>76.930591583506569</v>
      </c>
      <c r="G60" s="34">
        <f>IF(C60&lt;&gt;"",G59-Table33[[#This Row],[Kapitał]],"")</f>
        <v>46034.973724749594</v>
      </c>
    </row>
    <row r="61" spans="2:7">
      <c r="B61" s="33">
        <f t="shared" si="2"/>
        <v>43126</v>
      </c>
      <c r="C61">
        <f>IF($C$19&lt;='Harmonogram standard'!C60,"",'Harmonogram standard'!C60+1)</f>
        <v>34</v>
      </c>
      <c r="D61" s="34">
        <f t="shared" si="0"/>
        <v>200.3118169378279</v>
      </c>
      <c r="E61" s="34">
        <f t="shared" si="3"/>
        <v>123.58686072991189</v>
      </c>
      <c r="F61" s="34">
        <f t="shared" si="1"/>
        <v>76.724956207916037</v>
      </c>
      <c r="G61" s="34">
        <f>IF(C61&lt;&gt;"",G60-Table33[[#This Row],[Kapitał]],"")</f>
        <v>45911.386864019682</v>
      </c>
    </row>
    <row r="62" spans="2:7">
      <c r="B62" s="33">
        <f t="shared" si="2"/>
        <v>43157</v>
      </c>
      <c r="C62">
        <f>IF($C$19&lt;='Harmonogram standard'!C61,"",'Harmonogram standard'!C61+1)</f>
        <v>35</v>
      </c>
      <c r="D62" s="34">
        <f t="shared" si="0"/>
        <v>200.3118169378279</v>
      </c>
      <c r="E62" s="34">
        <f t="shared" si="3"/>
        <v>123.79283883112842</v>
      </c>
      <c r="F62" s="34">
        <f t="shared" si="1"/>
        <v>76.518978106699521</v>
      </c>
      <c r="G62" s="34">
        <f>IF(C62&lt;&gt;"",G61-Table33[[#This Row],[Kapitał]],"")</f>
        <v>45787.594025188555</v>
      </c>
    </row>
    <row r="63" spans="2:7">
      <c r="B63" s="33">
        <f t="shared" si="2"/>
        <v>43185</v>
      </c>
      <c r="C63">
        <f>IF($C$19&lt;='Harmonogram standard'!C62,"",'Harmonogram standard'!C62+1)</f>
        <v>36</v>
      </c>
      <c r="D63" s="34">
        <f t="shared" si="0"/>
        <v>200.3118169378279</v>
      </c>
      <c r="E63" s="34">
        <f t="shared" si="3"/>
        <v>123.99916022918028</v>
      </c>
      <c r="F63" s="34">
        <f t="shared" si="1"/>
        <v>76.312656708647637</v>
      </c>
      <c r="G63" s="34">
        <f>IF(C63&lt;&gt;"",G62-Table33[[#This Row],[Kapitał]],"")</f>
        <v>45663.594864959377</v>
      </c>
    </row>
    <row r="64" spans="2:7">
      <c r="B64" s="33">
        <f t="shared" si="2"/>
        <v>43216</v>
      </c>
      <c r="C64">
        <f>IF($C$19&lt;='Harmonogram standard'!C63,"",'Harmonogram standard'!C63+1)</f>
        <v>37</v>
      </c>
      <c r="D64" s="34">
        <f t="shared" si="0"/>
        <v>200.3118169378279</v>
      </c>
      <c r="E64" s="34">
        <f t="shared" si="3"/>
        <v>124.20582549622893</v>
      </c>
      <c r="F64" s="34">
        <f t="shared" si="1"/>
        <v>76.105991441598988</v>
      </c>
      <c r="G64" s="34">
        <f>IF(C64&lt;&gt;"",G63-Table33[[#This Row],[Kapitał]],"")</f>
        <v>45539.389039463145</v>
      </c>
    </row>
    <row r="65" spans="2:7">
      <c r="B65" s="33">
        <f t="shared" si="2"/>
        <v>43246</v>
      </c>
      <c r="C65">
        <f>IF($C$19&lt;='Harmonogram standard'!C64,"",'Harmonogram standard'!C64+1)</f>
        <v>38</v>
      </c>
      <c r="D65" s="34">
        <f t="shared" si="0"/>
        <v>200.3118169378279</v>
      </c>
      <c r="E65" s="34">
        <f t="shared" si="3"/>
        <v>124.4128352053893</v>
      </c>
      <c r="F65" s="34">
        <f t="shared" si="1"/>
        <v>75.8989817324386</v>
      </c>
      <c r="G65" s="34">
        <f>IF(C65&lt;&gt;"",G64-Table33[[#This Row],[Kapitał]],"")</f>
        <v>45414.976204257757</v>
      </c>
    </row>
    <row r="66" spans="2:7">
      <c r="B66" s="33">
        <f t="shared" si="2"/>
        <v>43277</v>
      </c>
      <c r="C66">
        <f>IF($C$19&lt;='Harmonogram standard'!C65,"",'Harmonogram standard'!C65+1)</f>
        <v>39</v>
      </c>
      <c r="D66" s="34">
        <f t="shared" si="0"/>
        <v>200.3118169378279</v>
      </c>
      <c r="E66" s="34">
        <f t="shared" si="3"/>
        <v>124.62018993073161</v>
      </c>
      <c r="F66" s="34">
        <f t="shared" si="1"/>
        <v>75.691627007096315</v>
      </c>
      <c r="G66" s="34">
        <f>IF(C66&lt;&gt;"",G65-Table33[[#This Row],[Kapitał]],"")</f>
        <v>45290.356014327022</v>
      </c>
    </row>
    <row r="67" spans="2:7">
      <c r="B67" s="33">
        <f t="shared" si="2"/>
        <v>43307</v>
      </c>
      <c r="C67">
        <f>IF($C$19&lt;='Harmonogram standard'!C66,"",'Harmonogram standard'!C66+1)</f>
        <v>40</v>
      </c>
      <c r="D67" s="34">
        <f t="shared" si="0"/>
        <v>200.3118169378279</v>
      </c>
      <c r="E67" s="34">
        <f t="shared" si="3"/>
        <v>124.82789024728284</v>
      </c>
      <c r="F67" s="34">
        <f t="shared" si="1"/>
        <v>75.483926690545076</v>
      </c>
      <c r="G67" s="34">
        <f>IF(C67&lt;&gt;"",G66-Table33[[#This Row],[Kapitał]],"")</f>
        <v>45165.528124079741</v>
      </c>
    </row>
    <row r="68" spans="2:7">
      <c r="B68" s="33">
        <f t="shared" si="2"/>
        <v>43338</v>
      </c>
      <c r="C68">
        <f>IF($C$19&lt;='Harmonogram standard'!C67,"",'Harmonogram standard'!C67+1)</f>
        <v>41</v>
      </c>
      <c r="D68" s="34">
        <f t="shared" si="0"/>
        <v>200.3118169378279</v>
      </c>
      <c r="E68" s="34">
        <f t="shared" si="3"/>
        <v>125.0359367310283</v>
      </c>
      <c r="F68" s="34">
        <f t="shared" si="1"/>
        <v>75.275880206799599</v>
      </c>
      <c r="G68" s="34">
        <f>IF(C68&lt;&gt;"",G67-Table33[[#This Row],[Kapitał]],"")</f>
        <v>45040.492187348711</v>
      </c>
    </row>
    <row r="69" spans="2:7">
      <c r="B69" s="33">
        <f t="shared" si="2"/>
        <v>43369</v>
      </c>
      <c r="C69">
        <f>IF($C$19&lt;='Harmonogram standard'!C68,"",'Harmonogram standard'!C68+1)</f>
        <v>42</v>
      </c>
      <c r="D69" s="34">
        <f t="shared" si="0"/>
        <v>200.3118169378279</v>
      </c>
      <c r="E69" s="34">
        <f t="shared" si="3"/>
        <v>125.24432995891335</v>
      </c>
      <c r="F69" s="34">
        <f t="shared" si="1"/>
        <v>75.067486978914573</v>
      </c>
      <c r="G69" s="34">
        <f>IF(C69&lt;&gt;"",G68-Table33[[#This Row],[Kapitał]],"")</f>
        <v>44915.247857389797</v>
      </c>
    </row>
    <row r="70" spans="2:7">
      <c r="B70" s="33">
        <f t="shared" si="2"/>
        <v>43399</v>
      </c>
      <c r="C70">
        <f>IF($C$19&lt;='Harmonogram standard'!C69,"",'Harmonogram standard'!C69+1)</f>
        <v>43</v>
      </c>
      <c r="D70" s="34">
        <f t="shared" si="0"/>
        <v>200.3118169378279</v>
      </c>
      <c r="E70" s="34">
        <f t="shared" si="3"/>
        <v>125.45307050884486</v>
      </c>
      <c r="F70" s="34">
        <f t="shared" si="1"/>
        <v>74.858746428983039</v>
      </c>
      <c r="G70" s="34">
        <f>IF(C70&lt;&gt;"",G69-Table33[[#This Row],[Kapitał]],"")</f>
        <v>44789.79478688095</v>
      </c>
    </row>
    <row r="71" spans="2:7">
      <c r="B71" s="33">
        <f t="shared" si="2"/>
        <v>43430</v>
      </c>
      <c r="C71">
        <f>IF($C$19&lt;='Harmonogram standard'!C70,"",'Harmonogram standard'!C70+1)</f>
        <v>44</v>
      </c>
      <c r="D71" s="34">
        <f t="shared" si="0"/>
        <v>200.3118169378279</v>
      </c>
      <c r="E71" s="34">
        <f t="shared" si="3"/>
        <v>125.66215895969296</v>
      </c>
      <c r="F71" s="34">
        <f t="shared" si="1"/>
        <v>74.649657978134968</v>
      </c>
      <c r="G71" s="34">
        <f>IF(C71&lt;&gt;"",G70-Table33[[#This Row],[Kapitał]],"")</f>
        <v>44664.132627921259</v>
      </c>
    </row>
    <row r="72" spans="2:7">
      <c r="B72" s="33">
        <f t="shared" si="2"/>
        <v>43460</v>
      </c>
      <c r="C72">
        <f>IF($C$19&lt;='Harmonogram standard'!C71,"",'Harmonogram standard'!C71+1)</f>
        <v>45</v>
      </c>
      <c r="D72" s="34">
        <f t="shared" si="0"/>
        <v>200.3118169378279</v>
      </c>
      <c r="E72" s="34">
        <f t="shared" si="3"/>
        <v>125.87159589129244</v>
      </c>
      <c r="F72" s="34">
        <f t="shared" si="1"/>
        <v>74.44022104653547</v>
      </c>
      <c r="G72" s="34">
        <f>IF(C72&lt;&gt;"",G71-Table33[[#This Row],[Kapitał]],"")</f>
        <v>44538.261032029965</v>
      </c>
    </row>
    <row r="73" spans="2:7">
      <c r="B73" s="33">
        <f t="shared" si="2"/>
        <v>43491</v>
      </c>
      <c r="C73">
        <f>IF($C$19&lt;='Harmonogram standard'!C72,"",'Harmonogram standard'!C72+1)</f>
        <v>46</v>
      </c>
      <c r="D73" s="34">
        <f t="shared" si="0"/>
        <v>200.3118169378279</v>
      </c>
      <c r="E73" s="34">
        <f t="shared" si="3"/>
        <v>126.08138188444457</v>
      </c>
      <c r="F73" s="34">
        <f t="shared" si="1"/>
        <v>74.230435053383317</v>
      </c>
      <c r="G73" s="34">
        <f>IF(C73&lt;&gt;"",G72-Table33[[#This Row],[Kapitał]],"")</f>
        <v>44412.179650145517</v>
      </c>
    </row>
    <row r="74" spans="2:7">
      <c r="B74" s="33">
        <f t="shared" si="2"/>
        <v>43522</v>
      </c>
      <c r="C74">
        <f>IF($C$19&lt;='Harmonogram standard'!C73,"",'Harmonogram standard'!C73+1)</f>
        <v>47</v>
      </c>
      <c r="D74" s="34">
        <f t="shared" si="0"/>
        <v>200.3118169378279</v>
      </c>
      <c r="E74" s="34">
        <f t="shared" si="3"/>
        <v>126.29151752091867</v>
      </c>
      <c r="F74" s="34">
        <f t="shared" si="1"/>
        <v>74.020299416909239</v>
      </c>
      <c r="G74" s="34">
        <f>IF(C74&lt;&gt;"",G73-Table33[[#This Row],[Kapitał]],"")</f>
        <v>44285.888132624597</v>
      </c>
    </row>
    <row r="75" spans="2:7">
      <c r="B75" s="33">
        <f t="shared" si="2"/>
        <v>43550</v>
      </c>
      <c r="C75">
        <f>IF($C$19&lt;='Harmonogram standard'!C74,"",'Harmonogram standard'!C74+1)</f>
        <v>48</v>
      </c>
      <c r="D75" s="34">
        <f t="shared" si="0"/>
        <v>200.3118169378279</v>
      </c>
      <c r="E75" s="34">
        <f t="shared" si="3"/>
        <v>126.50200338345354</v>
      </c>
      <c r="F75" s="34">
        <f t="shared" si="1"/>
        <v>73.809813554374387</v>
      </c>
      <c r="G75" s="34">
        <f>IF(C75&lt;&gt;"",G74-Table33[[#This Row],[Kapitał]],"")</f>
        <v>44159.386129241146</v>
      </c>
    </row>
    <row r="76" spans="2:7">
      <c r="B76" s="33">
        <f t="shared" si="2"/>
        <v>43581</v>
      </c>
      <c r="C76">
        <f>IF($C$19&lt;='Harmonogram standard'!C75,"",'Harmonogram standard'!C75+1)</f>
        <v>49</v>
      </c>
      <c r="D76" s="34">
        <f t="shared" si="0"/>
        <v>200.3118169378279</v>
      </c>
      <c r="E76" s="34">
        <f t="shared" si="3"/>
        <v>126.7128400557593</v>
      </c>
      <c r="F76" s="34">
        <f t="shared" si="1"/>
        <v>73.598976882068612</v>
      </c>
      <c r="G76" s="34">
        <f>IF(C76&lt;&gt;"",G75-Table33[[#This Row],[Kapitał]],"")</f>
        <v>44032.67328918539</v>
      </c>
    </row>
    <row r="77" spans="2:7">
      <c r="B77" s="33">
        <f t="shared" si="2"/>
        <v>43611</v>
      </c>
      <c r="C77">
        <f>IF($C$19&lt;='Harmonogram standard'!C76,"",'Harmonogram standard'!C76+1)</f>
        <v>50</v>
      </c>
      <c r="D77" s="34">
        <f t="shared" si="0"/>
        <v>200.3118169378279</v>
      </c>
      <c r="E77" s="34">
        <f t="shared" si="3"/>
        <v>126.92402812251888</v>
      </c>
      <c r="F77" s="34">
        <f t="shared" si="1"/>
        <v>73.387788815309023</v>
      </c>
      <c r="G77" s="34">
        <f>IF(C77&lt;&gt;"",G76-Table33[[#This Row],[Kapitał]],"")</f>
        <v>43905.749261062869</v>
      </c>
    </row>
    <row r="78" spans="2:7">
      <c r="B78" s="33">
        <f t="shared" si="2"/>
        <v>43642</v>
      </c>
      <c r="C78">
        <f>IF($C$19&lt;='Harmonogram standard'!C77,"",'Harmonogram standard'!C77+1)</f>
        <v>51</v>
      </c>
      <c r="D78" s="34">
        <f t="shared" si="0"/>
        <v>200.3118169378279</v>
      </c>
      <c r="E78" s="34">
        <f t="shared" si="3"/>
        <v>127.13556816938974</v>
      </c>
      <c r="F78" s="34">
        <f t="shared" si="1"/>
        <v>73.176248768438157</v>
      </c>
      <c r="G78" s="34">
        <f>IF(C78&lt;&gt;"",G77-Table33[[#This Row],[Kapitał]],"")</f>
        <v>43778.613692893479</v>
      </c>
    </row>
    <row r="79" spans="2:7">
      <c r="B79" s="33">
        <f t="shared" si="2"/>
        <v>43672</v>
      </c>
      <c r="C79">
        <f>IF($C$19&lt;='Harmonogram standard'!C78,"",'Harmonogram standard'!C78+1)</f>
        <v>52</v>
      </c>
      <c r="D79" s="34">
        <f t="shared" si="0"/>
        <v>200.3118169378279</v>
      </c>
      <c r="E79" s="34">
        <f t="shared" si="3"/>
        <v>127.3474607830054</v>
      </c>
      <c r="F79" s="34">
        <f t="shared" si="1"/>
        <v>72.964356154822511</v>
      </c>
      <c r="G79" s="34">
        <f>IF(C79&lt;&gt;"",G78-Table33[[#This Row],[Kapitał]],"")</f>
        <v>43651.266232110473</v>
      </c>
    </row>
    <row r="80" spans="2:7">
      <c r="B80" s="33">
        <f t="shared" si="2"/>
        <v>43703</v>
      </c>
      <c r="C80">
        <f>IF($C$19&lt;='Harmonogram standard'!C79,"",'Harmonogram standard'!C79+1)</f>
        <v>53</v>
      </c>
      <c r="D80" s="34">
        <f t="shared" si="0"/>
        <v>200.3118169378279</v>
      </c>
      <c r="E80" s="34">
        <f t="shared" si="3"/>
        <v>127.55970655097707</v>
      </c>
      <c r="F80" s="34">
        <f t="shared" si="1"/>
        <v>72.752110386850831</v>
      </c>
      <c r="G80" s="34">
        <f>IF(C80&lt;&gt;"",G79-Table33[[#This Row],[Kapitał]],"")</f>
        <v>43523.706525559493</v>
      </c>
    </row>
    <row r="81" spans="2:7">
      <c r="B81" s="33">
        <f t="shared" si="2"/>
        <v>43734</v>
      </c>
      <c r="C81">
        <f>IF($C$19&lt;='Harmonogram standard'!C80,"",'Harmonogram standard'!C80+1)</f>
        <v>54</v>
      </c>
      <c r="D81" s="34">
        <f t="shared" si="0"/>
        <v>200.3118169378279</v>
      </c>
      <c r="E81" s="34">
        <f t="shared" si="3"/>
        <v>127.77230606189536</v>
      </c>
      <c r="F81" s="34">
        <f t="shared" si="1"/>
        <v>72.539510875932535</v>
      </c>
      <c r="G81" s="34">
        <f>IF(C81&lt;&gt;"",G80-Table33[[#This Row],[Kapitał]],"")</f>
        <v>43395.934219497598</v>
      </c>
    </row>
    <row r="82" spans="2:7">
      <c r="B82" s="33">
        <f t="shared" si="2"/>
        <v>43764</v>
      </c>
      <c r="C82">
        <f>IF($C$19&lt;='Harmonogram standard'!C81,"",'Harmonogram standard'!C81+1)</f>
        <v>55</v>
      </c>
      <c r="D82" s="34">
        <f t="shared" si="0"/>
        <v>200.3118169378279</v>
      </c>
      <c r="E82" s="34">
        <f t="shared" si="3"/>
        <v>127.98525990533187</v>
      </c>
      <c r="F82" s="34">
        <f t="shared" si="1"/>
        <v>72.326557032496055</v>
      </c>
      <c r="G82" s="34">
        <f>IF(C82&lt;&gt;"",G81-Table33[[#This Row],[Kapitał]],"")</f>
        <v>43267.948959592264</v>
      </c>
    </row>
    <row r="83" spans="2:7">
      <c r="B83" s="33">
        <f t="shared" si="2"/>
        <v>43795</v>
      </c>
      <c r="C83">
        <f>IF($C$19&lt;='Harmonogram standard'!C82,"",'Harmonogram standard'!C82+1)</f>
        <v>56</v>
      </c>
      <c r="D83" s="34">
        <f t="shared" si="0"/>
        <v>200.3118169378279</v>
      </c>
      <c r="E83" s="34">
        <f t="shared" si="3"/>
        <v>128.19856867184075</v>
      </c>
      <c r="F83" s="34">
        <f t="shared" si="1"/>
        <v>72.113248265987167</v>
      </c>
      <c r="G83" s="34">
        <f>IF(C83&lt;&gt;"",G82-Table33[[#This Row],[Kapitał]],"")</f>
        <v>43139.750390920424</v>
      </c>
    </row>
    <row r="84" spans="2:7">
      <c r="B84" s="33">
        <f t="shared" si="2"/>
        <v>43825</v>
      </c>
      <c r="C84">
        <f>IF($C$19&lt;='Harmonogram standard'!C83,"",'Harmonogram standard'!C83+1)</f>
        <v>57</v>
      </c>
      <c r="D84" s="34">
        <f t="shared" si="0"/>
        <v>200.3118169378279</v>
      </c>
      <c r="E84" s="34">
        <f t="shared" si="3"/>
        <v>128.41223295296049</v>
      </c>
      <c r="F84" s="34">
        <f t="shared" si="1"/>
        <v>71.899583984867434</v>
      </c>
      <c r="G84" s="34">
        <f>IF(C84&lt;&gt;"",G83-Table33[[#This Row],[Kapitał]],"")</f>
        <v>43011.338157967461</v>
      </c>
    </row>
    <row r="85" spans="2:7">
      <c r="B85" s="33">
        <f t="shared" si="2"/>
        <v>43856</v>
      </c>
      <c r="C85">
        <f>IF($C$19&lt;='Harmonogram standard'!C84,"",'Harmonogram standard'!C84+1)</f>
        <v>58</v>
      </c>
      <c r="D85" s="34">
        <f t="shared" si="0"/>
        <v>200.3118169378279</v>
      </c>
      <c r="E85" s="34">
        <f t="shared" si="3"/>
        <v>128.62625334121543</v>
      </c>
      <c r="F85" s="34">
        <f t="shared" si="1"/>
        <v>71.685563596612482</v>
      </c>
      <c r="G85" s="34">
        <f>IF(C85&lt;&gt;"",G84-Table33[[#This Row],[Kapitał]],"")</f>
        <v>42882.711904626245</v>
      </c>
    </row>
    <row r="86" spans="2:7">
      <c r="B86" s="33">
        <f t="shared" si="2"/>
        <v>43887</v>
      </c>
      <c r="C86">
        <f>IF($C$19&lt;='Harmonogram standard'!C85,"",'Harmonogram standard'!C85+1)</f>
        <v>59</v>
      </c>
      <c r="D86" s="34">
        <f t="shared" si="0"/>
        <v>200.3118169378279</v>
      </c>
      <c r="E86" s="34">
        <f t="shared" si="3"/>
        <v>128.84063043011744</v>
      </c>
      <c r="F86" s="34">
        <f t="shared" si="1"/>
        <v>71.471186507710456</v>
      </c>
      <c r="G86" s="34">
        <f>IF(C86&lt;&gt;"",G85-Table33[[#This Row],[Kapitał]],"")</f>
        <v>42753.871274196128</v>
      </c>
    </row>
    <row r="87" spans="2:7">
      <c r="B87" s="33">
        <f t="shared" si="2"/>
        <v>43916</v>
      </c>
      <c r="C87">
        <f>IF($C$19&lt;='Harmonogram standard'!C86,"",'Harmonogram standard'!C86+1)</f>
        <v>60</v>
      </c>
      <c r="D87" s="34">
        <f t="shared" si="0"/>
        <v>200.3118169378279</v>
      </c>
      <c r="E87" s="34">
        <f t="shared" si="3"/>
        <v>129.05536481416763</v>
      </c>
      <c r="F87" s="34">
        <f t="shared" si="1"/>
        <v>71.256452123660281</v>
      </c>
      <c r="G87" s="34">
        <f>IF(C87&lt;&gt;"",G86-Table33[[#This Row],[Kapitał]],"")</f>
        <v>42624.815909381963</v>
      </c>
    </row>
    <row r="88" spans="2:7">
      <c r="B88" s="33">
        <f t="shared" si="2"/>
        <v>43947</v>
      </c>
      <c r="C88">
        <f>IF($C$19&lt;='Harmonogram standard'!C87,"",'Harmonogram standard'!C87+1)</f>
        <v>61</v>
      </c>
      <c r="D88" s="34">
        <f t="shared" si="0"/>
        <v>200.3118169378279</v>
      </c>
      <c r="E88" s="34">
        <f t="shared" si="3"/>
        <v>129.27045708885794</v>
      </c>
      <c r="F88" s="34">
        <f t="shared" si="1"/>
        <v>71.041359848969989</v>
      </c>
      <c r="G88" s="34">
        <f>IF(C88&lt;&gt;"",G87-Table33[[#This Row],[Kapitał]],"")</f>
        <v>42495.545452293103</v>
      </c>
    </row>
    <row r="89" spans="2:7">
      <c r="B89" s="33">
        <f t="shared" si="2"/>
        <v>43977</v>
      </c>
      <c r="C89">
        <f>IF($C$19&lt;='Harmonogram standard'!C88,"",'Harmonogram standard'!C88+1)</f>
        <v>62</v>
      </c>
      <c r="D89" s="34">
        <f t="shared" si="0"/>
        <v>200.3118169378279</v>
      </c>
      <c r="E89" s="34">
        <f t="shared" si="3"/>
        <v>129.48590785067267</v>
      </c>
      <c r="F89" s="34">
        <f t="shared" si="1"/>
        <v>70.825909087155239</v>
      </c>
      <c r="G89" s="34">
        <f>IF(C89&lt;&gt;"",G88-Table33[[#This Row],[Kapitał]],"")</f>
        <v>42366.059544442433</v>
      </c>
    </row>
    <row r="90" spans="2:7">
      <c r="B90" s="33">
        <f t="shared" si="2"/>
        <v>44008</v>
      </c>
      <c r="C90">
        <f>IF($C$19&lt;='Harmonogram standard'!C89,"",'Harmonogram standard'!C89+1)</f>
        <v>63</v>
      </c>
      <c r="D90" s="34">
        <f t="shared" si="0"/>
        <v>200.3118169378279</v>
      </c>
      <c r="E90" s="34">
        <f t="shared" si="3"/>
        <v>129.70171769709049</v>
      </c>
      <c r="F90" s="34">
        <f t="shared" si="1"/>
        <v>70.610099240737426</v>
      </c>
      <c r="G90" s="34">
        <f>IF(C90&lt;&gt;"",G89-Table33[[#This Row],[Kapitał]],"")</f>
        <v>42236.357826745341</v>
      </c>
    </row>
    <row r="91" spans="2:7">
      <c r="B91" s="33">
        <f t="shared" si="2"/>
        <v>44038</v>
      </c>
      <c r="C91">
        <f>IF($C$19&lt;='Harmonogram standard'!C90,"",'Harmonogram standard'!C90+1)</f>
        <v>64</v>
      </c>
      <c r="D91" s="34">
        <f t="shared" si="0"/>
        <v>200.3118169378279</v>
      </c>
      <c r="E91" s="34">
        <f t="shared" si="3"/>
        <v>129.91788722658563</v>
      </c>
      <c r="F91" s="34">
        <f t="shared" si="1"/>
        <v>70.393929711242293</v>
      </c>
      <c r="G91" s="34">
        <f>IF(C91&lt;&gt;"",G90-Table33[[#This Row],[Kapitał]],"")</f>
        <v>42106.439939518757</v>
      </c>
    </row>
    <row r="92" spans="2:7">
      <c r="B92" s="33">
        <f t="shared" ref="B92:B155" si="4">IF(C92&lt;&gt;"",EDATE(B91,1),"")</f>
        <v>44069</v>
      </c>
      <c r="C92">
        <f>IF($C$19&lt;='Harmonogram standard'!C91,"",'Harmonogram standard'!C91+1)</f>
        <v>65</v>
      </c>
      <c r="D92" s="34">
        <f t="shared" ref="D92:D155" si="5">IF(C92&lt;&gt;"",$C$21,"")</f>
        <v>200.3118169378279</v>
      </c>
      <c r="E92" s="34">
        <f t="shared" ref="E92:E155" si="6">IF(C92&lt;&gt;"",PPMT($C$18,C92,$C$19,-$C$20,,),"")</f>
        <v>130.13441703862992</v>
      </c>
      <c r="F92" s="34">
        <f t="shared" ref="F92:F155" si="7">IF(C92&lt;&gt;"",IPMT($C$18,C92,$C$19,-$C$20,,),"")</f>
        <v>70.177399899197979</v>
      </c>
      <c r="G92" s="34">
        <f>IF(C92&lt;&gt;"",G91-Table33[[#This Row],[Kapitał]],"")</f>
        <v>41976.305522480128</v>
      </c>
    </row>
    <row r="93" spans="2:7">
      <c r="B93" s="33">
        <f t="shared" si="4"/>
        <v>44100</v>
      </c>
      <c r="C93">
        <f>IF($C$19&lt;='Harmonogram standard'!C92,"",'Harmonogram standard'!C92+1)</f>
        <v>66</v>
      </c>
      <c r="D93" s="34">
        <f t="shared" si="5"/>
        <v>200.3118169378279</v>
      </c>
      <c r="E93" s="34">
        <f t="shared" si="6"/>
        <v>130.35130773369431</v>
      </c>
      <c r="F93" s="34">
        <f t="shared" si="7"/>
        <v>69.960509204133587</v>
      </c>
      <c r="G93" s="34">
        <f>IF(C93&lt;&gt;"",G92-Table33[[#This Row],[Kapitał]],"")</f>
        <v>41845.954214746431</v>
      </c>
    </row>
    <row r="94" spans="2:7">
      <c r="B94" s="33">
        <f t="shared" si="4"/>
        <v>44130</v>
      </c>
      <c r="C94">
        <f>IF($C$19&lt;='Harmonogram standard'!C93,"",'Harmonogram standard'!C93+1)</f>
        <v>67</v>
      </c>
      <c r="D94" s="34">
        <f t="shared" si="5"/>
        <v>200.3118169378279</v>
      </c>
      <c r="E94" s="34">
        <f t="shared" si="6"/>
        <v>130.56855991325045</v>
      </c>
      <c r="F94" s="34">
        <f t="shared" si="7"/>
        <v>69.743257024577431</v>
      </c>
      <c r="G94" s="34">
        <f>IF(C94&lt;&gt;"",G93-Table33[[#This Row],[Kapitał]],"")</f>
        <v>41715.385654833182</v>
      </c>
    </row>
    <row r="95" spans="2:7">
      <c r="B95" s="33">
        <f t="shared" si="4"/>
        <v>44161</v>
      </c>
      <c r="C95">
        <f>IF($C$19&lt;='Harmonogram standard'!C94,"",'Harmonogram standard'!C94+1)</f>
        <v>68</v>
      </c>
      <c r="D95" s="34">
        <f t="shared" si="5"/>
        <v>200.3118169378279</v>
      </c>
      <c r="E95" s="34">
        <f t="shared" si="6"/>
        <v>130.78617417977256</v>
      </c>
      <c r="F95" s="34">
        <f t="shared" si="7"/>
        <v>69.525642758055355</v>
      </c>
      <c r="G95" s="34">
        <f>IF(C95&lt;&gt;"",G94-Table33[[#This Row],[Kapitał]],"")</f>
        <v>41584.599480653407</v>
      </c>
    </row>
    <row r="96" spans="2:7">
      <c r="B96" s="33">
        <f t="shared" si="4"/>
        <v>44191</v>
      </c>
      <c r="C96">
        <f>IF($C$19&lt;='Harmonogram standard'!C95,"",'Harmonogram standard'!C95+1)</f>
        <v>69</v>
      </c>
      <c r="D96" s="34">
        <f t="shared" si="5"/>
        <v>200.3118169378279</v>
      </c>
      <c r="E96" s="34">
        <f t="shared" si="6"/>
        <v>131.00415113673884</v>
      </c>
      <c r="F96" s="34">
        <f t="shared" si="7"/>
        <v>69.307665801089072</v>
      </c>
      <c r="G96" s="34">
        <f>IF(C96&lt;&gt;"",G95-Table33[[#This Row],[Kapitał]],"")</f>
        <v>41453.595329516669</v>
      </c>
    </row>
    <row r="97" spans="2:7">
      <c r="B97" s="33">
        <f t="shared" si="4"/>
        <v>44222</v>
      </c>
      <c r="C97">
        <f>IF($C$19&lt;='Harmonogram standard'!C96,"",'Harmonogram standard'!C96+1)</f>
        <v>70</v>
      </c>
      <c r="D97" s="34">
        <f t="shared" si="5"/>
        <v>200.3118169378279</v>
      </c>
      <c r="E97" s="34">
        <f t="shared" si="6"/>
        <v>131.22249138863341</v>
      </c>
      <c r="F97" s="34">
        <f t="shared" si="7"/>
        <v>69.089325549194498</v>
      </c>
      <c r="G97" s="34">
        <f>IF(C97&lt;&gt;"",G96-Table33[[#This Row],[Kapitał]],"")</f>
        <v>41322.372838128038</v>
      </c>
    </row>
    <row r="98" spans="2:7">
      <c r="B98" s="33">
        <f t="shared" si="4"/>
        <v>44253</v>
      </c>
      <c r="C98">
        <f>IF($C$19&lt;='Harmonogram standard'!C97,"",'Harmonogram standard'!C97+1)</f>
        <v>71</v>
      </c>
      <c r="D98" s="34">
        <f t="shared" si="5"/>
        <v>200.3118169378279</v>
      </c>
      <c r="E98" s="34">
        <f t="shared" si="6"/>
        <v>131.4411955409478</v>
      </c>
      <c r="F98" s="34">
        <f t="shared" si="7"/>
        <v>68.870621396880111</v>
      </c>
      <c r="G98" s="34">
        <f>IF(C98&lt;&gt;"",G97-Table33[[#This Row],[Kapitał]],"")</f>
        <v>41190.931642587093</v>
      </c>
    </row>
    <row r="99" spans="2:7">
      <c r="B99" s="33">
        <f t="shared" si="4"/>
        <v>44281</v>
      </c>
      <c r="C99">
        <f>IF($C$19&lt;='Harmonogram standard'!C98,"",'Harmonogram standard'!C98+1)</f>
        <v>72</v>
      </c>
      <c r="D99" s="34">
        <f t="shared" si="5"/>
        <v>200.3118169378279</v>
      </c>
      <c r="E99" s="34">
        <f t="shared" si="6"/>
        <v>131.66026420018272</v>
      </c>
      <c r="F99" s="34">
        <f t="shared" si="7"/>
        <v>68.651552737645204</v>
      </c>
      <c r="G99" s="34">
        <f>IF(C99&lt;&gt;"",G98-Table33[[#This Row],[Kapitał]],"")</f>
        <v>41059.271378386911</v>
      </c>
    </row>
    <row r="100" spans="2:7">
      <c r="B100" s="33">
        <f t="shared" si="4"/>
        <v>44312</v>
      </c>
      <c r="C100">
        <f>IF($C$19&lt;='Harmonogram standard'!C99,"",'Harmonogram standard'!C99+1)</f>
        <v>73</v>
      </c>
      <c r="D100" s="34">
        <f t="shared" si="5"/>
        <v>200.3118169378279</v>
      </c>
      <c r="E100" s="34">
        <f t="shared" si="6"/>
        <v>131.87969797384969</v>
      </c>
      <c r="F100" s="34">
        <f t="shared" si="7"/>
        <v>68.43211896397824</v>
      </c>
      <c r="G100" s="34">
        <f>IF(C100&lt;&gt;"",G99-Table33[[#This Row],[Kapitał]],"")</f>
        <v>40927.391680413064</v>
      </c>
    </row>
    <row r="101" spans="2:7">
      <c r="B101" s="33">
        <f t="shared" si="4"/>
        <v>44342</v>
      </c>
      <c r="C101">
        <f>IF($C$19&lt;='Harmonogram standard'!C100,"",'Harmonogram standard'!C100+1)</f>
        <v>74</v>
      </c>
      <c r="D101" s="34">
        <f t="shared" si="5"/>
        <v>200.3118169378279</v>
      </c>
      <c r="E101" s="34">
        <f t="shared" si="6"/>
        <v>132.09949747047276</v>
      </c>
      <c r="F101" s="34">
        <f t="shared" si="7"/>
        <v>68.212319467355144</v>
      </c>
      <c r="G101" s="34">
        <f>IF(C101&lt;&gt;"",G100-Table33[[#This Row],[Kapitał]],"")</f>
        <v>40795.29218294259</v>
      </c>
    </row>
    <row r="102" spans="2:7">
      <c r="B102" s="33">
        <f t="shared" si="4"/>
        <v>44373</v>
      </c>
      <c r="C102">
        <f>IF($C$19&lt;='Harmonogram standard'!C101,"",'Harmonogram standard'!C101+1)</f>
        <v>75</v>
      </c>
      <c r="D102" s="34">
        <f t="shared" si="5"/>
        <v>200.3118169378279</v>
      </c>
      <c r="E102" s="34">
        <f t="shared" si="6"/>
        <v>132.31966329959022</v>
      </c>
      <c r="F102" s="34">
        <f t="shared" si="7"/>
        <v>67.992153638237696</v>
      </c>
      <c r="G102" s="34">
        <f>IF(C102&lt;&gt;"",G101-Table33[[#This Row],[Kapitał]],"")</f>
        <v>40662.972519643001</v>
      </c>
    </row>
    <row r="103" spans="2:7">
      <c r="B103" s="33">
        <f t="shared" si="4"/>
        <v>44403</v>
      </c>
      <c r="C103">
        <f>IF($C$19&lt;='Harmonogram standard'!C102,"",'Harmonogram standard'!C102+1)</f>
        <v>76</v>
      </c>
      <c r="D103" s="34">
        <f t="shared" si="5"/>
        <v>200.3118169378279</v>
      </c>
      <c r="E103" s="34">
        <f t="shared" si="6"/>
        <v>132.54019607175621</v>
      </c>
      <c r="F103" s="34">
        <f t="shared" si="7"/>
        <v>67.771620866071714</v>
      </c>
      <c r="G103" s="34">
        <f>IF(C103&lt;&gt;"",G102-Table33[[#This Row],[Kapitał]],"")</f>
        <v>40530.432323571244</v>
      </c>
    </row>
    <row r="104" spans="2:7">
      <c r="B104" s="33">
        <f t="shared" si="4"/>
        <v>44434</v>
      </c>
      <c r="C104">
        <f>IF($C$19&lt;='Harmonogram standard'!C103,"",'Harmonogram standard'!C103+1)</f>
        <v>77</v>
      </c>
      <c r="D104" s="34">
        <f t="shared" si="5"/>
        <v>200.3118169378279</v>
      </c>
      <c r="E104" s="34">
        <f t="shared" si="6"/>
        <v>132.76109639854246</v>
      </c>
      <c r="F104" s="34">
        <f t="shared" si="7"/>
        <v>67.55072053928545</v>
      </c>
      <c r="G104" s="34">
        <f>IF(C104&lt;&gt;"",G103-Table33[[#This Row],[Kapitał]],"")</f>
        <v>40397.671227172701</v>
      </c>
    </row>
    <row r="105" spans="2:7">
      <c r="B105" s="33">
        <f t="shared" si="4"/>
        <v>44465</v>
      </c>
      <c r="C105">
        <f>IF($C$19&lt;='Harmonogram standard'!C104,"",'Harmonogram standard'!C104+1)</f>
        <v>78</v>
      </c>
      <c r="D105" s="34">
        <f t="shared" si="5"/>
        <v>200.3118169378279</v>
      </c>
      <c r="E105" s="34">
        <f t="shared" si="6"/>
        <v>132.98236489254003</v>
      </c>
      <c r="F105" s="34">
        <f t="shared" si="7"/>
        <v>67.32945204528788</v>
      </c>
      <c r="G105" s="34">
        <f>IF(C105&lt;&gt;"",G104-Table33[[#This Row],[Kapitał]],"")</f>
        <v>40264.688862280163</v>
      </c>
    </row>
    <row r="106" spans="2:7">
      <c r="B106" s="33">
        <f t="shared" si="4"/>
        <v>44495</v>
      </c>
      <c r="C106">
        <f>IF($C$19&lt;='Harmonogram standard'!C105,"",'Harmonogram standard'!C105+1)</f>
        <v>79</v>
      </c>
      <c r="D106" s="34">
        <f t="shared" si="5"/>
        <v>200.3118169378279</v>
      </c>
      <c r="E106" s="34">
        <f t="shared" si="6"/>
        <v>133.20400216736093</v>
      </c>
      <c r="F106" s="34">
        <f t="shared" si="7"/>
        <v>67.107814770466973</v>
      </c>
      <c r="G106" s="34">
        <f>IF(C106&lt;&gt;"",G105-Table33[[#This Row],[Kapitał]],"")</f>
        <v>40131.484860112803</v>
      </c>
    </row>
    <row r="107" spans="2:7">
      <c r="B107" s="33">
        <f t="shared" si="4"/>
        <v>44526</v>
      </c>
      <c r="C107">
        <f>IF($C$19&lt;='Harmonogram standard'!C106,"",'Harmonogram standard'!C106+1)</f>
        <v>80</v>
      </c>
      <c r="D107" s="34">
        <f t="shared" si="5"/>
        <v>200.3118169378279</v>
      </c>
      <c r="E107" s="34">
        <f t="shared" si="6"/>
        <v>133.42600883763984</v>
      </c>
      <c r="F107" s="34">
        <f t="shared" si="7"/>
        <v>66.885808100188058</v>
      </c>
      <c r="G107" s="34">
        <f>IF(C107&lt;&gt;"",G106-Table33[[#This Row],[Kapitał]],"")</f>
        <v>39998.058851275164</v>
      </c>
    </row>
    <row r="108" spans="2:7">
      <c r="B108" s="33">
        <f t="shared" si="4"/>
        <v>44556</v>
      </c>
      <c r="C108">
        <f>IF($C$19&lt;='Harmonogram standard'!C107,"",'Harmonogram standard'!C107+1)</f>
        <v>81</v>
      </c>
      <c r="D108" s="34">
        <f t="shared" si="5"/>
        <v>200.3118169378279</v>
      </c>
      <c r="E108" s="34">
        <f t="shared" si="6"/>
        <v>133.64838551903597</v>
      </c>
      <c r="F108" s="34">
        <f t="shared" si="7"/>
        <v>66.663431418791987</v>
      </c>
      <c r="G108" s="34">
        <f>IF(C108&lt;&gt;"",G107-Table33[[#This Row],[Kapitał]],"")</f>
        <v>39864.410465756126</v>
      </c>
    </row>
    <row r="109" spans="2:7">
      <c r="B109" s="33">
        <f t="shared" si="4"/>
        <v>44587</v>
      </c>
      <c r="C109">
        <f>IF($C$19&lt;='Harmonogram standard'!C108,"",'Harmonogram standard'!C108+1)</f>
        <v>82</v>
      </c>
      <c r="D109" s="34">
        <f t="shared" si="5"/>
        <v>200.3118169378279</v>
      </c>
      <c r="E109" s="34">
        <f t="shared" si="6"/>
        <v>133.87113282823432</v>
      </c>
      <c r="F109" s="34">
        <f t="shared" si="7"/>
        <v>66.44068410959359</v>
      </c>
      <c r="G109" s="34">
        <f>IF(C109&lt;&gt;"",G108-Table33[[#This Row],[Kapitał]],"")</f>
        <v>39730.539332927889</v>
      </c>
    </row>
    <row r="110" spans="2:7">
      <c r="B110" s="33">
        <f t="shared" si="4"/>
        <v>44618</v>
      </c>
      <c r="C110">
        <f>IF($C$19&lt;='Harmonogram standard'!C109,"",'Harmonogram standard'!C109+1)</f>
        <v>83</v>
      </c>
      <c r="D110" s="34">
        <f t="shared" si="5"/>
        <v>200.3118169378279</v>
      </c>
      <c r="E110" s="34">
        <f t="shared" si="6"/>
        <v>134.09425138294807</v>
      </c>
      <c r="F110" s="34">
        <f t="shared" si="7"/>
        <v>66.21756555487984</v>
      </c>
      <c r="G110" s="34">
        <f>IF(C110&lt;&gt;"",G109-Table33[[#This Row],[Kapitał]],"")</f>
        <v>39596.445081544938</v>
      </c>
    </row>
    <row r="111" spans="2:7">
      <c r="B111" s="33">
        <f t="shared" si="4"/>
        <v>44646</v>
      </c>
      <c r="C111">
        <f>IF($C$19&lt;='Harmonogram standard'!C110,"",'Harmonogram standard'!C110+1)</f>
        <v>84</v>
      </c>
      <c r="D111" s="34">
        <f t="shared" si="5"/>
        <v>200.3118169378279</v>
      </c>
      <c r="E111" s="34">
        <f t="shared" si="6"/>
        <v>134.31774180191962</v>
      </c>
      <c r="F111" s="34">
        <f t="shared" si="7"/>
        <v>65.994075135908275</v>
      </c>
      <c r="G111" s="34">
        <f>IF(C111&lt;&gt;"",G110-Table33[[#This Row],[Kapitał]],"")</f>
        <v>39462.12733974302</v>
      </c>
    </row>
    <row r="112" spans="2:7">
      <c r="B112" s="33">
        <f t="shared" si="4"/>
        <v>44677</v>
      </c>
      <c r="C112">
        <f>IF($C$19&lt;='Harmonogram standard'!C111,"",'Harmonogram standard'!C111+1)</f>
        <v>85</v>
      </c>
      <c r="D112" s="34">
        <f t="shared" si="5"/>
        <v>200.3118169378279</v>
      </c>
      <c r="E112" s="34">
        <f t="shared" si="6"/>
        <v>134.54160470492286</v>
      </c>
      <c r="F112" s="34">
        <f t="shared" si="7"/>
        <v>65.770212232905067</v>
      </c>
      <c r="G112" s="34">
        <f>IF(C112&lt;&gt;"",G111-Table33[[#This Row],[Kapitał]],"")</f>
        <v>39327.585735038097</v>
      </c>
    </row>
    <row r="113" spans="2:7">
      <c r="B113" s="33">
        <f t="shared" si="4"/>
        <v>44707</v>
      </c>
      <c r="C113">
        <f>IF($C$19&lt;='Harmonogram standard'!C112,"",'Harmonogram standard'!C112+1)</f>
        <v>86</v>
      </c>
      <c r="D113" s="34">
        <f t="shared" si="5"/>
        <v>200.3118169378279</v>
      </c>
      <c r="E113" s="34">
        <f t="shared" si="6"/>
        <v>134.76584071276437</v>
      </c>
      <c r="F113" s="34">
        <f t="shared" si="7"/>
        <v>65.545976225063541</v>
      </c>
      <c r="G113" s="34">
        <f>IF(C113&lt;&gt;"",G112-Table33[[#This Row],[Kapitał]],"")</f>
        <v>39192.81989432533</v>
      </c>
    </row>
    <row r="114" spans="2:7">
      <c r="B114" s="33">
        <f t="shared" si="4"/>
        <v>44738</v>
      </c>
      <c r="C114">
        <f>IF($C$19&lt;='Harmonogram standard'!C113,"",'Harmonogram standard'!C113+1)</f>
        <v>87</v>
      </c>
      <c r="D114" s="34">
        <f t="shared" si="5"/>
        <v>200.3118169378279</v>
      </c>
      <c r="E114" s="34">
        <f t="shared" si="6"/>
        <v>134.99045044728564</v>
      </c>
      <c r="F114" s="34">
        <f t="shared" si="7"/>
        <v>65.321366490542275</v>
      </c>
      <c r="G114" s="34">
        <f>IF(C114&lt;&gt;"",G113-Table33[[#This Row],[Kapitał]],"")</f>
        <v>39057.829443878043</v>
      </c>
    </row>
    <row r="115" spans="2:7">
      <c r="B115" s="33">
        <f t="shared" si="4"/>
        <v>44768</v>
      </c>
      <c r="C115">
        <f>IF($C$19&lt;='Harmonogram standard'!C114,"",'Harmonogram standard'!C114+1)</f>
        <v>88</v>
      </c>
      <c r="D115" s="34">
        <f t="shared" si="5"/>
        <v>200.3118169378279</v>
      </c>
      <c r="E115" s="34">
        <f t="shared" si="6"/>
        <v>135.21543453136445</v>
      </c>
      <c r="F115" s="34">
        <f t="shared" si="7"/>
        <v>65.096382406463462</v>
      </c>
      <c r="G115" s="34">
        <f>IF(C115&lt;&gt;"",G114-Table33[[#This Row],[Kapitał]],"")</f>
        <v>38922.614009346682</v>
      </c>
    </row>
    <row r="116" spans="2:7">
      <c r="B116" s="33">
        <f t="shared" si="4"/>
        <v>44799</v>
      </c>
      <c r="C116">
        <f>IF($C$19&lt;='Harmonogram standard'!C115,"",'Harmonogram standard'!C115+1)</f>
        <v>89</v>
      </c>
      <c r="D116" s="34">
        <f t="shared" si="5"/>
        <v>200.3118169378279</v>
      </c>
      <c r="E116" s="34">
        <f t="shared" si="6"/>
        <v>135.44079358891673</v>
      </c>
      <c r="F116" s="34">
        <f t="shared" si="7"/>
        <v>64.87102334891118</v>
      </c>
      <c r="G116" s="34">
        <f>IF(C116&lt;&gt;"",G115-Table33[[#This Row],[Kapitał]],"")</f>
        <v>38787.173215757764</v>
      </c>
    </row>
    <row r="117" spans="2:7">
      <c r="B117" s="33">
        <f t="shared" si="4"/>
        <v>44830</v>
      </c>
      <c r="C117">
        <f>IF($C$19&lt;='Harmonogram standard'!C116,"",'Harmonogram standard'!C116+1)</f>
        <v>90</v>
      </c>
      <c r="D117" s="34">
        <f t="shared" si="5"/>
        <v>200.3118169378279</v>
      </c>
      <c r="E117" s="34">
        <f t="shared" si="6"/>
        <v>135.66652824489825</v>
      </c>
      <c r="F117" s="34">
        <f t="shared" si="7"/>
        <v>64.645288692929654</v>
      </c>
      <c r="G117" s="34">
        <f>IF(C117&lt;&gt;"",G116-Table33[[#This Row],[Kapitał]],"")</f>
        <v>38651.506687512869</v>
      </c>
    </row>
    <row r="118" spans="2:7">
      <c r="B118" s="33">
        <f t="shared" si="4"/>
        <v>44860</v>
      </c>
      <c r="C118">
        <f>IF($C$19&lt;='Harmonogram standard'!C117,"",'Harmonogram standard'!C117+1)</f>
        <v>91</v>
      </c>
      <c r="D118" s="34">
        <f t="shared" si="5"/>
        <v>200.3118169378279</v>
      </c>
      <c r="E118" s="34">
        <f t="shared" si="6"/>
        <v>135.8926391253064</v>
      </c>
      <c r="F118" s="34">
        <f t="shared" si="7"/>
        <v>64.419177812521482</v>
      </c>
      <c r="G118" s="34">
        <f>IF(C118&lt;&gt;"",G117-Table33[[#This Row],[Kapitał]],"")</f>
        <v>38515.614048387564</v>
      </c>
    </row>
    <row r="119" spans="2:7">
      <c r="B119" s="33">
        <f t="shared" si="4"/>
        <v>44891</v>
      </c>
      <c r="C119">
        <f>IF($C$19&lt;='Harmonogram standard'!C118,"",'Harmonogram standard'!C118+1)</f>
        <v>92</v>
      </c>
      <c r="D119" s="34">
        <f t="shared" si="5"/>
        <v>200.3118169378279</v>
      </c>
      <c r="E119" s="34">
        <f t="shared" si="6"/>
        <v>136.11912685718193</v>
      </c>
      <c r="F119" s="34">
        <f t="shared" si="7"/>
        <v>64.192690080645974</v>
      </c>
      <c r="G119" s="34">
        <f>IF(C119&lt;&gt;"",G118-Table33[[#This Row],[Kapitał]],"")</f>
        <v>38379.494921530386</v>
      </c>
    </row>
    <row r="120" spans="2:7">
      <c r="B120" s="33">
        <f t="shared" si="4"/>
        <v>44921</v>
      </c>
      <c r="C120">
        <f>IF($C$19&lt;='Harmonogram standard'!C119,"",'Harmonogram standard'!C119+1)</f>
        <v>93</v>
      </c>
      <c r="D120" s="34">
        <f t="shared" si="5"/>
        <v>200.3118169378279</v>
      </c>
      <c r="E120" s="34">
        <f t="shared" si="6"/>
        <v>136.34599206861057</v>
      </c>
      <c r="F120" s="34">
        <f t="shared" si="7"/>
        <v>63.96582486921735</v>
      </c>
      <c r="G120" s="34">
        <f>IF(C120&lt;&gt;"",G119-Table33[[#This Row],[Kapitał]],"")</f>
        <v>38243.148929461779</v>
      </c>
    </row>
    <row r="121" spans="2:7">
      <c r="B121" s="33">
        <f t="shared" si="4"/>
        <v>44952</v>
      </c>
      <c r="C121">
        <f>IF($C$19&lt;='Harmonogram standard'!C120,"",'Harmonogram standard'!C120+1)</f>
        <v>94</v>
      </c>
      <c r="D121" s="34">
        <f t="shared" si="5"/>
        <v>200.3118169378279</v>
      </c>
      <c r="E121" s="34">
        <f t="shared" si="6"/>
        <v>136.57323538872492</v>
      </c>
      <c r="F121" s="34">
        <f t="shared" si="7"/>
        <v>63.738581549102996</v>
      </c>
      <c r="G121" s="34">
        <f>IF(C121&lt;&gt;"",G120-Table33[[#This Row],[Kapitał]],"")</f>
        <v>38106.575694073057</v>
      </c>
    </row>
    <row r="122" spans="2:7">
      <c r="B122" s="33">
        <f t="shared" si="4"/>
        <v>44983</v>
      </c>
      <c r="C122">
        <f>IF($C$19&lt;='Harmonogram standard'!C121,"",'Harmonogram standard'!C121+1)</f>
        <v>95</v>
      </c>
      <c r="D122" s="34">
        <f t="shared" si="5"/>
        <v>200.3118169378279</v>
      </c>
      <c r="E122" s="34">
        <f t="shared" si="6"/>
        <v>136.80085744770614</v>
      </c>
      <c r="F122" s="34">
        <f t="shared" si="7"/>
        <v>63.510959490121792</v>
      </c>
      <c r="G122" s="34">
        <f>IF(C122&lt;&gt;"",G121-Table33[[#This Row],[Kapitał]],"")</f>
        <v>37969.774836625351</v>
      </c>
    </row>
    <row r="123" spans="2:7">
      <c r="B123" s="33">
        <f t="shared" si="4"/>
        <v>45011</v>
      </c>
      <c r="C123">
        <f>IF($C$19&lt;='Harmonogram standard'!C122,"",'Harmonogram standard'!C122+1)</f>
        <v>96</v>
      </c>
      <c r="D123" s="34">
        <f t="shared" si="5"/>
        <v>200.3118169378279</v>
      </c>
      <c r="E123" s="34">
        <f t="shared" si="6"/>
        <v>137.02885887678562</v>
      </c>
      <c r="F123" s="34">
        <f t="shared" si="7"/>
        <v>63.282958061042265</v>
      </c>
      <c r="G123" s="34">
        <f>IF(C123&lt;&gt;"",G122-Table33[[#This Row],[Kapitał]],"")</f>
        <v>37832.745977748564</v>
      </c>
    </row>
    <row r="124" spans="2:7">
      <c r="B124" s="33">
        <f t="shared" si="4"/>
        <v>45042</v>
      </c>
      <c r="C124">
        <f>IF($C$19&lt;='Harmonogram standard'!C123,"",'Harmonogram standard'!C123+1)</f>
        <v>97</v>
      </c>
      <c r="D124" s="34">
        <f t="shared" si="5"/>
        <v>200.3118169378279</v>
      </c>
      <c r="E124" s="34">
        <f t="shared" si="6"/>
        <v>137.25724030824694</v>
      </c>
      <c r="F124" s="34">
        <f t="shared" si="7"/>
        <v>63.054576629580971</v>
      </c>
      <c r="G124" s="34">
        <f>IF(C124&lt;&gt;"",G123-Table33[[#This Row],[Kapitał]],"")</f>
        <v>37695.488737440319</v>
      </c>
    </row>
    <row r="125" spans="2:7">
      <c r="B125" s="33">
        <f t="shared" si="4"/>
        <v>45072</v>
      </c>
      <c r="C125">
        <f>IF($C$19&lt;='Harmonogram standard'!C124,"",'Harmonogram standard'!C124+1)</f>
        <v>98</v>
      </c>
      <c r="D125" s="34">
        <f t="shared" si="5"/>
        <v>200.3118169378279</v>
      </c>
      <c r="E125" s="34">
        <f t="shared" si="6"/>
        <v>137.48600237542735</v>
      </c>
      <c r="F125" s="34">
        <f t="shared" si="7"/>
        <v>62.825814562400559</v>
      </c>
      <c r="G125" s="34">
        <f>IF(C125&lt;&gt;"",G124-Table33[[#This Row],[Kapitał]],"")</f>
        <v>37558.002735064889</v>
      </c>
    </row>
    <row r="126" spans="2:7">
      <c r="B126" s="33">
        <f t="shared" si="4"/>
        <v>45103</v>
      </c>
      <c r="C126">
        <f>IF($C$19&lt;='Harmonogram standard'!C125,"",'Harmonogram standard'!C125+1)</f>
        <v>99</v>
      </c>
      <c r="D126" s="34">
        <f t="shared" si="5"/>
        <v>200.3118169378279</v>
      </c>
      <c r="E126" s="34">
        <f t="shared" si="6"/>
        <v>137.71514571271973</v>
      </c>
      <c r="F126" s="34">
        <f t="shared" si="7"/>
        <v>62.596671225108174</v>
      </c>
      <c r="G126" s="34">
        <f>IF(C126&lt;&gt;"",G125-Table33[[#This Row],[Kapitał]],"")</f>
        <v>37420.28758935217</v>
      </c>
    </row>
    <row r="127" spans="2:7">
      <c r="B127" s="33">
        <f t="shared" si="4"/>
        <v>45133</v>
      </c>
      <c r="C127">
        <f>IF($C$19&lt;='Harmonogram standard'!C126,"",'Harmonogram standard'!C126+1)</f>
        <v>100</v>
      </c>
      <c r="D127" s="34">
        <f t="shared" si="5"/>
        <v>200.3118169378279</v>
      </c>
      <c r="E127" s="34">
        <f t="shared" si="6"/>
        <v>137.94467095557425</v>
      </c>
      <c r="F127" s="34">
        <f t="shared" si="7"/>
        <v>62.367145982253646</v>
      </c>
      <c r="G127" s="34">
        <f>IF(C127&lt;&gt;"",G126-Table33[[#This Row],[Kapitał]],"")</f>
        <v>37282.342918396593</v>
      </c>
    </row>
    <row r="128" spans="2:7">
      <c r="B128" s="33">
        <f t="shared" si="4"/>
        <v>45164</v>
      </c>
      <c r="C128">
        <f>IF($C$19&lt;='Harmonogram standard'!C127,"",'Harmonogram standard'!C127+1)</f>
        <v>101</v>
      </c>
      <c r="D128" s="34">
        <f t="shared" si="5"/>
        <v>200.3118169378279</v>
      </c>
      <c r="E128" s="34">
        <f t="shared" si="6"/>
        <v>138.17457874050024</v>
      </c>
      <c r="F128" s="34">
        <f t="shared" si="7"/>
        <v>62.137238197327683</v>
      </c>
      <c r="G128" s="34">
        <f>IF(C128&lt;&gt;"",G127-Table33[[#This Row],[Kapitał]],"")</f>
        <v>37144.168339656091</v>
      </c>
    </row>
    <row r="129" spans="2:7">
      <c r="B129" s="33">
        <f t="shared" si="4"/>
        <v>45195</v>
      </c>
      <c r="C129">
        <f>IF($C$19&lt;='Harmonogram standard'!C128,"",'Harmonogram standard'!C128+1)</f>
        <v>102</v>
      </c>
      <c r="D129" s="34">
        <f t="shared" si="5"/>
        <v>200.3118169378279</v>
      </c>
      <c r="E129" s="34">
        <f t="shared" si="6"/>
        <v>138.40486970506771</v>
      </c>
      <c r="F129" s="34">
        <f t="shared" si="7"/>
        <v>61.906947232760182</v>
      </c>
      <c r="G129" s="34">
        <f>IF(C129&lt;&gt;"",G128-Table33[[#This Row],[Kapitał]],"")</f>
        <v>37005.763469951024</v>
      </c>
    </row>
    <row r="130" spans="2:7">
      <c r="B130" s="33">
        <f t="shared" si="4"/>
        <v>45225</v>
      </c>
      <c r="C130">
        <f>IF($C$19&lt;='Harmonogram standard'!C129,"",'Harmonogram standard'!C129+1)</f>
        <v>103</v>
      </c>
      <c r="D130" s="34">
        <f t="shared" si="5"/>
        <v>200.3118169378279</v>
      </c>
      <c r="E130" s="34">
        <f t="shared" si="6"/>
        <v>138.6355444879095</v>
      </c>
      <c r="F130" s="34">
        <f t="shared" si="7"/>
        <v>61.6762724499184</v>
      </c>
      <c r="G130" s="34">
        <f>IF(C130&lt;&gt;"",G129-Table33[[#This Row],[Kapitał]],"")</f>
        <v>36867.127925463115</v>
      </c>
    </row>
    <row r="131" spans="2:7">
      <c r="B131" s="33">
        <f t="shared" si="4"/>
        <v>45256</v>
      </c>
      <c r="C131">
        <f>IF($C$19&lt;='Harmonogram standard'!C130,"",'Harmonogram standard'!C130+1)</f>
        <v>104</v>
      </c>
      <c r="D131" s="34">
        <f t="shared" si="5"/>
        <v>200.3118169378279</v>
      </c>
      <c r="E131" s="34">
        <f t="shared" si="6"/>
        <v>138.86660372872271</v>
      </c>
      <c r="F131" s="34">
        <f t="shared" si="7"/>
        <v>61.445213209105219</v>
      </c>
      <c r="G131" s="34">
        <f>IF(C131&lt;&gt;"",G130-Table33[[#This Row],[Kapitał]],"")</f>
        <v>36728.26132173439</v>
      </c>
    </row>
    <row r="132" spans="2:7">
      <c r="B132" s="33">
        <f t="shared" si="4"/>
        <v>45286</v>
      </c>
      <c r="C132">
        <f>IF($C$19&lt;='Harmonogram standard'!C131,"",'Harmonogram standard'!C131+1)</f>
        <v>105</v>
      </c>
      <c r="D132" s="34">
        <f t="shared" si="5"/>
        <v>200.3118169378279</v>
      </c>
      <c r="E132" s="34">
        <f t="shared" si="6"/>
        <v>139.09804806827054</v>
      </c>
      <c r="F132" s="34">
        <f t="shared" si="7"/>
        <v>61.213768869557356</v>
      </c>
      <c r="G132" s="34">
        <f>IF(C132&lt;&gt;"",G131-Table33[[#This Row],[Kapitał]],"")</f>
        <v>36589.163273666119</v>
      </c>
    </row>
    <row r="133" spans="2:7">
      <c r="B133" s="33">
        <f t="shared" si="4"/>
        <v>45317</v>
      </c>
      <c r="C133">
        <f>IF($C$19&lt;='Harmonogram standard'!C132,"",'Harmonogram standard'!C132+1)</f>
        <v>106</v>
      </c>
      <c r="D133" s="34">
        <f t="shared" si="5"/>
        <v>200.3118169378279</v>
      </c>
      <c r="E133" s="34">
        <f t="shared" si="6"/>
        <v>139.32987814838435</v>
      </c>
      <c r="F133" s="34">
        <f t="shared" si="7"/>
        <v>60.981938789443575</v>
      </c>
      <c r="G133" s="34">
        <f>IF(C133&lt;&gt;"",G132-Table33[[#This Row],[Kapitał]],"")</f>
        <v>36449.833395517737</v>
      </c>
    </row>
    <row r="134" spans="2:7">
      <c r="B134" s="33">
        <f t="shared" si="4"/>
        <v>45348</v>
      </c>
      <c r="C134">
        <f>IF($C$19&lt;='Harmonogram standard'!C133,"",'Harmonogram standard'!C133+1)</f>
        <v>107</v>
      </c>
      <c r="D134" s="34">
        <f t="shared" si="5"/>
        <v>200.3118169378279</v>
      </c>
      <c r="E134" s="34">
        <f t="shared" si="6"/>
        <v>139.56209461196499</v>
      </c>
      <c r="F134" s="34">
        <f t="shared" si="7"/>
        <v>60.749722325862933</v>
      </c>
      <c r="G134" s="34">
        <f>IF(C134&lt;&gt;"",G133-Table33[[#This Row],[Kapitał]],"")</f>
        <v>36310.27130090577</v>
      </c>
    </row>
    <row r="135" spans="2:7">
      <c r="B135" s="33">
        <f t="shared" si="4"/>
        <v>45377</v>
      </c>
      <c r="C135">
        <f>IF($C$19&lt;='Harmonogram standard'!C134,"",'Harmonogram standard'!C134+1)</f>
        <v>108</v>
      </c>
      <c r="D135" s="34">
        <f t="shared" si="5"/>
        <v>200.3118169378279</v>
      </c>
      <c r="E135" s="34">
        <f t="shared" si="6"/>
        <v>139.79469810298491</v>
      </c>
      <c r="F135" s="34">
        <f t="shared" si="7"/>
        <v>60.517118834842989</v>
      </c>
      <c r="G135" s="34">
        <f>IF(C135&lt;&gt;"",G134-Table33[[#This Row],[Kapitał]],"")</f>
        <v>36170.476602802788</v>
      </c>
    </row>
    <row r="136" spans="2:7">
      <c r="B136" s="33">
        <f t="shared" si="4"/>
        <v>45408</v>
      </c>
      <c r="C136">
        <f>IF($C$19&lt;='Harmonogram standard'!C135,"",'Harmonogram standard'!C135+1)</f>
        <v>109</v>
      </c>
      <c r="D136" s="34">
        <f t="shared" si="5"/>
        <v>200.3118169378279</v>
      </c>
      <c r="E136" s="34">
        <f t="shared" si="6"/>
        <v>140.02768926648992</v>
      </c>
      <c r="F136" s="34">
        <f t="shared" si="7"/>
        <v>60.284127671338005</v>
      </c>
      <c r="G136" s="34">
        <f>IF(C136&lt;&gt;"",G135-Table33[[#This Row],[Kapitał]],"")</f>
        <v>36030.448913536296</v>
      </c>
    </row>
    <row r="137" spans="2:7">
      <c r="B137" s="33">
        <f t="shared" si="4"/>
        <v>45438</v>
      </c>
      <c r="C137">
        <f>IF($C$19&lt;='Harmonogram standard'!C136,"",'Harmonogram standard'!C136+1)</f>
        <v>110</v>
      </c>
      <c r="D137" s="34">
        <f t="shared" si="5"/>
        <v>200.3118169378279</v>
      </c>
      <c r="E137" s="34">
        <f t="shared" si="6"/>
        <v>140.26106874860074</v>
      </c>
      <c r="F137" s="34">
        <f t="shared" si="7"/>
        <v>60.050748189227185</v>
      </c>
      <c r="G137" s="34">
        <f>IF(C137&lt;&gt;"",G136-Table33[[#This Row],[Kapitał]],"")</f>
        <v>35890.187844787695</v>
      </c>
    </row>
    <row r="138" spans="2:7">
      <c r="B138" s="33">
        <f t="shared" si="4"/>
        <v>45469</v>
      </c>
      <c r="C138">
        <f>IF($C$19&lt;='Harmonogram standard'!C137,"",'Harmonogram standard'!C137+1)</f>
        <v>111</v>
      </c>
      <c r="D138" s="34">
        <f t="shared" si="5"/>
        <v>200.3118169378279</v>
      </c>
      <c r="E138" s="34">
        <f t="shared" si="6"/>
        <v>140.49483719651505</v>
      </c>
      <c r="F138" s="34">
        <f t="shared" si="7"/>
        <v>59.816979741312863</v>
      </c>
      <c r="G138" s="34">
        <f>IF(C138&lt;&gt;"",G137-Table33[[#This Row],[Kapitał]],"")</f>
        <v>35749.693007591181</v>
      </c>
    </row>
    <row r="139" spans="2:7">
      <c r="B139" s="33">
        <f t="shared" si="4"/>
        <v>45499</v>
      </c>
      <c r="C139">
        <f>IF($C$19&lt;='Harmonogram standard'!C138,"",'Harmonogram standard'!C138+1)</f>
        <v>112</v>
      </c>
      <c r="D139" s="34">
        <f t="shared" si="5"/>
        <v>200.3118169378279</v>
      </c>
      <c r="E139" s="34">
        <f t="shared" si="6"/>
        <v>140.72899525850926</v>
      </c>
      <c r="F139" s="34">
        <f t="shared" si="7"/>
        <v>59.582821679318663</v>
      </c>
      <c r="G139" s="34">
        <f>IF(C139&lt;&gt;"",G138-Table33[[#This Row],[Kapitał]],"")</f>
        <v>35608.964012332668</v>
      </c>
    </row>
    <row r="140" spans="2:7">
      <c r="B140" s="33">
        <f t="shared" si="4"/>
        <v>45530</v>
      </c>
      <c r="C140">
        <f>IF($C$19&lt;='Harmonogram standard'!C139,"",'Harmonogram standard'!C139+1)</f>
        <v>113</v>
      </c>
      <c r="D140" s="34">
        <f t="shared" si="5"/>
        <v>200.3118169378279</v>
      </c>
      <c r="E140" s="34">
        <f t="shared" si="6"/>
        <v>140.96354358394007</v>
      </c>
      <c r="F140" s="34">
        <f t="shared" si="7"/>
        <v>59.348273353887819</v>
      </c>
      <c r="G140" s="34">
        <f>IF(C140&lt;&gt;"",G139-Table33[[#This Row],[Kapitał]],"")</f>
        <v>35468.000468748731</v>
      </c>
    </row>
    <row r="141" spans="2:7">
      <c r="B141" s="33">
        <f t="shared" si="4"/>
        <v>45561</v>
      </c>
      <c r="C141">
        <f>IF($C$19&lt;='Harmonogram standard'!C140,"",'Harmonogram standard'!C140+1)</f>
        <v>114</v>
      </c>
      <c r="D141" s="34">
        <f t="shared" si="5"/>
        <v>200.3118169378279</v>
      </c>
      <c r="E141" s="34">
        <f t="shared" si="6"/>
        <v>141.19848282324665</v>
      </c>
      <c r="F141" s="34">
        <f t="shared" si="7"/>
        <v>59.113334114581257</v>
      </c>
      <c r="G141" s="34">
        <f>IF(C141&lt;&gt;"",G140-Table33[[#This Row],[Kapitał]],"")</f>
        <v>35326.801985925485</v>
      </c>
    </row>
    <row r="142" spans="2:7">
      <c r="B142" s="33">
        <f t="shared" si="4"/>
        <v>45591</v>
      </c>
      <c r="C142">
        <f>IF($C$19&lt;='Harmonogram standard'!C141,"",'Harmonogram standard'!C141+1)</f>
        <v>115</v>
      </c>
      <c r="D142" s="34">
        <f t="shared" si="5"/>
        <v>200.3118169378279</v>
      </c>
      <c r="E142" s="34">
        <f t="shared" si="6"/>
        <v>141.43381362795208</v>
      </c>
      <c r="F142" s="34">
        <f t="shared" si="7"/>
        <v>58.878003309875837</v>
      </c>
      <c r="G142" s="34">
        <f>IF(C142&lt;&gt;"",G141-Table33[[#This Row],[Kapitał]],"")</f>
        <v>35185.368172297531</v>
      </c>
    </row>
    <row r="143" spans="2:7">
      <c r="B143" s="33">
        <f t="shared" si="4"/>
        <v>45622</v>
      </c>
      <c r="C143">
        <f>IF($C$19&lt;='Harmonogram standard'!C142,"",'Harmonogram standard'!C142+1)</f>
        <v>116</v>
      </c>
      <c r="D143" s="34">
        <f t="shared" si="5"/>
        <v>200.3118169378279</v>
      </c>
      <c r="E143" s="34">
        <f t="shared" si="6"/>
        <v>141.66953665066532</v>
      </c>
      <c r="F143" s="34">
        <f t="shared" si="7"/>
        <v>58.642280287162592</v>
      </c>
      <c r="G143" s="34">
        <f>IF(C143&lt;&gt;"",G142-Table33[[#This Row],[Kapitał]],"")</f>
        <v>35043.698635646862</v>
      </c>
    </row>
    <row r="144" spans="2:7">
      <c r="B144" s="33">
        <f t="shared" si="4"/>
        <v>45652</v>
      </c>
      <c r="C144">
        <f>IF($C$19&lt;='Harmonogram standard'!C143,"",'Harmonogram standard'!C143+1)</f>
        <v>117</v>
      </c>
      <c r="D144" s="34">
        <f t="shared" si="5"/>
        <v>200.3118169378279</v>
      </c>
      <c r="E144" s="34">
        <f t="shared" si="6"/>
        <v>141.90565254508309</v>
      </c>
      <c r="F144" s="34">
        <f t="shared" si="7"/>
        <v>58.406164392744813</v>
      </c>
      <c r="G144" s="34">
        <f>IF(C144&lt;&gt;"",G143-Table33[[#This Row],[Kapitał]],"")</f>
        <v>34901.792983101783</v>
      </c>
    </row>
    <row r="145" spans="2:7">
      <c r="B145" s="33">
        <f t="shared" si="4"/>
        <v>45683</v>
      </c>
      <c r="C145">
        <f>IF($C$19&lt;='Harmonogram standard'!C144,"",'Harmonogram standard'!C144+1)</f>
        <v>118</v>
      </c>
      <c r="D145" s="34">
        <f t="shared" si="5"/>
        <v>200.3118169378279</v>
      </c>
      <c r="E145" s="34">
        <f t="shared" si="6"/>
        <v>142.14216196599156</v>
      </c>
      <c r="F145" s="34">
        <f t="shared" si="7"/>
        <v>58.169654971836344</v>
      </c>
      <c r="G145" s="34">
        <f>IF(C145&lt;&gt;"",G144-Table33[[#This Row],[Kapitał]],"")</f>
        <v>34759.650821135794</v>
      </c>
    </row>
    <row r="146" spans="2:7">
      <c r="B146" s="33">
        <f t="shared" si="4"/>
        <v>45714</v>
      </c>
      <c r="C146">
        <f>IF($C$19&lt;='Harmonogram standard'!C145,"",'Harmonogram standard'!C145+1)</f>
        <v>119</v>
      </c>
      <c r="D146" s="34">
        <f t="shared" si="5"/>
        <v>200.3118169378279</v>
      </c>
      <c r="E146" s="34">
        <f t="shared" si="6"/>
        <v>142.37906556926825</v>
      </c>
      <c r="F146" s="34">
        <f t="shared" si="7"/>
        <v>57.932751368559686</v>
      </c>
      <c r="G146" s="34">
        <f>IF(C146&lt;&gt;"",G145-Table33[[#This Row],[Kapitał]],"")</f>
        <v>34617.271755566529</v>
      </c>
    </row>
    <row r="147" spans="2:7">
      <c r="B147" s="33">
        <f t="shared" si="4"/>
        <v>45742</v>
      </c>
      <c r="C147">
        <f>IF($C$19&lt;='Harmonogram standard'!C146,"",'Harmonogram standard'!C146+1)</f>
        <v>120</v>
      </c>
      <c r="D147" s="34">
        <f t="shared" si="5"/>
        <v>200.3118169378279</v>
      </c>
      <c r="E147" s="34">
        <f t="shared" si="6"/>
        <v>142.61636401188366</v>
      </c>
      <c r="F147" s="34">
        <f t="shared" si="7"/>
        <v>57.695452925944245</v>
      </c>
      <c r="G147" s="34">
        <f>IF(C147&lt;&gt;"",G146-Table33[[#This Row],[Kapitał]],"")</f>
        <v>34474.655391554646</v>
      </c>
    </row>
    <row r="148" spans="2:7">
      <c r="B148" s="33">
        <f t="shared" si="4"/>
        <v>45773</v>
      </c>
      <c r="C148">
        <f>IF($C$19&lt;='Harmonogram standard'!C147,"",'Harmonogram standard'!C147+1)</f>
        <v>121</v>
      </c>
      <c r="D148" s="34">
        <f t="shared" si="5"/>
        <v>200.3118169378279</v>
      </c>
      <c r="E148" s="34">
        <f t="shared" si="6"/>
        <v>142.85405795190348</v>
      </c>
      <c r="F148" s="34">
        <f t="shared" si="7"/>
        <v>57.457758985924436</v>
      </c>
      <c r="G148" s="34">
        <f>IF(C148&lt;&gt;"",G147-Table33[[#This Row],[Kapitał]],"")</f>
        <v>34331.801333602743</v>
      </c>
    </row>
    <row r="149" spans="2:7">
      <c r="B149" s="33">
        <f t="shared" si="4"/>
        <v>45803</v>
      </c>
      <c r="C149">
        <f>IF($C$19&lt;='Harmonogram standard'!C148,"",'Harmonogram standard'!C148+1)</f>
        <v>122</v>
      </c>
      <c r="D149" s="34">
        <f t="shared" si="5"/>
        <v>200.3118169378279</v>
      </c>
      <c r="E149" s="34">
        <f t="shared" si="6"/>
        <v>143.09214804849</v>
      </c>
      <c r="F149" s="34">
        <f t="shared" si="7"/>
        <v>57.219668889337925</v>
      </c>
      <c r="G149" s="34">
        <f>IF(C149&lt;&gt;"",G148-Table33[[#This Row],[Kapitał]],"")</f>
        <v>34188.709185554253</v>
      </c>
    </row>
    <row r="150" spans="2:7">
      <c r="B150" s="33">
        <f t="shared" si="4"/>
        <v>45834</v>
      </c>
      <c r="C150">
        <f>IF($C$19&lt;='Harmonogram standard'!C149,"",'Harmonogram standard'!C149+1)</f>
        <v>123</v>
      </c>
      <c r="D150" s="34">
        <f t="shared" si="5"/>
        <v>200.3118169378279</v>
      </c>
      <c r="E150" s="34">
        <f t="shared" si="6"/>
        <v>143.33063496190414</v>
      </c>
      <c r="F150" s="34">
        <f t="shared" si="7"/>
        <v>56.981181975923768</v>
      </c>
      <c r="G150" s="34">
        <f>IF(C150&lt;&gt;"",G149-Table33[[#This Row],[Kapitał]],"")</f>
        <v>34045.378550592352</v>
      </c>
    </row>
    <row r="151" spans="2:7">
      <c r="B151" s="33">
        <f t="shared" si="4"/>
        <v>45864</v>
      </c>
      <c r="C151">
        <f>IF($C$19&lt;='Harmonogram standard'!C150,"",'Harmonogram standard'!C150+1)</f>
        <v>124</v>
      </c>
      <c r="D151" s="34">
        <f t="shared" si="5"/>
        <v>200.3118169378279</v>
      </c>
      <c r="E151" s="34">
        <f t="shared" si="6"/>
        <v>143.5695193535073</v>
      </c>
      <c r="F151" s="34">
        <f t="shared" si="7"/>
        <v>56.742297584320589</v>
      </c>
      <c r="G151" s="34">
        <f>IF(C151&lt;&gt;"",G150-Table33[[#This Row],[Kapitał]],"")</f>
        <v>33901.809031238845</v>
      </c>
    </row>
    <row r="152" spans="2:7">
      <c r="B152" s="33">
        <f t="shared" si="4"/>
        <v>45895</v>
      </c>
      <c r="C152">
        <f>IF($C$19&lt;='Harmonogram standard'!C151,"",'Harmonogram standard'!C151+1)</f>
        <v>125</v>
      </c>
      <c r="D152" s="34">
        <f t="shared" si="5"/>
        <v>200.3118169378279</v>
      </c>
      <c r="E152" s="34">
        <f t="shared" si="6"/>
        <v>143.80880188576316</v>
      </c>
      <c r="F152" s="34">
        <f t="shared" si="7"/>
        <v>56.503015052064768</v>
      </c>
      <c r="G152" s="34">
        <f>IF(C152&lt;&gt;"",G151-Table33[[#This Row],[Kapitał]],"")</f>
        <v>33758.000229353085</v>
      </c>
    </row>
    <row r="153" spans="2:7">
      <c r="B153" s="33">
        <f t="shared" si="4"/>
        <v>45926</v>
      </c>
      <c r="C153">
        <f>IF($C$19&lt;='Harmonogram standard'!C152,"",'Harmonogram standard'!C152+1)</f>
        <v>126</v>
      </c>
      <c r="D153" s="34">
        <f t="shared" si="5"/>
        <v>200.3118169378279</v>
      </c>
      <c r="E153" s="34">
        <f t="shared" si="6"/>
        <v>144.04848322223941</v>
      </c>
      <c r="F153" s="34">
        <f t="shared" si="7"/>
        <v>56.26333371558848</v>
      </c>
      <c r="G153" s="34">
        <f>IF(C153&lt;&gt;"",G152-Table33[[#This Row],[Kapitał]],"")</f>
        <v>33613.951746130842</v>
      </c>
    </row>
    <row r="154" spans="2:7">
      <c r="B154" s="33">
        <f t="shared" si="4"/>
        <v>45956</v>
      </c>
      <c r="C154">
        <f>IF($C$19&lt;='Harmonogram standard'!C153,"",'Harmonogram standard'!C153+1)</f>
        <v>127</v>
      </c>
      <c r="D154" s="34">
        <f t="shared" si="5"/>
        <v>200.3118169378279</v>
      </c>
      <c r="E154" s="34">
        <f t="shared" si="6"/>
        <v>144.28856402760982</v>
      </c>
      <c r="F154" s="34">
        <f t="shared" si="7"/>
        <v>56.023252910218083</v>
      </c>
      <c r="G154" s="34">
        <f>IF(C154&lt;&gt;"",G153-Table33[[#This Row],[Kapitał]],"")</f>
        <v>33469.663182103235</v>
      </c>
    </row>
    <row r="155" spans="2:7">
      <c r="B155" s="33">
        <f t="shared" si="4"/>
        <v>45987</v>
      </c>
      <c r="C155">
        <f>IF($C$19&lt;='Harmonogram standard'!C154,"",'Harmonogram standard'!C154+1)</f>
        <v>128</v>
      </c>
      <c r="D155" s="34">
        <f t="shared" si="5"/>
        <v>200.3118169378279</v>
      </c>
      <c r="E155" s="34">
        <f t="shared" si="6"/>
        <v>144.52904496765584</v>
      </c>
      <c r="F155" s="34">
        <f t="shared" si="7"/>
        <v>55.782771970172064</v>
      </c>
      <c r="G155" s="34">
        <f>IF(C155&lt;&gt;"",G154-Table33[[#This Row],[Kapitał]],"")</f>
        <v>33325.134137135581</v>
      </c>
    </row>
    <row r="156" spans="2:7">
      <c r="B156" s="33">
        <f t="shared" ref="B156:B219" si="8">IF(C156&lt;&gt;"",EDATE(B155,1),"")</f>
        <v>46017</v>
      </c>
      <c r="C156">
        <f>IF($C$19&lt;='Harmonogram standard'!C155,"",'Harmonogram standard'!C155+1)</f>
        <v>129</v>
      </c>
      <c r="D156" s="34">
        <f t="shared" ref="D156:D219" si="9">IF(C156&lt;&gt;"",$C$21,"")</f>
        <v>200.3118169378279</v>
      </c>
      <c r="E156" s="34">
        <f t="shared" ref="E156:E219" si="10">IF(C156&lt;&gt;"",PPMT($C$18,C156,$C$19,-$C$20,,),"")</f>
        <v>144.76992670926862</v>
      </c>
      <c r="F156" s="34">
        <f t="shared" ref="F156:F219" si="11">IF(C156&lt;&gt;"",IPMT($C$18,C156,$C$19,-$C$20,,),"")</f>
        <v>55.541890228559318</v>
      </c>
      <c r="G156" s="34">
        <f>IF(C156&lt;&gt;"",G155-Table33[[#This Row],[Kapitał]],"")</f>
        <v>33180.364210426313</v>
      </c>
    </row>
    <row r="157" spans="2:7">
      <c r="B157" s="33">
        <f t="shared" si="8"/>
        <v>46048</v>
      </c>
      <c r="C157">
        <f>IF($C$19&lt;='Harmonogram standard'!C156,"",'Harmonogram standard'!C156+1)</f>
        <v>130</v>
      </c>
      <c r="D157" s="34">
        <f t="shared" si="9"/>
        <v>200.3118169378279</v>
      </c>
      <c r="E157" s="34">
        <f t="shared" si="10"/>
        <v>145.01120992045071</v>
      </c>
      <c r="F157" s="34">
        <f t="shared" si="11"/>
        <v>55.300607017377203</v>
      </c>
      <c r="G157" s="34">
        <f>IF(C157&lt;&gt;"",G156-Table33[[#This Row],[Kapitał]],"")</f>
        <v>33035.353000505864</v>
      </c>
    </row>
    <row r="158" spans="2:7">
      <c r="B158" s="33">
        <f t="shared" si="8"/>
        <v>46079</v>
      </c>
      <c r="C158">
        <f>IF($C$19&lt;='Harmonogram standard'!C157,"",'Harmonogram standard'!C157+1)</f>
        <v>131</v>
      </c>
      <c r="D158" s="34">
        <f t="shared" si="9"/>
        <v>200.3118169378279</v>
      </c>
      <c r="E158" s="34">
        <f t="shared" si="10"/>
        <v>145.25289527031813</v>
      </c>
      <c r="F158" s="34">
        <f t="shared" si="11"/>
        <v>55.058921667509786</v>
      </c>
      <c r="G158" s="34">
        <f>IF(C158&lt;&gt;"",G157-Table33[[#This Row],[Kapitał]],"")</f>
        <v>32890.100105235542</v>
      </c>
    </row>
    <row r="159" spans="2:7">
      <c r="B159" s="33">
        <f t="shared" si="8"/>
        <v>46107</v>
      </c>
      <c r="C159">
        <f>IF($C$19&lt;='Harmonogram standard'!C158,"",'Harmonogram standard'!C158+1)</f>
        <v>132</v>
      </c>
      <c r="D159" s="34">
        <f t="shared" si="9"/>
        <v>200.3118169378279</v>
      </c>
      <c r="E159" s="34">
        <f t="shared" si="10"/>
        <v>145.49498342910198</v>
      </c>
      <c r="F159" s="34">
        <f t="shared" si="11"/>
        <v>54.816833508725921</v>
      </c>
      <c r="G159" s="34">
        <f>IF(C159&lt;&gt;"",G158-Table33[[#This Row],[Kapitał]],"")</f>
        <v>32744.605121806439</v>
      </c>
    </row>
    <row r="160" spans="2:7">
      <c r="B160" s="33">
        <f t="shared" si="8"/>
        <v>46138</v>
      </c>
      <c r="C160">
        <f>IF($C$19&lt;='Harmonogram standard'!C159,"",'Harmonogram standard'!C159+1)</f>
        <v>133</v>
      </c>
      <c r="D160" s="34">
        <f t="shared" si="9"/>
        <v>200.3118169378279</v>
      </c>
      <c r="E160" s="34">
        <f t="shared" si="10"/>
        <v>145.7374750681505</v>
      </c>
      <c r="F160" s="34">
        <f t="shared" si="11"/>
        <v>54.574341869677411</v>
      </c>
      <c r="G160" s="34">
        <f>IF(C160&lt;&gt;"",G159-Table33[[#This Row],[Kapitał]],"")</f>
        <v>32598.867646738287</v>
      </c>
    </row>
    <row r="161" spans="2:7">
      <c r="B161" s="33">
        <f t="shared" si="8"/>
        <v>46168</v>
      </c>
      <c r="C161">
        <f>IF($C$19&lt;='Harmonogram standard'!C160,"",'Harmonogram standard'!C160+1)</f>
        <v>134</v>
      </c>
      <c r="D161" s="34">
        <f t="shared" si="9"/>
        <v>200.3118169378279</v>
      </c>
      <c r="E161" s="34">
        <f t="shared" si="10"/>
        <v>145.98037085993076</v>
      </c>
      <c r="F161" s="34">
        <f t="shared" si="11"/>
        <v>54.331446077897169</v>
      </c>
      <c r="G161" s="34">
        <f>IF(C161&lt;&gt;"",G160-Table33[[#This Row],[Kapitał]],"")</f>
        <v>32452.887275878355</v>
      </c>
    </row>
    <row r="162" spans="2:7">
      <c r="B162" s="33">
        <f t="shared" si="8"/>
        <v>46199</v>
      </c>
      <c r="C162">
        <f>IF($C$19&lt;='Harmonogram standard'!C161,"",'Harmonogram standard'!C161+1)</f>
        <v>135</v>
      </c>
      <c r="D162" s="34">
        <f t="shared" si="9"/>
        <v>200.3118169378279</v>
      </c>
      <c r="E162" s="34">
        <f t="shared" si="10"/>
        <v>146.22367147803064</v>
      </c>
      <c r="F162" s="34">
        <f t="shared" si="11"/>
        <v>54.088145459797275</v>
      </c>
      <c r="G162" s="34">
        <f>IF(C162&lt;&gt;"",G161-Table33[[#This Row],[Kapitał]],"")</f>
        <v>32306.663604400324</v>
      </c>
    </row>
    <row r="163" spans="2:7">
      <c r="B163" s="33">
        <f t="shared" si="8"/>
        <v>46229</v>
      </c>
      <c r="C163">
        <f>IF($C$19&lt;='Harmonogram standard'!C162,"",'Harmonogram standard'!C162+1)</f>
        <v>136</v>
      </c>
      <c r="D163" s="34">
        <f t="shared" si="9"/>
        <v>200.3118169378279</v>
      </c>
      <c r="E163" s="34">
        <f t="shared" si="10"/>
        <v>146.46737759716066</v>
      </c>
      <c r="F163" s="34">
        <f t="shared" si="11"/>
        <v>53.844439340667222</v>
      </c>
      <c r="G163" s="34">
        <f>IF(C163&lt;&gt;"",G162-Table33[[#This Row],[Kapitał]],"")</f>
        <v>32160.196226803164</v>
      </c>
    </row>
    <row r="164" spans="2:7">
      <c r="B164" s="33">
        <f t="shared" si="8"/>
        <v>46260</v>
      </c>
      <c r="C164">
        <f>IF($C$19&lt;='Harmonogram standard'!C163,"",'Harmonogram standard'!C163+1)</f>
        <v>137</v>
      </c>
      <c r="D164" s="34">
        <f t="shared" si="9"/>
        <v>200.3118169378279</v>
      </c>
      <c r="E164" s="34">
        <f t="shared" si="10"/>
        <v>146.71148989315597</v>
      </c>
      <c r="F164" s="34">
        <f t="shared" si="11"/>
        <v>53.600327044671964</v>
      </c>
      <c r="G164" s="34">
        <f>IF(C164&lt;&gt;"",G163-Table33[[#This Row],[Kapitał]],"")</f>
        <v>32013.484736910006</v>
      </c>
    </row>
    <row r="165" spans="2:7">
      <c r="B165" s="33">
        <f t="shared" si="8"/>
        <v>46291</v>
      </c>
      <c r="C165">
        <f>IF($C$19&lt;='Harmonogram standard'!C164,"",'Harmonogram standard'!C164+1)</f>
        <v>138</v>
      </c>
      <c r="D165" s="34">
        <f t="shared" si="9"/>
        <v>200.3118169378279</v>
      </c>
      <c r="E165" s="34">
        <f t="shared" si="10"/>
        <v>146.95600904297788</v>
      </c>
      <c r="F165" s="34">
        <f t="shared" si="11"/>
        <v>53.355807894850031</v>
      </c>
      <c r="G165" s="34">
        <f>IF(C165&lt;&gt;"",G164-Table33[[#This Row],[Kapitał]],"")</f>
        <v>31866.528727867029</v>
      </c>
    </row>
    <row r="166" spans="2:7">
      <c r="B166" s="33">
        <f t="shared" si="8"/>
        <v>46321</v>
      </c>
      <c r="C166">
        <f>IF($C$19&lt;='Harmonogram standard'!C165,"",'Harmonogram standard'!C165+1)</f>
        <v>139</v>
      </c>
      <c r="D166" s="34">
        <f t="shared" si="9"/>
        <v>200.3118169378279</v>
      </c>
      <c r="E166" s="34">
        <f t="shared" si="10"/>
        <v>147.20093572471617</v>
      </c>
      <c r="F166" s="34">
        <f t="shared" si="11"/>
        <v>53.110881213111732</v>
      </c>
      <c r="G166" s="34">
        <f>IF(C166&lt;&gt;"",G165-Table33[[#This Row],[Kapitał]],"")</f>
        <v>31719.327792142314</v>
      </c>
    </row>
    <row r="167" spans="2:7">
      <c r="B167" s="33">
        <f t="shared" si="8"/>
        <v>46352</v>
      </c>
      <c r="C167">
        <f>IF($C$19&lt;='Harmonogram standard'!C166,"",'Harmonogram standard'!C166+1)</f>
        <v>140</v>
      </c>
      <c r="D167" s="34">
        <f t="shared" si="9"/>
        <v>200.3118169378279</v>
      </c>
      <c r="E167" s="34">
        <f t="shared" si="10"/>
        <v>147.4462706175907</v>
      </c>
      <c r="F167" s="34">
        <f t="shared" si="11"/>
        <v>52.865546320237208</v>
      </c>
      <c r="G167" s="34">
        <f>IF(C167&lt;&gt;"",G166-Table33[[#This Row],[Kapitał]],"")</f>
        <v>31571.881521524723</v>
      </c>
    </row>
    <row r="168" spans="2:7">
      <c r="B168" s="33">
        <f t="shared" si="8"/>
        <v>46382</v>
      </c>
      <c r="C168">
        <f>IF($C$19&lt;='Harmonogram standard'!C167,"",'Harmonogram standard'!C167+1)</f>
        <v>141</v>
      </c>
      <c r="D168" s="34">
        <f t="shared" si="9"/>
        <v>200.3118169378279</v>
      </c>
      <c r="E168" s="34">
        <f t="shared" si="10"/>
        <v>147.69201440195334</v>
      </c>
      <c r="F168" s="34">
        <f t="shared" si="11"/>
        <v>52.619802535874548</v>
      </c>
      <c r="G168" s="34">
        <f>IF(C168&lt;&gt;"",G167-Table33[[#This Row],[Kapitał]],"")</f>
        <v>31424.18950712277</v>
      </c>
    </row>
    <row r="169" spans="2:7">
      <c r="B169" s="33">
        <f t="shared" si="8"/>
        <v>46413</v>
      </c>
      <c r="C169">
        <f>IF($C$19&lt;='Harmonogram standard'!C168,"",'Harmonogram standard'!C168+1)</f>
        <v>142</v>
      </c>
      <c r="D169" s="34">
        <f t="shared" si="9"/>
        <v>200.3118169378279</v>
      </c>
      <c r="E169" s="34">
        <f t="shared" si="10"/>
        <v>147.93816775928994</v>
      </c>
      <c r="F169" s="34">
        <f t="shared" si="11"/>
        <v>52.373649178537967</v>
      </c>
      <c r="G169" s="34">
        <f>IF(C169&lt;&gt;"",G168-Table33[[#This Row],[Kapitał]],"")</f>
        <v>31276.25133936348</v>
      </c>
    </row>
    <row r="170" spans="2:7">
      <c r="B170" s="33">
        <f t="shared" si="8"/>
        <v>46444</v>
      </c>
      <c r="C170">
        <f>IF($C$19&lt;='Harmonogram standard'!C169,"",'Harmonogram standard'!C169+1)</f>
        <v>143</v>
      </c>
      <c r="D170" s="34">
        <f t="shared" si="9"/>
        <v>200.3118169378279</v>
      </c>
      <c r="E170" s="34">
        <f t="shared" si="10"/>
        <v>148.1847313722221</v>
      </c>
      <c r="F170" s="34">
        <f t="shared" si="11"/>
        <v>52.127085565605825</v>
      </c>
      <c r="G170" s="34">
        <f>IF(C170&lt;&gt;"",G169-Table33[[#This Row],[Kapitał]],"")</f>
        <v>31128.066607991259</v>
      </c>
    </row>
    <row r="171" spans="2:7">
      <c r="B171" s="33">
        <f t="shared" si="8"/>
        <v>46472</v>
      </c>
      <c r="C171">
        <f>IF($C$19&lt;='Harmonogram standard'!C170,"",'Harmonogram standard'!C170+1)</f>
        <v>144</v>
      </c>
      <c r="D171" s="34">
        <f t="shared" si="9"/>
        <v>200.3118169378279</v>
      </c>
      <c r="E171" s="34">
        <f t="shared" si="10"/>
        <v>148.43170592450915</v>
      </c>
      <c r="F171" s="34">
        <f t="shared" si="11"/>
        <v>51.880111013318782</v>
      </c>
      <c r="G171" s="34">
        <f>IF(C171&lt;&gt;"",G170-Table33[[#This Row],[Kapitał]],"")</f>
        <v>30979.634902066751</v>
      </c>
    </row>
    <row r="172" spans="2:7">
      <c r="B172" s="33">
        <f t="shared" si="8"/>
        <v>46503</v>
      </c>
      <c r="C172">
        <f>IF($C$19&lt;='Harmonogram standard'!C171,"",'Harmonogram standard'!C171+1)</f>
        <v>145</v>
      </c>
      <c r="D172" s="34">
        <f t="shared" si="9"/>
        <v>200.3118169378279</v>
      </c>
      <c r="E172" s="34">
        <f t="shared" si="10"/>
        <v>148.67909210104995</v>
      </c>
      <c r="F172" s="34">
        <f t="shared" si="11"/>
        <v>51.632724836777932</v>
      </c>
      <c r="G172" s="34">
        <f>IF(C172&lt;&gt;"",G171-Table33[[#This Row],[Kapitał]],"")</f>
        <v>30830.955809965701</v>
      </c>
    </row>
    <row r="173" spans="2:7">
      <c r="B173" s="33">
        <f t="shared" si="8"/>
        <v>46533</v>
      </c>
      <c r="C173">
        <f>IF($C$19&lt;='Harmonogram standard'!C172,"",'Harmonogram standard'!C172+1)</f>
        <v>146</v>
      </c>
      <c r="D173" s="34">
        <f t="shared" si="9"/>
        <v>200.3118169378279</v>
      </c>
      <c r="E173" s="34">
        <f t="shared" si="10"/>
        <v>148.92689058788508</v>
      </c>
      <c r="F173" s="34">
        <f t="shared" si="11"/>
        <v>51.384926349942837</v>
      </c>
      <c r="G173" s="34">
        <f>IF(C173&lt;&gt;"",G172-Table33[[#This Row],[Kapitał]],"")</f>
        <v>30682.028919377815</v>
      </c>
    </row>
    <row r="174" spans="2:7">
      <c r="B174" s="33">
        <f t="shared" si="8"/>
        <v>46564</v>
      </c>
      <c r="C174">
        <f>IF($C$19&lt;='Harmonogram standard'!C173,"",'Harmonogram standard'!C173+1)</f>
        <v>147</v>
      </c>
      <c r="D174" s="34">
        <f t="shared" si="9"/>
        <v>200.3118169378279</v>
      </c>
      <c r="E174" s="34">
        <f t="shared" si="10"/>
        <v>149.17510207219823</v>
      </c>
      <c r="F174" s="34">
        <f t="shared" si="11"/>
        <v>51.136714865629706</v>
      </c>
      <c r="G174" s="34">
        <f>IF(C174&lt;&gt;"",G173-Table33[[#This Row],[Kapitał]],"")</f>
        <v>30532.853817305619</v>
      </c>
    </row>
    <row r="175" spans="2:7">
      <c r="B175" s="33">
        <f t="shared" si="8"/>
        <v>46594</v>
      </c>
      <c r="C175">
        <f>IF($C$19&lt;='Harmonogram standard'!C174,"",'Harmonogram standard'!C174+1)</f>
        <v>148</v>
      </c>
      <c r="D175" s="34">
        <f t="shared" si="9"/>
        <v>200.3118169378279</v>
      </c>
      <c r="E175" s="34">
        <f t="shared" si="10"/>
        <v>149.42372724231856</v>
      </c>
      <c r="F175" s="34">
        <f t="shared" si="11"/>
        <v>50.888089695509372</v>
      </c>
      <c r="G175" s="34">
        <f>IF(C175&lt;&gt;"",G174-Table33[[#This Row],[Kapitał]],"")</f>
        <v>30383.430090063299</v>
      </c>
    </row>
    <row r="176" spans="2:7">
      <c r="B176" s="33">
        <f t="shared" si="8"/>
        <v>46625</v>
      </c>
      <c r="C176">
        <f>IF($C$19&lt;='Harmonogram standard'!C175,"",'Harmonogram standard'!C175+1)</f>
        <v>149</v>
      </c>
      <c r="D176" s="34">
        <f t="shared" si="9"/>
        <v>200.3118169378279</v>
      </c>
      <c r="E176" s="34">
        <f t="shared" si="10"/>
        <v>149.6727667877224</v>
      </c>
      <c r="F176" s="34">
        <f t="shared" si="11"/>
        <v>50.639050150105511</v>
      </c>
      <c r="G176" s="34">
        <f>IF(C176&lt;&gt;"",G175-Table33[[#This Row],[Kapitał]],"")</f>
        <v>30233.757323275575</v>
      </c>
    </row>
    <row r="177" spans="2:7">
      <c r="B177" s="33">
        <f t="shared" si="8"/>
        <v>46656</v>
      </c>
      <c r="C177">
        <f>IF($C$19&lt;='Harmonogram standard'!C176,"",'Harmonogram standard'!C176+1)</f>
        <v>150</v>
      </c>
      <c r="D177" s="34">
        <f t="shared" si="9"/>
        <v>200.3118169378279</v>
      </c>
      <c r="E177" s="34">
        <f t="shared" si="10"/>
        <v>149.92222139903527</v>
      </c>
      <c r="F177" s="34">
        <f t="shared" si="11"/>
        <v>50.389595538792634</v>
      </c>
      <c r="G177" s="34">
        <f>IF(C177&lt;&gt;"",G176-Table33[[#This Row],[Kapitał]],"")</f>
        <v>30083.835101876539</v>
      </c>
    </row>
    <row r="178" spans="2:7">
      <c r="B178" s="33">
        <f t="shared" si="8"/>
        <v>46686</v>
      </c>
      <c r="C178">
        <f>IF($C$19&lt;='Harmonogram standard'!C177,"",'Harmonogram standard'!C177+1)</f>
        <v>151</v>
      </c>
      <c r="D178" s="34">
        <f t="shared" si="9"/>
        <v>200.3118169378279</v>
      </c>
      <c r="E178" s="34">
        <f t="shared" si="10"/>
        <v>150.17209176803368</v>
      </c>
      <c r="F178" s="34">
        <f t="shared" si="11"/>
        <v>50.139725169794254</v>
      </c>
      <c r="G178" s="34">
        <f>IF(C178&lt;&gt;"",G177-Table33[[#This Row],[Kapitał]],"")</f>
        <v>29933.663010108507</v>
      </c>
    </row>
    <row r="179" spans="2:7">
      <c r="B179" s="33">
        <f t="shared" si="8"/>
        <v>46717</v>
      </c>
      <c r="C179">
        <f>IF($C$19&lt;='Harmonogram standard'!C178,"",'Harmonogram standard'!C178+1)</f>
        <v>152</v>
      </c>
      <c r="D179" s="34">
        <f t="shared" si="9"/>
        <v>200.3118169378279</v>
      </c>
      <c r="E179" s="34">
        <f t="shared" si="10"/>
        <v>150.42237858764705</v>
      </c>
      <c r="F179" s="34">
        <f t="shared" si="11"/>
        <v>49.889438350180875</v>
      </c>
      <c r="G179" s="34">
        <f>IF(C179&lt;&gt;"",G178-Table33[[#This Row],[Kapitał]],"")</f>
        <v>29783.240631520861</v>
      </c>
    </row>
    <row r="180" spans="2:7">
      <c r="B180" s="33">
        <f t="shared" si="8"/>
        <v>46747</v>
      </c>
      <c r="C180">
        <f>IF($C$19&lt;='Harmonogram standard'!C179,"",'Harmonogram standard'!C179+1)</f>
        <v>153</v>
      </c>
      <c r="D180" s="34">
        <f t="shared" si="9"/>
        <v>200.3118169378279</v>
      </c>
      <c r="E180" s="34">
        <f t="shared" si="10"/>
        <v>150.67308255195979</v>
      </c>
      <c r="F180" s="34">
        <f t="shared" si="11"/>
        <v>49.638734385868119</v>
      </c>
      <c r="G180" s="34">
        <f>IF(C180&lt;&gt;"",G179-Table33[[#This Row],[Kapitał]],"")</f>
        <v>29632.567548968902</v>
      </c>
    </row>
    <row r="181" spans="2:7">
      <c r="B181" s="33">
        <f t="shared" si="8"/>
        <v>46778</v>
      </c>
      <c r="C181">
        <f>IF($C$19&lt;='Harmonogram standard'!C180,"",'Harmonogram standard'!C180+1)</f>
        <v>154</v>
      </c>
      <c r="D181" s="34">
        <f t="shared" si="9"/>
        <v>200.3118169378279</v>
      </c>
      <c r="E181" s="34">
        <f t="shared" si="10"/>
        <v>150.92420435621307</v>
      </c>
      <c r="F181" s="34">
        <f t="shared" si="11"/>
        <v>49.387612581614853</v>
      </c>
      <c r="G181" s="34">
        <f>IF(C181&lt;&gt;"",G180-Table33[[#This Row],[Kapitał]],"")</f>
        <v>29481.64334461269</v>
      </c>
    </row>
    <row r="182" spans="2:7">
      <c r="B182" s="33">
        <f t="shared" si="8"/>
        <v>46809</v>
      </c>
      <c r="C182">
        <f>IF($C$19&lt;='Harmonogram standard'!C181,"",'Harmonogram standard'!C181+1)</f>
        <v>155</v>
      </c>
      <c r="D182" s="34">
        <f t="shared" si="9"/>
        <v>200.3118169378279</v>
      </c>
      <c r="E182" s="34">
        <f t="shared" si="10"/>
        <v>151.17574469680676</v>
      </c>
      <c r="F182" s="34">
        <f t="shared" si="11"/>
        <v>49.136072241021154</v>
      </c>
      <c r="G182" s="34">
        <f>IF(C182&lt;&gt;"",G181-Table33[[#This Row],[Kapitał]],"")</f>
        <v>29330.467599915883</v>
      </c>
    </row>
    <row r="183" spans="2:7">
      <c r="B183" s="33">
        <f t="shared" si="8"/>
        <v>46838</v>
      </c>
      <c r="C183">
        <f>IF($C$19&lt;='Harmonogram standard'!C182,"",'Harmonogram standard'!C182+1)</f>
        <v>156</v>
      </c>
      <c r="D183" s="34">
        <f t="shared" si="9"/>
        <v>200.3118169378279</v>
      </c>
      <c r="E183" s="34">
        <f t="shared" si="10"/>
        <v>151.42770427130145</v>
      </c>
      <c r="F183" s="34">
        <f t="shared" si="11"/>
        <v>48.884112666526484</v>
      </c>
      <c r="G183" s="34">
        <f>IF(C183&lt;&gt;"",G182-Table33[[#This Row],[Kapitał]],"")</f>
        <v>29179.039895644582</v>
      </c>
    </row>
    <row r="184" spans="2:7">
      <c r="B184" s="33">
        <f t="shared" si="8"/>
        <v>46869</v>
      </c>
      <c r="C184">
        <f>IF($C$19&lt;='Harmonogram standard'!C183,"",'Harmonogram standard'!C183+1)</f>
        <v>157</v>
      </c>
      <c r="D184" s="34">
        <f t="shared" si="9"/>
        <v>200.3118169378279</v>
      </c>
      <c r="E184" s="34">
        <f t="shared" si="10"/>
        <v>151.68008377842025</v>
      </c>
      <c r="F184" s="34">
        <f t="shared" si="11"/>
        <v>48.631733159407638</v>
      </c>
      <c r="G184" s="34">
        <f>IF(C184&lt;&gt;"",G183-Table33[[#This Row],[Kapitał]],"")</f>
        <v>29027.359811866161</v>
      </c>
    </row>
    <row r="185" spans="2:7">
      <c r="B185" s="33">
        <f t="shared" si="8"/>
        <v>46899</v>
      </c>
      <c r="C185">
        <f>IF($C$19&lt;='Harmonogram standard'!C184,"",'Harmonogram standard'!C184+1)</f>
        <v>158</v>
      </c>
      <c r="D185" s="34">
        <f t="shared" si="9"/>
        <v>200.3118169378279</v>
      </c>
      <c r="E185" s="34">
        <f t="shared" si="10"/>
        <v>151.93288391805098</v>
      </c>
      <c r="F185" s="34">
        <f t="shared" si="11"/>
        <v>48.378933019776952</v>
      </c>
      <c r="G185" s="34">
        <f>IF(C185&lt;&gt;"",G184-Table33[[#This Row],[Kapitał]],"")</f>
        <v>28875.426927948109</v>
      </c>
    </row>
    <row r="186" spans="2:7">
      <c r="B186" s="33">
        <f t="shared" si="8"/>
        <v>46930</v>
      </c>
      <c r="C186">
        <f>IF($C$19&lt;='Harmonogram standard'!C185,"",'Harmonogram standard'!C185+1)</f>
        <v>159</v>
      </c>
      <c r="D186" s="34">
        <f t="shared" si="9"/>
        <v>200.3118169378279</v>
      </c>
      <c r="E186" s="34">
        <f t="shared" si="10"/>
        <v>152.18610539124774</v>
      </c>
      <c r="F186" s="34">
        <f t="shared" si="11"/>
        <v>48.125711546580199</v>
      </c>
      <c r="G186" s="34">
        <f>IF(C186&lt;&gt;"",G185-Table33[[#This Row],[Kapitał]],"")</f>
        <v>28723.240822556862</v>
      </c>
    </row>
    <row r="187" spans="2:7">
      <c r="B187" s="33">
        <f t="shared" si="8"/>
        <v>46960</v>
      </c>
      <c r="C187">
        <f>IF($C$19&lt;='Harmonogram standard'!C186,"",'Harmonogram standard'!C186+1)</f>
        <v>160</v>
      </c>
      <c r="D187" s="34">
        <f t="shared" si="9"/>
        <v>200.3118169378279</v>
      </c>
      <c r="E187" s="34">
        <f t="shared" si="10"/>
        <v>152.43974890023313</v>
      </c>
      <c r="F187" s="34">
        <f t="shared" si="11"/>
        <v>47.872068037594779</v>
      </c>
      <c r="G187" s="34">
        <f>IF(C187&lt;&gt;"",G186-Table33[[#This Row],[Kapitał]],"")</f>
        <v>28570.801073656628</v>
      </c>
    </row>
    <row r="188" spans="2:7">
      <c r="B188" s="33">
        <f t="shared" si="8"/>
        <v>46991</v>
      </c>
      <c r="C188">
        <f>IF($C$19&lt;='Harmonogram standard'!C187,"",'Harmonogram standard'!C187+1)</f>
        <v>161</v>
      </c>
      <c r="D188" s="34">
        <f t="shared" si="9"/>
        <v>200.3118169378279</v>
      </c>
      <c r="E188" s="34">
        <f t="shared" si="10"/>
        <v>152.69381514840018</v>
      </c>
      <c r="F188" s="34">
        <f t="shared" si="11"/>
        <v>47.618001789427723</v>
      </c>
      <c r="G188" s="34">
        <f>IF(C188&lt;&gt;"",G187-Table33[[#This Row],[Kapitał]],"")</f>
        <v>28418.107258508229</v>
      </c>
    </row>
    <row r="189" spans="2:7">
      <c r="B189" s="33">
        <f t="shared" si="8"/>
        <v>47022</v>
      </c>
      <c r="C189">
        <f>IF($C$19&lt;='Harmonogram standard'!C188,"",'Harmonogram standard'!C188+1)</f>
        <v>162</v>
      </c>
      <c r="D189" s="34">
        <f t="shared" si="9"/>
        <v>200.3118169378279</v>
      </c>
      <c r="E189" s="34">
        <f t="shared" si="10"/>
        <v>152.94830484031419</v>
      </c>
      <c r="F189" s="34">
        <f t="shared" si="11"/>
        <v>47.363512097513727</v>
      </c>
      <c r="G189" s="34">
        <f>IF(C189&lt;&gt;"",G188-Table33[[#This Row],[Kapitał]],"")</f>
        <v>28265.158953667917</v>
      </c>
    </row>
    <row r="190" spans="2:7">
      <c r="B190" s="33">
        <f t="shared" si="8"/>
        <v>47052</v>
      </c>
      <c r="C190">
        <f>IF($C$19&lt;='Harmonogram standard'!C189,"",'Harmonogram standard'!C189+1)</f>
        <v>163</v>
      </c>
      <c r="D190" s="34">
        <f t="shared" si="9"/>
        <v>200.3118169378279</v>
      </c>
      <c r="E190" s="34">
        <f t="shared" si="10"/>
        <v>153.2032186817147</v>
      </c>
      <c r="F190" s="34">
        <f t="shared" si="11"/>
        <v>47.108598256113204</v>
      </c>
      <c r="G190" s="34">
        <f>IF(C190&lt;&gt;"",G189-Table33[[#This Row],[Kapitał]],"")</f>
        <v>28111.955734986201</v>
      </c>
    </row>
    <row r="191" spans="2:7">
      <c r="B191" s="33">
        <f t="shared" si="8"/>
        <v>47083</v>
      </c>
      <c r="C191">
        <f>IF($C$19&lt;='Harmonogram standard'!C190,"",'Harmonogram standard'!C190+1)</f>
        <v>164</v>
      </c>
      <c r="D191" s="34">
        <f t="shared" si="9"/>
        <v>200.3118169378279</v>
      </c>
      <c r="E191" s="34">
        <f t="shared" si="10"/>
        <v>153.45855737951754</v>
      </c>
      <c r="F191" s="34">
        <f t="shared" si="11"/>
        <v>46.853259558310334</v>
      </c>
      <c r="G191" s="34">
        <f>IF(C191&lt;&gt;"",G190-Table33[[#This Row],[Kapitał]],"")</f>
        <v>27958.497177606681</v>
      </c>
    </row>
    <row r="192" spans="2:7">
      <c r="B192" s="33">
        <f t="shared" si="8"/>
        <v>47113</v>
      </c>
      <c r="C192">
        <f>IF($C$19&lt;='Harmonogram standard'!C191,"",'Harmonogram standard'!C191+1)</f>
        <v>165</v>
      </c>
      <c r="D192" s="34">
        <f t="shared" si="9"/>
        <v>200.3118169378279</v>
      </c>
      <c r="E192" s="34">
        <f t="shared" si="10"/>
        <v>153.71432164181678</v>
      </c>
      <c r="F192" s="34">
        <f t="shared" si="11"/>
        <v>46.597495296011154</v>
      </c>
      <c r="G192" s="34">
        <f>IF(C192&lt;&gt;"",G191-Table33[[#This Row],[Kapitał]],"")</f>
        <v>27804.782855964866</v>
      </c>
    </row>
    <row r="193" spans="2:7">
      <c r="B193" s="33">
        <f t="shared" si="8"/>
        <v>47144</v>
      </c>
      <c r="C193">
        <f>IF($C$19&lt;='Harmonogram standard'!C192,"",'Harmonogram standard'!C192+1)</f>
        <v>166</v>
      </c>
      <c r="D193" s="34">
        <f t="shared" si="9"/>
        <v>200.3118169378279</v>
      </c>
      <c r="E193" s="34">
        <f t="shared" si="10"/>
        <v>153.97051217788646</v>
      </c>
      <c r="F193" s="34">
        <f t="shared" si="11"/>
        <v>46.341304759941451</v>
      </c>
      <c r="G193" s="34">
        <f>IF(C193&lt;&gt;"",G192-Table33[[#This Row],[Kapitał]],"")</f>
        <v>27650.81234378698</v>
      </c>
    </row>
    <row r="194" spans="2:7">
      <c r="B194" s="33">
        <f t="shared" si="8"/>
        <v>47175</v>
      </c>
      <c r="C194">
        <f>IF($C$19&lt;='Harmonogram standard'!C193,"",'Harmonogram standard'!C193+1)</f>
        <v>167</v>
      </c>
      <c r="D194" s="34">
        <f t="shared" si="9"/>
        <v>200.3118169378279</v>
      </c>
      <c r="E194" s="34">
        <f t="shared" si="10"/>
        <v>154.22712969818292</v>
      </c>
      <c r="F194" s="34">
        <f t="shared" si="11"/>
        <v>46.084687239644978</v>
      </c>
      <c r="G194" s="34">
        <f>IF(C194&lt;&gt;"",G193-Table33[[#This Row],[Kapitał]],"")</f>
        <v>27496.585214088798</v>
      </c>
    </row>
    <row r="195" spans="2:7">
      <c r="B195" s="33">
        <f t="shared" si="8"/>
        <v>47203</v>
      </c>
      <c r="C195">
        <f>IF($C$19&lt;='Harmonogram standard'!C194,"",'Harmonogram standard'!C194+1)</f>
        <v>168</v>
      </c>
      <c r="D195" s="34">
        <f t="shared" si="9"/>
        <v>200.3118169378279</v>
      </c>
      <c r="E195" s="34">
        <f t="shared" si="10"/>
        <v>154.48417491434657</v>
      </c>
      <c r="F195" s="34">
        <f t="shared" si="11"/>
        <v>45.827642023481332</v>
      </c>
      <c r="G195" s="34">
        <f>IF(C195&lt;&gt;"",G194-Table33[[#This Row],[Kapitał]],"")</f>
        <v>27342.101039174453</v>
      </c>
    </row>
    <row r="196" spans="2:7">
      <c r="B196" s="33">
        <f t="shared" si="8"/>
        <v>47234</v>
      </c>
      <c r="C196">
        <f>IF($C$19&lt;='Harmonogram standard'!C195,"",'Harmonogram standard'!C195+1)</f>
        <v>169</v>
      </c>
      <c r="D196" s="34">
        <f t="shared" si="9"/>
        <v>200.3118169378279</v>
      </c>
      <c r="E196" s="34">
        <f t="shared" si="10"/>
        <v>154.74164853920382</v>
      </c>
      <c r="F196" s="34">
        <f t="shared" si="11"/>
        <v>45.570168398624105</v>
      </c>
      <c r="G196" s="34">
        <f>IF(C196&lt;&gt;"",G195-Table33[[#This Row],[Kapitał]],"")</f>
        <v>27187.359390635251</v>
      </c>
    </row>
    <row r="197" spans="2:7">
      <c r="B197" s="33">
        <f t="shared" si="8"/>
        <v>47264</v>
      </c>
      <c r="C197">
        <f>IF($C$19&lt;='Harmonogram standard'!C196,"",'Harmonogram standard'!C196+1)</f>
        <v>170</v>
      </c>
      <c r="D197" s="34">
        <f t="shared" si="9"/>
        <v>200.3118169378279</v>
      </c>
      <c r="E197" s="34">
        <f t="shared" si="10"/>
        <v>154.99955128676913</v>
      </c>
      <c r="F197" s="34">
        <f t="shared" si="11"/>
        <v>45.312265651058752</v>
      </c>
      <c r="G197" s="34">
        <f>IF(C197&lt;&gt;"",G196-Table33[[#This Row],[Kapitał]],"")</f>
        <v>27032.359839348483</v>
      </c>
    </row>
    <row r="198" spans="2:7">
      <c r="B198" s="33">
        <f t="shared" si="8"/>
        <v>47295</v>
      </c>
      <c r="C198">
        <f>IF($C$19&lt;='Harmonogram standard'!C197,"",'Harmonogram standard'!C197+1)</f>
        <v>171</v>
      </c>
      <c r="D198" s="34">
        <f t="shared" si="9"/>
        <v>200.3118169378279</v>
      </c>
      <c r="E198" s="34">
        <f t="shared" si="10"/>
        <v>155.25788387224713</v>
      </c>
      <c r="F198" s="34">
        <f t="shared" si="11"/>
        <v>45.053933065580807</v>
      </c>
      <c r="G198" s="34">
        <f>IF(C198&lt;&gt;"",G197-Table33[[#This Row],[Kapitał]],"")</f>
        <v>26877.101955476235</v>
      </c>
    </row>
    <row r="199" spans="2:7">
      <c r="B199" s="33">
        <f t="shared" si="8"/>
        <v>47325</v>
      </c>
      <c r="C199">
        <f>IF($C$19&lt;='Harmonogram standard'!C198,"",'Harmonogram standard'!C198+1)</f>
        <v>172</v>
      </c>
      <c r="D199" s="34">
        <f t="shared" si="9"/>
        <v>200.3118169378279</v>
      </c>
      <c r="E199" s="34">
        <f t="shared" si="10"/>
        <v>155.51664701203416</v>
      </c>
      <c r="F199" s="34">
        <f t="shared" si="11"/>
        <v>44.795169925793729</v>
      </c>
      <c r="G199" s="34">
        <f>IF(C199&lt;&gt;"",G198-Table33[[#This Row],[Kapitał]],"")</f>
        <v>26721.5853084642</v>
      </c>
    </row>
    <row r="200" spans="2:7">
      <c r="B200" s="33">
        <f t="shared" si="8"/>
        <v>47356</v>
      </c>
      <c r="C200">
        <f>IF($C$19&lt;='Harmonogram standard'!C199,"",'Harmonogram standard'!C199+1)</f>
        <v>173</v>
      </c>
      <c r="D200" s="34">
        <f t="shared" si="9"/>
        <v>200.3118169378279</v>
      </c>
      <c r="E200" s="34">
        <f t="shared" si="10"/>
        <v>155.77584142372092</v>
      </c>
      <c r="F200" s="34">
        <f t="shared" si="11"/>
        <v>44.535975514107008</v>
      </c>
      <c r="G200" s="34">
        <f>IF(C200&lt;&gt;"",G199-Table33[[#This Row],[Kapitał]],"")</f>
        <v>26565.809467040479</v>
      </c>
    </row>
    <row r="201" spans="2:7">
      <c r="B201" s="33">
        <f t="shared" si="8"/>
        <v>47387</v>
      </c>
      <c r="C201">
        <f>IF($C$19&lt;='Harmonogram standard'!C200,"",'Harmonogram standard'!C200+1)</f>
        <v>174</v>
      </c>
      <c r="D201" s="34">
        <f t="shared" si="9"/>
        <v>200.3118169378279</v>
      </c>
      <c r="E201" s="34">
        <f t="shared" si="10"/>
        <v>156.03546782609376</v>
      </c>
      <c r="F201" s="34">
        <f t="shared" si="11"/>
        <v>44.276349111734135</v>
      </c>
      <c r="G201" s="34">
        <f>IF(C201&lt;&gt;"",G200-Table33[[#This Row],[Kapitał]],"")</f>
        <v>26409.773999214383</v>
      </c>
    </row>
    <row r="202" spans="2:7">
      <c r="B202" s="33">
        <f t="shared" si="8"/>
        <v>47417</v>
      </c>
      <c r="C202">
        <f>IF($C$19&lt;='Harmonogram standard'!C201,"",'Harmonogram standard'!C201+1)</f>
        <v>175</v>
      </c>
      <c r="D202" s="34">
        <f t="shared" si="9"/>
        <v>200.3118169378279</v>
      </c>
      <c r="E202" s="34">
        <f t="shared" si="10"/>
        <v>156.29552693913726</v>
      </c>
      <c r="F202" s="34">
        <f t="shared" si="11"/>
        <v>44.016289998690645</v>
      </c>
      <c r="G202" s="34">
        <f>IF(C202&lt;&gt;"",G201-Table33[[#This Row],[Kapitał]],"")</f>
        <v>26253.478472275245</v>
      </c>
    </row>
    <row r="203" spans="2:7">
      <c r="B203" s="33">
        <f t="shared" si="8"/>
        <v>47448</v>
      </c>
      <c r="C203">
        <f>IF($C$19&lt;='Harmonogram standard'!C202,"",'Harmonogram standard'!C202+1)</f>
        <v>176</v>
      </c>
      <c r="D203" s="34">
        <f t="shared" si="9"/>
        <v>200.3118169378279</v>
      </c>
      <c r="E203" s="34">
        <f t="shared" si="10"/>
        <v>156.55601948403586</v>
      </c>
      <c r="F203" s="34">
        <f t="shared" si="11"/>
        <v>43.755797453792084</v>
      </c>
      <c r="G203" s="34">
        <f>IF(C203&lt;&gt;"",G202-Table33[[#This Row],[Kapitał]],"")</f>
        <v>26096.922452791208</v>
      </c>
    </row>
    <row r="204" spans="2:7">
      <c r="B204" s="33">
        <f t="shared" si="8"/>
        <v>47478</v>
      </c>
      <c r="C204">
        <f>IF($C$19&lt;='Harmonogram standard'!C203,"",'Harmonogram standard'!C203+1)</f>
        <v>177</v>
      </c>
      <c r="D204" s="34">
        <f t="shared" si="9"/>
        <v>200.3118169378279</v>
      </c>
      <c r="E204" s="34">
        <f t="shared" si="10"/>
        <v>156.81694618317587</v>
      </c>
      <c r="F204" s="34">
        <f t="shared" si="11"/>
        <v>43.49487075465202</v>
      </c>
      <c r="G204" s="34">
        <f>IF(C204&lt;&gt;"",G203-Table33[[#This Row],[Kapitał]],"")</f>
        <v>25940.105506608033</v>
      </c>
    </row>
    <row r="205" spans="2:7">
      <c r="B205" s="33">
        <f t="shared" si="8"/>
        <v>47509</v>
      </c>
      <c r="C205">
        <f>IF($C$19&lt;='Harmonogram standard'!C204,"",'Harmonogram standard'!C204+1)</f>
        <v>178</v>
      </c>
      <c r="D205" s="34">
        <f t="shared" si="9"/>
        <v>200.3118169378279</v>
      </c>
      <c r="E205" s="34">
        <f t="shared" si="10"/>
        <v>157.07830776014785</v>
      </c>
      <c r="F205" s="34">
        <f t="shared" si="11"/>
        <v>43.233509177680062</v>
      </c>
      <c r="G205" s="34">
        <f>IF(C205&lt;&gt;"",G204-Table33[[#This Row],[Kapitał]],"")</f>
        <v>25783.027198847885</v>
      </c>
    </row>
    <row r="206" spans="2:7">
      <c r="B206" s="33">
        <f t="shared" si="8"/>
        <v>47540</v>
      </c>
      <c r="C206">
        <f>IF($C$19&lt;='Harmonogram standard'!C205,"",'Harmonogram standard'!C205+1)</f>
        <v>179</v>
      </c>
      <c r="D206" s="34">
        <f t="shared" si="9"/>
        <v>200.3118169378279</v>
      </c>
      <c r="E206" s="34">
        <f t="shared" si="10"/>
        <v>157.34010493974807</v>
      </c>
      <c r="F206" s="34">
        <f t="shared" si="11"/>
        <v>42.971711998079819</v>
      </c>
      <c r="G206" s="34">
        <f>IF(C206&lt;&gt;"",G205-Table33[[#This Row],[Kapitał]],"")</f>
        <v>25625.687093908138</v>
      </c>
    </row>
    <row r="207" spans="2:7">
      <c r="B207" s="33">
        <f t="shared" si="8"/>
        <v>47568</v>
      </c>
      <c r="C207">
        <f>IF($C$19&lt;='Harmonogram standard'!C206,"",'Harmonogram standard'!C206+1)</f>
        <v>180</v>
      </c>
      <c r="D207" s="34">
        <f t="shared" si="9"/>
        <v>200.3118169378279</v>
      </c>
      <c r="E207" s="34">
        <f t="shared" si="10"/>
        <v>157.602338447981</v>
      </c>
      <c r="F207" s="34">
        <f t="shared" si="11"/>
        <v>42.709478489846902</v>
      </c>
      <c r="G207" s="34">
        <f>IF(C207&lt;&gt;"",G206-Table33[[#This Row],[Kapitał]],"")</f>
        <v>25468.084755460157</v>
      </c>
    </row>
    <row r="208" spans="2:7">
      <c r="B208" s="33">
        <f t="shared" si="8"/>
        <v>47599</v>
      </c>
      <c r="C208">
        <f>IF($C$19&lt;='Harmonogram standard'!C207,"",'Harmonogram standard'!C207+1)</f>
        <v>181</v>
      </c>
      <c r="D208" s="34">
        <f t="shared" si="9"/>
        <v>200.3118169378279</v>
      </c>
      <c r="E208" s="34">
        <f t="shared" si="10"/>
        <v>157.86500901206097</v>
      </c>
      <c r="F208" s="34">
        <f t="shared" si="11"/>
        <v>42.446807925766933</v>
      </c>
      <c r="G208" s="34">
        <f>IF(C208&lt;&gt;"",G207-Table33[[#This Row],[Kapitał]],"")</f>
        <v>25310.219746448096</v>
      </c>
    </row>
    <row r="209" spans="2:7">
      <c r="B209" s="33">
        <f t="shared" si="8"/>
        <v>47629</v>
      </c>
      <c r="C209">
        <f>IF($C$19&lt;='Harmonogram standard'!C208,"",'Harmonogram standard'!C208+1)</f>
        <v>182</v>
      </c>
      <c r="D209" s="34">
        <f t="shared" si="9"/>
        <v>200.3118169378279</v>
      </c>
      <c r="E209" s="34">
        <f t="shared" si="10"/>
        <v>158.12811736041442</v>
      </c>
      <c r="F209" s="34">
        <f t="shared" si="11"/>
        <v>42.183699577413499</v>
      </c>
      <c r="G209" s="34">
        <f>IF(C209&lt;&gt;"",G208-Table33[[#This Row],[Kapitał]],"")</f>
        <v>25152.091629087681</v>
      </c>
    </row>
    <row r="210" spans="2:7">
      <c r="B210" s="33">
        <f t="shared" si="8"/>
        <v>47660</v>
      </c>
      <c r="C210">
        <f>IF($C$19&lt;='Harmonogram standard'!C209,"",'Harmonogram standard'!C209+1)</f>
        <v>183</v>
      </c>
      <c r="D210" s="34">
        <f t="shared" si="9"/>
        <v>200.3118169378279</v>
      </c>
      <c r="E210" s="34">
        <f t="shared" si="10"/>
        <v>158.39166422268178</v>
      </c>
      <c r="F210" s="34">
        <f t="shared" si="11"/>
        <v>41.920152715146152</v>
      </c>
      <c r="G210" s="34">
        <f>IF(C210&lt;&gt;"",G209-Table33[[#This Row],[Kapitał]],"")</f>
        <v>24993.699964864998</v>
      </c>
    </row>
    <row r="211" spans="2:7">
      <c r="B211" s="33">
        <f t="shared" si="8"/>
        <v>47690</v>
      </c>
      <c r="C211">
        <f>IF($C$19&lt;='Harmonogram standard'!C210,"",'Harmonogram standard'!C210+1)</f>
        <v>184</v>
      </c>
      <c r="D211" s="34">
        <f t="shared" si="9"/>
        <v>200.3118169378279</v>
      </c>
      <c r="E211" s="34">
        <f t="shared" si="10"/>
        <v>158.65565032971958</v>
      </c>
      <c r="F211" s="34">
        <f t="shared" si="11"/>
        <v>41.656166608108343</v>
      </c>
      <c r="G211" s="34">
        <f>IF(C211&lt;&gt;"",G210-Table33[[#This Row],[Kapitał]],"")</f>
        <v>24835.04431453528</v>
      </c>
    </row>
    <row r="212" spans="2:7">
      <c r="B212" s="33">
        <f t="shared" si="8"/>
        <v>47721</v>
      </c>
      <c r="C212">
        <f>IF($C$19&lt;='Harmonogram standard'!C211,"",'Harmonogram standard'!C211+1)</f>
        <v>185</v>
      </c>
      <c r="D212" s="34">
        <f t="shared" si="9"/>
        <v>200.3118169378279</v>
      </c>
      <c r="E212" s="34">
        <f t="shared" si="10"/>
        <v>158.92007641360246</v>
      </c>
      <c r="F212" s="34">
        <f t="shared" si="11"/>
        <v>41.391740524225476</v>
      </c>
      <c r="G212" s="34">
        <f>IF(C212&lt;&gt;"",G211-Table33[[#This Row],[Kapitał]],"")</f>
        <v>24676.124238121676</v>
      </c>
    </row>
    <row r="213" spans="2:7">
      <c r="B213" s="33">
        <f t="shared" si="8"/>
        <v>47752</v>
      </c>
      <c r="C213">
        <f>IF($C$19&lt;='Harmonogram standard'!C212,"",'Harmonogram standard'!C212+1)</f>
        <v>186</v>
      </c>
      <c r="D213" s="34">
        <f t="shared" si="9"/>
        <v>200.3118169378279</v>
      </c>
      <c r="E213" s="34">
        <f t="shared" si="10"/>
        <v>159.18494320762511</v>
      </c>
      <c r="F213" s="34">
        <f t="shared" si="11"/>
        <v>41.126873730202803</v>
      </c>
      <c r="G213" s="34">
        <f>IF(C213&lt;&gt;"",G212-Table33[[#This Row],[Kapitał]],"")</f>
        <v>24516.939294914053</v>
      </c>
    </row>
    <row r="214" spans="2:7">
      <c r="B214" s="33">
        <f t="shared" si="8"/>
        <v>47782</v>
      </c>
      <c r="C214">
        <f>IF($C$19&lt;='Harmonogram standard'!C213,"",'Harmonogram standard'!C213+1)</f>
        <v>187</v>
      </c>
      <c r="D214" s="34">
        <f t="shared" si="9"/>
        <v>200.3118169378279</v>
      </c>
      <c r="E214" s="34">
        <f t="shared" si="10"/>
        <v>159.45025144630449</v>
      </c>
      <c r="F214" s="34">
        <f t="shared" si="11"/>
        <v>40.861565491523429</v>
      </c>
      <c r="G214" s="34">
        <f>IF(C214&lt;&gt;"",G213-Table33[[#This Row],[Kapitał]],"")</f>
        <v>24357.489043467747</v>
      </c>
    </row>
    <row r="215" spans="2:7">
      <c r="B215" s="33">
        <f t="shared" si="8"/>
        <v>47813</v>
      </c>
      <c r="C215">
        <f>IF($C$19&lt;='Harmonogram standard'!C214,"",'Harmonogram standard'!C214+1)</f>
        <v>188</v>
      </c>
      <c r="D215" s="34">
        <f t="shared" si="9"/>
        <v>200.3118169378279</v>
      </c>
      <c r="E215" s="34">
        <f t="shared" si="10"/>
        <v>159.71600186538166</v>
      </c>
      <c r="F215" s="34">
        <f t="shared" si="11"/>
        <v>40.595815072446257</v>
      </c>
      <c r="G215" s="34">
        <f>IF(C215&lt;&gt;"",G214-Table33[[#This Row],[Kapitał]],"")</f>
        <v>24197.773041602366</v>
      </c>
    </row>
    <row r="216" spans="2:7">
      <c r="B216" s="33">
        <f t="shared" si="8"/>
        <v>47843</v>
      </c>
      <c r="C216">
        <f>IF($C$19&lt;='Harmonogram standard'!C215,"",'Harmonogram standard'!C215+1)</f>
        <v>189</v>
      </c>
      <c r="D216" s="34">
        <f t="shared" si="9"/>
        <v>200.3118169378279</v>
      </c>
      <c r="E216" s="34">
        <f t="shared" si="10"/>
        <v>159.98219520182397</v>
      </c>
      <c r="F216" s="34">
        <f t="shared" si="11"/>
        <v>40.329621736003944</v>
      </c>
      <c r="G216" s="34">
        <f>IF(C216&lt;&gt;"",G215-Table33[[#This Row],[Kapitał]],"")</f>
        <v>24037.790846400541</v>
      </c>
    </row>
    <row r="217" spans="2:7">
      <c r="B217" s="33">
        <f t="shared" si="8"/>
        <v>47874</v>
      </c>
      <c r="C217">
        <f>IF($C$19&lt;='Harmonogram standard'!C216,"",'Harmonogram standard'!C216+1)</f>
        <v>190</v>
      </c>
      <c r="D217" s="34">
        <f t="shared" si="9"/>
        <v>200.3118169378279</v>
      </c>
      <c r="E217" s="34">
        <f t="shared" si="10"/>
        <v>160.24883219382701</v>
      </c>
      <c r="F217" s="34">
        <f t="shared" si="11"/>
        <v>40.062984744000907</v>
      </c>
      <c r="G217" s="34">
        <f>IF(C217&lt;&gt;"",G216-Table33[[#This Row],[Kapitał]],"")</f>
        <v>23877.542014206716</v>
      </c>
    </row>
    <row r="218" spans="2:7">
      <c r="B218" s="33">
        <f t="shared" si="8"/>
        <v>47905</v>
      </c>
      <c r="C218">
        <f>IF($C$19&lt;='Harmonogram standard'!C217,"",'Harmonogram standard'!C217+1)</f>
        <v>191</v>
      </c>
      <c r="D218" s="34">
        <f t="shared" si="9"/>
        <v>200.3118169378279</v>
      </c>
      <c r="E218" s="34">
        <f t="shared" si="10"/>
        <v>160.51591358081672</v>
      </c>
      <c r="F218" s="34">
        <f t="shared" si="11"/>
        <v>39.795903357011198</v>
      </c>
      <c r="G218" s="34">
        <f>IF(C218&lt;&gt;"",G217-Table33[[#This Row],[Kapitał]],"")</f>
        <v>23717.026100625899</v>
      </c>
    </row>
    <row r="219" spans="2:7">
      <c r="B219" s="33">
        <f t="shared" si="8"/>
        <v>47933</v>
      </c>
      <c r="C219">
        <f>IF($C$19&lt;='Harmonogram standard'!C218,"",'Harmonogram standard'!C218+1)</f>
        <v>192</v>
      </c>
      <c r="D219" s="34">
        <f t="shared" si="9"/>
        <v>200.3118169378279</v>
      </c>
      <c r="E219" s="34">
        <f t="shared" si="10"/>
        <v>160.7834401034514</v>
      </c>
      <c r="F219" s="34">
        <f t="shared" si="11"/>
        <v>39.528376834376509</v>
      </c>
      <c r="G219" s="34">
        <f>IF(C219&lt;&gt;"",G218-Table33[[#This Row],[Kapitał]],"")</f>
        <v>23556.242660522446</v>
      </c>
    </row>
    <row r="220" spans="2:7">
      <c r="B220" s="33">
        <f t="shared" ref="B220:B283" si="12">IF(C220&lt;&gt;"",EDATE(B219,1),"")</f>
        <v>47964</v>
      </c>
      <c r="C220">
        <f>IF($C$19&lt;='Harmonogram standard'!C219,"",'Harmonogram standard'!C219+1)</f>
        <v>193</v>
      </c>
      <c r="D220" s="34">
        <f t="shared" ref="D220:D283" si="13">IF(C220&lt;&gt;"",$C$21,"")</f>
        <v>200.3118169378279</v>
      </c>
      <c r="E220" s="34">
        <f t="shared" ref="E220:E283" si="14">IF(C220&lt;&gt;"",PPMT($C$18,C220,$C$19,-$C$20,,),"")</f>
        <v>161.05141250362382</v>
      </c>
      <c r="F220" s="34">
        <f t="shared" ref="F220:F283" si="15">IF(C220&lt;&gt;"",IPMT($C$18,C220,$C$19,-$C$20,,),"")</f>
        <v>39.260404434204091</v>
      </c>
      <c r="G220" s="34">
        <f>IF(C220&lt;&gt;"",G219-Table33[[#This Row],[Kapitał]],"")</f>
        <v>23395.191248018822</v>
      </c>
    </row>
    <row r="221" spans="2:7">
      <c r="B221" s="33">
        <f t="shared" si="12"/>
        <v>47994</v>
      </c>
      <c r="C221">
        <f>IF($C$19&lt;='Harmonogram standard'!C220,"",'Harmonogram standard'!C220+1)</f>
        <v>194</v>
      </c>
      <c r="D221" s="34">
        <f t="shared" si="13"/>
        <v>200.3118169378279</v>
      </c>
      <c r="E221" s="34">
        <f t="shared" si="14"/>
        <v>161.31983152446321</v>
      </c>
      <c r="F221" s="34">
        <f t="shared" si="15"/>
        <v>38.991985413364709</v>
      </c>
      <c r="G221" s="34">
        <f>IF(C221&lt;&gt;"",G220-Table33[[#This Row],[Kapitał]],"")</f>
        <v>23233.871416494359</v>
      </c>
    </row>
    <row r="222" spans="2:7">
      <c r="B222" s="33">
        <f t="shared" si="12"/>
        <v>48025</v>
      </c>
      <c r="C222">
        <f>IF($C$19&lt;='Harmonogram standard'!C221,"",'Harmonogram standard'!C221+1)</f>
        <v>195</v>
      </c>
      <c r="D222" s="34">
        <f t="shared" si="13"/>
        <v>200.3118169378279</v>
      </c>
      <c r="E222" s="34">
        <f t="shared" si="14"/>
        <v>161.58869791033729</v>
      </c>
      <c r="F222" s="34">
        <f t="shared" si="15"/>
        <v>38.723119027490604</v>
      </c>
      <c r="G222" s="34">
        <f>IF(C222&lt;&gt;"",G221-Table33[[#This Row],[Kapitał]],"")</f>
        <v>23072.282718584021</v>
      </c>
    </row>
    <row r="223" spans="2:7">
      <c r="B223" s="33">
        <f t="shared" si="12"/>
        <v>48055</v>
      </c>
      <c r="C223">
        <f>IF($C$19&lt;='Harmonogram standard'!C222,"",'Harmonogram standard'!C222+1)</f>
        <v>196</v>
      </c>
      <c r="D223" s="34">
        <f t="shared" si="13"/>
        <v>200.3118169378279</v>
      </c>
      <c r="E223" s="34">
        <f t="shared" si="14"/>
        <v>161.85801240685453</v>
      </c>
      <c r="F223" s="34">
        <f t="shared" si="15"/>
        <v>38.453804530973386</v>
      </c>
      <c r="G223" s="34">
        <f>IF(C223&lt;&gt;"",G222-Table33[[#This Row],[Kapitał]],"")</f>
        <v>22910.424706177168</v>
      </c>
    </row>
    <row r="224" spans="2:7">
      <c r="B224" s="33">
        <f t="shared" si="12"/>
        <v>48086</v>
      </c>
      <c r="C224">
        <f>IF($C$19&lt;='Harmonogram standard'!C223,"",'Harmonogram standard'!C223+1)</f>
        <v>197</v>
      </c>
      <c r="D224" s="34">
        <f t="shared" si="13"/>
        <v>200.3118169378279</v>
      </c>
      <c r="E224" s="34">
        <f t="shared" si="14"/>
        <v>162.12777576086594</v>
      </c>
      <c r="F224" s="34">
        <f t="shared" si="15"/>
        <v>38.184041176961948</v>
      </c>
      <c r="G224" s="34">
        <f>IF(C224&lt;&gt;"",G223-Table33[[#This Row],[Kapitał]],"")</f>
        <v>22748.296930416302</v>
      </c>
    </row>
    <row r="225" spans="2:7">
      <c r="B225" s="33">
        <f t="shared" si="12"/>
        <v>48117</v>
      </c>
      <c r="C225">
        <f>IF($C$19&lt;='Harmonogram standard'!C224,"",'Harmonogram standard'!C224+1)</f>
        <v>198</v>
      </c>
      <c r="D225" s="34">
        <f t="shared" si="13"/>
        <v>200.3118169378279</v>
      </c>
      <c r="E225" s="34">
        <f t="shared" si="14"/>
        <v>162.3979887204674</v>
      </c>
      <c r="F225" s="34">
        <f t="shared" si="15"/>
        <v>37.913828217360511</v>
      </c>
      <c r="G225" s="34">
        <f>IF(C225&lt;&gt;"",G224-Table33[[#This Row],[Kapitał]],"")</f>
        <v>22585.898941695836</v>
      </c>
    </row>
    <row r="226" spans="2:7">
      <c r="B226" s="33">
        <f t="shared" si="12"/>
        <v>48147</v>
      </c>
      <c r="C226">
        <f>IF($C$19&lt;='Harmonogram standard'!C225,"",'Harmonogram standard'!C225+1)</f>
        <v>199</v>
      </c>
      <c r="D226" s="34">
        <f t="shared" si="13"/>
        <v>200.3118169378279</v>
      </c>
      <c r="E226" s="34">
        <f t="shared" si="14"/>
        <v>162.66865203500151</v>
      </c>
      <c r="F226" s="34">
        <f t="shared" si="15"/>
        <v>37.643164902826399</v>
      </c>
      <c r="G226" s="34">
        <f>IF(C226&lt;&gt;"",G225-Table33[[#This Row],[Kapitał]],"")</f>
        <v>22423.230289660834</v>
      </c>
    </row>
    <row r="227" spans="2:7">
      <c r="B227" s="33">
        <f t="shared" si="12"/>
        <v>48178</v>
      </c>
      <c r="C227">
        <f>IF($C$19&lt;='Harmonogram standard'!C226,"",'Harmonogram standard'!C226+1)</f>
        <v>200</v>
      </c>
      <c r="D227" s="34">
        <f t="shared" si="13"/>
        <v>200.3118169378279</v>
      </c>
      <c r="E227" s="34">
        <f t="shared" si="14"/>
        <v>162.93976645505984</v>
      </c>
      <c r="F227" s="34">
        <f t="shared" si="15"/>
        <v>37.37205048276806</v>
      </c>
      <c r="G227" s="34">
        <f>IF(C227&lt;&gt;"",G226-Table33[[#This Row],[Kapitał]],"")</f>
        <v>22260.290523205775</v>
      </c>
    </row>
    <row r="228" spans="2:7">
      <c r="B228" s="33">
        <f t="shared" si="12"/>
        <v>48208</v>
      </c>
      <c r="C228">
        <f>IF($C$19&lt;='Harmonogram standard'!C227,"",'Harmonogram standard'!C227+1)</f>
        <v>201</v>
      </c>
      <c r="D228" s="34">
        <f t="shared" si="13"/>
        <v>200.3118169378279</v>
      </c>
      <c r="E228" s="34">
        <f t="shared" si="14"/>
        <v>163.21133273248498</v>
      </c>
      <c r="F228" s="34">
        <f t="shared" si="15"/>
        <v>37.100484205342966</v>
      </c>
      <c r="G228" s="34">
        <f>IF(C228&lt;&gt;"",G227-Table33[[#This Row],[Kapitał]],"")</f>
        <v>22097.079190473291</v>
      </c>
    </row>
    <row r="229" spans="2:7">
      <c r="B229" s="33">
        <f t="shared" si="12"/>
        <v>48239</v>
      </c>
      <c r="C229">
        <f>IF($C$19&lt;='Harmonogram standard'!C228,"",'Harmonogram standard'!C228+1)</f>
        <v>202</v>
      </c>
      <c r="D229" s="34">
        <f t="shared" si="13"/>
        <v>200.3118169378279</v>
      </c>
      <c r="E229" s="34">
        <f t="shared" si="14"/>
        <v>163.48335162037242</v>
      </c>
      <c r="F229" s="34">
        <f t="shared" si="15"/>
        <v>36.828465317455489</v>
      </c>
      <c r="G229" s="34">
        <f>IF(C229&lt;&gt;"",G228-Table33[[#This Row],[Kapitał]],"")</f>
        <v>21933.595838852918</v>
      </c>
    </row>
    <row r="230" spans="2:7">
      <c r="B230" s="33">
        <f t="shared" si="12"/>
        <v>48270</v>
      </c>
      <c r="C230">
        <f>IF($C$19&lt;='Harmonogram standard'!C229,"",'Harmonogram standard'!C229+1)</f>
        <v>203</v>
      </c>
      <c r="D230" s="34">
        <f t="shared" si="13"/>
        <v>200.3118169378279</v>
      </c>
      <c r="E230" s="34">
        <f t="shared" si="14"/>
        <v>163.75582387307307</v>
      </c>
      <c r="F230" s="34">
        <f t="shared" si="15"/>
        <v>36.555993064754865</v>
      </c>
      <c r="G230" s="34">
        <f>IF(C230&lt;&gt;"",G229-Table33[[#This Row],[Kapitał]],"")</f>
        <v>21769.840014979844</v>
      </c>
    </row>
    <row r="231" spans="2:7">
      <c r="B231" s="33">
        <f t="shared" si="12"/>
        <v>48299</v>
      </c>
      <c r="C231">
        <f>IF($C$19&lt;='Harmonogram standard'!C230,"",'Harmonogram standard'!C230+1)</f>
        <v>204</v>
      </c>
      <c r="D231" s="34">
        <f t="shared" si="13"/>
        <v>200.3118169378279</v>
      </c>
      <c r="E231" s="34">
        <f t="shared" si="14"/>
        <v>164.02875024619482</v>
      </c>
      <c r="F231" s="34">
        <f t="shared" si="15"/>
        <v>36.283066691633081</v>
      </c>
      <c r="G231" s="34">
        <f>IF(C231&lt;&gt;"",G230-Table33[[#This Row],[Kapitał]],"")</f>
        <v>21605.811264733649</v>
      </c>
    </row>
    <row r="232" spans="2:7">
      <c r="B232" s="33">
        <f t="shared" si="12"/>
        <v>48330</v>
      </c>
      <c r="C232">
        <f>IF($C$19&lt;='Harmonogram standard'!C231,"",'Harmonogram standard'!C231+1)</f>
        <v>205</v>
      </c>
      <c r="D232" s="34">
        <f t="shared" si="13"/>
        <v>200.3118169378279</v>
      </c>
      <c r="E232" s="34">
        <f t="shared" si="14"/>
        <v>164.30213149660514</v>
      </c>
      <c r="F232" s="34">
        <f t="shared" si="15"/>
        <v>36.00968544122275</v>
      </c>
      <c r="G232" s="34">
        <f>IF(C232&lt;&gt;"",G231-Table33[[#This Row],[Kapitał]],"")</f>
        <v>21441.509133237043</v>
      </c>
    </row>
    <row r="233" spans="2:7">
      <c r="B233" s="33">
        <f t="shared" si="12"/>
        <v>48360</v>
      </c>
      <c r="C233">
        <f>IF($C$19&lt;='Harmonogram standard'!C232,"",'Harmonogram standard'!C232+1)</f>
        <v>206</v>
      </c>
      <c r="D233" s="34">
        <f t="shared" si="13"/>
        <v>200.3118169378279</v>
      </c>
      <c r="E233" s="34">
        <f t="shared" si="14"/>
        <v>164.57596838243282</v>
      </c>
      <c r="F233" s="34">
        <f t="shared" si="15"/>
        <v>35.73584855539508</v>
      </c>
      <c r="G233" s="34">
        <f>IF(C233&lt;&gt;"",G232-Table33[[#This Row],[Kapitał]],"")</f>
        <v>21276.93316485461</v>
      </c>
    </row>
    <row r="234" spans="2:7">
      <c r="B234" s="33">
        <f t="shared" si="12"/>
        <v>48391</v>
      </c>
      <c r="C234">
        <f>IF($C$19&lt;='Harmonogram standard'!C233,"",'Harmonogram standard'!C233+1)</f>
        <v>207</v>
      </c>
      <c r="D234" s="34">
        <f t="shared" si="13"/>
        <v>200.3118169378279</v>
      </c>
      <c r="E234" s="34">
        <f t="shared" si="14"/>
        <v>164.85026166307023</v>
      </c>
      <c r="F234" s="34">
        <f t="shared" si="15"/>
        <v>35.4615552747577</v>
      </c>
      <c r="G234" s="34">
        <f>IF(C234&lt;&gt;"",G233-Table33[[#This Row],[Kapitał]],"")</f>
        <v>21112.082903191542</v>
      </c>
    </row>
    <row r="235" spans="2:7">
      <c r="B235" s="33">
        <f t="shared" si="12"/>
        <v>48421</v>
      </c>
      <c r="C235">
        <f>IF($C$19&lt;='Harmonogram standard'!C234,"",'Harmonogram standard'!C234+1)</f>
        <v>208</v>
      </c>
      <c r="D235" s="34">
        <f t="shared" si="13"/>
        <v>200.3118169378279</v>
      </c>
      <c r="E235" s="34">
        <f t="shared" si="14"/>
        <v>165.12501209917534</v>
      </c>
      <c r="F235" s="34">
        <f t="shared" si="15"/>
        <v>35.18680483865257</v>
      </c>
      <c r="G235" s="34">
        <f>IF(C235&lt;&gt;"",G234-Table33[[#This Row],[Kapitał]],"")</f>
        <v>20946.957891092366</v>
      </c>
    </row>
    <row r="236" spans="2:7">
      <c r="B236" s="33">
        <f t="shared" si="12"/>
        <v>48452</v>
      </c>
      <c r="C236">
        <f>IF($C$19&lt;='Harmonogram standard'!C235,"",'Harmonogram standard'!C235+1)</f>
        <v>209</v>
      </c>
      <c r="D236" s="34">
        <f t="shared" si="13"/>
        <v>200.3118169378279</v>
      </c>
      <c r="E236" s="34">
        <f t="shared" si="14"/>
        <v>165.40022045267398</v>
      </c>
      <c r="F236" s="34">
        <f t="shared" si="15"/>
        <v>34.911596485153943</v>
      </c>
      <c r="G236" s="34">
        <f>IF(C236&lt;&gt;"",G235-Table33[[#This Row],[Kapitał]],"")</f>
        <v>20781.557670639693</v>
      </c>
    </row>
    <row r="237" spans="2:7">
      <c r="B237" s="33">
        <f t="shared" si="12"/>
        <v>48483</v>
      </c>
      <c r="C237">
        <f>IF($C$19&lt;='Harmonogram standard'!C236,"",'Harmonogram standard'!C236+1)</f>
        <v>210</v>
      </c>
      <c r="D237" s="34">
        <f t="shared" si="13"/>
        <v>200.3118169378279</v>
      </c>
      <c r="E237" s="34">
        <f t="shared" si="14"/>
        <v>165.67588748676178</v>
      </c>
      <c r="F237" s="34">
        <f t="shared" si="15"/>
        <v>34.635929451066154</v>
      </c>
      <c r="G237" s="34">
        <f>IF(C237&lt;&gt;"",G236-Table33[[#This Row],[Kapitał]],"")</f>
        <v>20615.88178315293</v>
      </c>
    </row>
    <row r="238" spans="2:7">
      <c r="B238" s="33">
        <f t="shared" si="12"/>
        <v>48513</v>
      </c>
      <c r="C238">
        <f>IF($C$19&lt;='Harmonogram standard'!C237,"",'Harmonogram standard'!C237+1)</f>
        <v>211</v>
      </c>
      <c r="D238" s="34">
        <f t="shared" si="13"/>
        <v>200.3118169378279</v>
      </c>
      <c r="E238" s="34">
        <f t="shared" si="14"/>
        <v>165.95201396590636</v>
      </c>
      <c r="F238" s="34">
        <f t="shared" si="15"/>
        <v>34.35980297192156</v>
      </c>
      <c r="G238" s="34">
        <f>IF(C238&lt;&gt;"",G237-Table33[[#This Row],[Kapitał]],"")</f>
        <v>20449.929769187023</v>
      </c>
    </row>
    <row r="239" spans="2:7">
      <c r="B239" s="33">
        <f t="shared" si="12"/>
        <v>48544</v>
      </c>
      <c r="C239">
        <f>IF($C$19&lt;='Harmonogram standard'!C238,"",'Harmonogram standard'!C238+1)</f>
        <v>212</v>
      </c>
      <c r="D239" s="34">
        <f t="shared" si="13"/>
        <v>200.3118169378279</v>
      </c>
      <c r="E239" s="34">
        <f t="shared" si="14"/>
        <v>166.22860065584953</v>
      </c>
      <c r="F239" s="34">
        <f t="shared" si="15"/>
        <v>34.083216281978373</v>
      </c>
      <c r="G239" s="34">
        <f>IF(C239&lt;&gt;"",G238-Table33[[#This Row],[Kapitał]],"")</f>
        <v>20283.701168531174</v>
      </c>
    </row>
    <row r="240" spans="2:7">
      <c r="B240" s="33">
        <f t="shared" si="12"/>
        <v>48574</v>
      </c>
      <c r="C240">
        <f>IF($C$19&lt;='Harmonogram standard'!C239,"",'Harmonogram standard'!C239+1)</f>
        <v>213</v>
      </c>
      <c r="D240" s="34">
        <f t="shared" si="13"/>
        <v>200.3118169378279</v>
      </c>
      <c r="E240" s="34">
        <f t="shared" si="14"/>
        <v>166.50564832360928</v>
      </c>
      <c r="F240" s="34">
        <f t="shared" si="15"/>
        <v>33.806168614218628</v>
      </c>
      <c r="G240" s="34">
        <f>IF(C240&lt;&gt;"",G239-Table33[[#This Row],[Kapitał]],"")</f>
        <v>20117.195520207566</v>
      </c>
    </row>
    <row r="241" spans="2:7">
      <c r="B241" s="33">
        <f t="shared" si="12"/>
        <v>48605</v>
      </c>
      <c r="C241">
        <f>IF($C$19&lt;='Harmonogram standard'!C240,"",'Harmonogram standard'!C240+1)</f>
        <v>214</v>
      </c>
      <c r="D241" s="34">
        <f t="shared" si="13"/>
        <v>200.3118169378279</v>
      </c>
      <c r="E241" s="34">
        <f t="shared" si="14"/>
        <v>166.78315773748196</v>
      </c>
      <c r="F241" s="34">
        <f t="shared" si="15"/>
        <v>33.528659200345949</v>
      </c>
      <c r="G241" s="34">
        <f>IF(C241&lt;&gt;"",G240-Table33[[#This Row],[Kapitał]],"")</f>
        <v>19950.412362470084</v>
      </c>
    </row>
    <row r="242" spans="2:7">
      <c r="B242" s="33">
        <f t="shared" si="12"/>
        <v>48636</v>
      </c>
      <c r="C242">
        <f>IF($C$19&lt;='Harmonogram standard'!C241,"",'Harmonogram standard'!C241+1)</f>
        <v>215</v>
      </c>
      <c r="D242" s="34">
        <f t="shared" si="13"/>
        <v>200.3118169378279</v>
      </c>
      <c r="E242" s="34">
        <f t="shared" si="14"/>
        <v>167.06112966704444</v>
      </c>
      <c r="F242" s="34">
        <f t="shared" si="15"/>
        <v>33.250687270783473</v>
      </c>
      <c r="G242" s="34">
        <f>IF(C242&lt;&gt;"",G241-Table33[[#This Row],[Kapitał]],"")</f>
        <v>19783.351232803041</v>
      </c>
    </row>
    <row r="243" spans="2:7">
      <c r="B243" s="33">
        <f t="shared" si="12"/>
        <v>48664</v>
      </c>
      <c r="C243">
        <f>IF($C$19&lt;='Harmonogram standard'!C242,"",'Harmonogram standard'!C242+1)</f>
        <v>216</v>
      </c>
      <c r="D243" s="34">
        <f t="shared" si="13"/>
        <v>200.3118169378279</v>
      </c>
      <c r="E243" s="34">
        <f t="shared" si="14"/>
        <v>167.33956488315616</v>
      </c>
      <c r="F243" s="34">
        <f t="shared" si="15"/>
        <v>32.972252054671735</v>
      </c>
      <c r="G243" s="34">
        <f>IF(C243&lt;&gt;"",G242-Table33[[#This Row],[Kapitał]],"")</f>
        <v>19616.011667919884</v>
      </c>
    </row>
    <row r="244" spans="2:7">
      <c r="B244" s="33">
        <f t="shared" si="12"/>
        <v>48695</v>
      </c>
      <c r="C244">
        <f>IF($C$19&lt;='Harmonogram standard'!C243,"",'Harmonogram standard'!C243+1)</f>
        <v>217</v>
      </c>
      <c r="D244" s="34">
        <f t="shared" si="13"/>
        <v>200.3118169378279</v>
      </c>
      <c r="E244" s="34">
        <f t="shared" si="14"/>
        <v>167.61846415796143</v>
      </c>
      <c r="F244" s="34">
        <f t="shared" si="15"/>
        <v>32.69335277986648</v>
      </c>
      <c r="G244" s="34">
        <f>IF(C244&lt;&gt;"",G243-Table33[[#This Row],[Kapitał]],"")</f>
        <v>19448.393203761923</v>
      </c>
    </row>
    <row r="245" spans="2:7">
      <c r="B245" s="33">
        <f t="shared" si="12"/>
        <v>48725</v>
      </c>
      <c r="C245">
        <f>IF($C$19&lt;='Harmonogram standard'!C244,"",'Harmonogram standard'!C244+1)</f>
        <v>218</v>
      </c>
      <c r="D245" s="34">
        <f t="shared" si="13"/>
        <v>200.3118169378279</v>
      </c>
      <c r="E245" s="34">
        <f t="shared" si="14"/>
        <v>167.89782826489136</v>
      </c>
      <c r="F245" s="34">
        <f t="shared" si="15"/>
        <v>32.413988672936533</v>
      </c>
      <c r="G245" s="34">
        <f>IF(C245&lt;&gt;"",G244-Table33[[#This Row],[Kapitał]],"")</f>
        <v>19280.495375497034</v>
      </c>
    </row>
    <row r="246" spans="2:7">
      <c r="B246" s="33">
        <f t="shared" si="12"/>
        <v>48756</v>
      </c>
      <c r="C246">
        <f>IF($C$19&lt;='Harmonogram standard'!C245,"",'Harmonogram standard'!C245+1)</f>
        <v>219</v>
      </c>
      <c r="D246" s="34">
        <f t="shared" si="13"/>
        <v>200.3118169378279</v>
      </c>
      <c r="E246" s="34">
        <f t="shared" si="14"/>
        <v>168.17765797866619</v>
      </c>
      <c r="F246" s="34">
        <f t="shared" si="15"/>
        <v>32.134158959161724</v>
      </c>
      <c r="G246" s="34">
        <f>IF(C246&lt;&gt;"",G245-Table33[[#This Row],[Kapitał]],"")</f>
        <v>19112.317717518366</v>
      </c>
    </row>
    <row r="247" spans="2:7">
      <c r="B247" s="33">
        <f t="shared" si="12"/>
        <v>48786</v>
      </c>
      <c r="C247">
        <f>IF($C$19&lt;='Harmonogram standard'!C246,"",'Harmonogram standard'!C246+1)</f>
        <v>220</v>
      </c>
      <c r="D247" s="34">
        <f t="shared" si="13"/>
        <v>200.3118169378279</v>
      </c>
      <c r="E247" s="34">
        <f t="shared" si="14"/>
        <v>168.45795407529729</v>
      </c>
      <c r="F247" s="34">
        <f t="shared" si="15"/>
        <v>31.853862862530612</v>
      </c>
      <c r="G247" s="34">
        <f>IF(C247&lt;&gt;"",G246-Table33[[#This Row],[Kapitał]],"")</f>
        <v>18943.85976344307</v>
      </c>
    </row>
    <row r="248" spans="2:7">
      <c r="B248" s="33">
        <f t="shared" si="12"/>
        <v>48817</v>
      </c>
      <c r="C248">
        <f>IF($C$19&lt;='Harmonogram standard'!C247,"",'Harmonogram standard'!C247+1)</f>
        <v>221</v>
      </c>
      <c r="D248" s="34">
        <f t="shared" si="13"/>
        <v>200.3118169378279</v>
      </c>
      <c r="E248" s="34">
        <f t="shared" si="14"/>
        <v>168.73871733208946</v>
      </c>
      <c r="F248" s="34">
        <f t="shared" si="15"/>
        <v>31.573099605738452</v>
      </c>
      <c r="G248" s="34">
        <f>IF(C248&lt;&gt;"",G247-Table33[[#This Row],[Kapitał]],"")</f>
        <v>18775.12104611098</v>
      </c>
    </row>
    <row r="249" spans="2:7">
      <c r="B249" s="33">
        <f t="shared" si="12"/>
        <v>48848</v>
      </c>
      <c r="C249">
        <f>IF($C$19&lt;='Harmonogram standard'!C248,"",'Harmonogram standard'!C248+1)</f>
        <v>222</v>
      </c>
      <c r="D249" s="34">
        <f t="shared" si="13"/>
        <v>200.3118169378279</v>
      </c>
      <c r="E249" s="34">
        <f t="shared" si="14"/>
        <v>169.01994852764295</v>
      </c>
      <c r="F249" s="34">
        <f t="shared" si="15"/>
        <v>31.291868410184968</v>
      </c>
      <c r="G249" s="34">
        <f>IF(C249&lt;&gt;"",G248-Table33[[#This Row],[Kapitał]],"")</f>
        <v>18606.101097583338</v>
      </c>
    </row>
    <row r="250" spans="2:7">
      <c r="B250" s="33">
        <f t="shared" si="12"/>
        <v>48878</v>
      </c>
      <c r="C250">
        <f>IF($C$19&lt;='Harmonogram standard'!C249,"",'Harmonogram standard'!C249+1)</f>
        <v>223</v>
      </c>
      <c r="D250" s="34">
        <f t="shared" si="13"/>
        <v>200.3118169378279</v>
      </c>
      <c r="E250" s="34">
        <f t="shared" si="14"/>
        <v>169.30164844185569</v>
      </c>
      <c r="F250" s="34">
        <f t="shared" si="15"/>
        <v>31.010168495972231</v>
      </c>
      <c r="G250" s="34">
        <f>IF(C250&lt;&gt;"",G249-Table33[[#This Row],[Kapitał]],"")</f>
        <v>18436.799449141483</v>
      </c>
    </row>
    <row r="251" spans="2:7">
      <c r="B251" s="33">
        <f t="shared" si="12"/>
        <v>48909</v>
      </c>
      <c r="C251">
        <f>IF($C$19&lt;='Harmonogram standard'!C250,"",'Harmonogram standard'!C250+1)</f>
        <v>224</v>
      </c>
      <c r="D251" s="34">
        <f t="shared" si="13"/>
        <v>200.3118169378279</v>
      </c>
      <c r="E251" s="34">
        <f t="shared" si="14"/>
        <v>169.58381785592545</v>
      </c>
      <c r="F251" s="34">
        <f t="shared" si="15"/>
        <v>30.727999081902468</v>
      </c>
      <c r="G251" s="34">
        <f>IF(C251&lt;&gt;"",G250-Table33[[#This Row],[Kapitał]],"")</f>
        <v>18267.215631285559</v>
      </c>
    </row>
    <row r="252" spans="2:7">
      <c r="B252" s="33">
        <f t="shared" si="12"/>
        <v>48939</v>
      </c>
      <c r="C252">
        <f>IF($C$19&lt;='Harmonogram standard'!C251,"",'Harmonogram standard'!C251+1)</f>
        <v>225</v>
      </c>
      <c r="D252" s="34">
        <f t="shared" si="13"/>
        <v>200.3118169378279</v>
      </c>
      <c r="E252" s="34">
        <f t="shared" si="14"/>
        <v>169.86645755235199</v>
      </c>
      <c r="F252" s="34">
        <f t="shared" si="15"/>
        <v>30.445359385475928</v>
      </c>
      <c r="G252" s="34">
        <f>IF(C252&lt;&gt;"",G251-Table33[[#This Row],[Kapitał]],"")</f>
        <v>18097.349173733208</v>
      </c>
    </row>
    <row r="253" spans="2:7">
      <c r="B253" s="33">
        <f t="shared" si="12"/>
        <v>48970</v>
      </c>
      <c r="C253">
        <f>IF($C$19&lt;='Harmonogram standard'!C252,"",'Harmonogram standard'!C252+1)</f>
        <v>226</v>
      </c>
      <c r="D253" s="34">
        <f t="shared" si="13"/>
        <v>200.3118169378279</v>
      </c>
      <c r="E253" s="34">
        <f t="shared" si="14"/>
        <v>170.14956831493924</v>
      </c>
      <c r="F253" s="34">
        <f t="shared" si="15"/>
        <v>30.162248622888676</v>
      </c>
      <c r="G253" s="34">
        <f>IF(C253&lt;&gt;"",G252-Table33[[#This Row],[Kapitał]],"")</f>
        <v>17927.199605418267</v>
      </c>
    </row>
    <row r="254" spans="2:7">
      <c r="B254" s="33">
        <f t="shared" si="12"/>
        <v>49001</v>
      </c>
      <c r="C254">
        <f>IF($C$19&lt;='Harmonogram standard'!C253,"",'Harmonogram standard'!C253+1)</f>
        <v>227</v>
      </c>
      <c r="D254" s="34">
        <f t="shared" si="13"/>
        <v>200.3118169378279</v>
      </c>
      <c r="E254" s="34">
        <f t="shared" si="14"/>
        <v>170.43315092879746</v>
      </c>
      <c r="F254" s="34">
        <f t="shared" si="15"/>
        <v>29.878666009030443</v>
      </c>
      <c r="G254" s="34">
        <f>IF(C254&lt;&gt;"",G253-Table33[[#This Row],[Kapitał]],"")</f>
        <v>17756.766454489469</v>
      </c>
    </row>
    <row r="255" spans="2:7">
      <c r="B255" s="33">
        <f t="shared" si="12"/>
        <v>49029</v>
      </c>
      <c r="C255">
        <f>IF($C$19&lt;='Harmonogram standard'!C254,"",'Harmonogram standard'!C254+1)</f>
        <v>228</v>
      </c>
      <c r="D255" s="34">
        <f t="shared" si="13"/>
        <v>200.3118169378279</v>
      </c>
      <c r="E255" s="34">
        <f t="shared" si="14"/>
        <v>170.71720618034547</v>
      </c>
      <c r="F255" s="34">
        <f t="shared" si="15"/>
        <v>29.594610757482442</v>
      </c>
      <c r="G255" s="34">
        <f>IF(C255&lt;&gt;"",G254-Table33[[#This Row],[Kapitał]],"")</f>
        <v>17586.049248309122</v>
      </c>
    </row>
    <row r="256" spans="2:7">
      <c r="B256" s="33">
        <f t="shared" si="12"/>
        <v>49060</v>
      </c>
      <c r="C256">
        <f>IF($C$19&lt;='Harmonogram standard'!C255,"",'Harmonogram standard'!C255+1)</f>
        <v>229</v>
      </c>
      <c r="D256" s="34">
        <f t="shared" si="13"/>
        <v>200.3118169378279</v>
      </c>
      <c r="E256" s="34">
        <f t="shared" si="14"/>
        <v>171.0017348573127</v>
      </c>
      <c r="F256" s="34">
        <f t="shared" si="15"/>
        <v>29.310082080515205</v>
      </c>
      <c r="G256" s="34">
        <f>IF(C256&lt;&gt;"",G255-Table33[[#This Row],[Kapitał]],"")</f>
        <v>17415.047513451809</v>
      </c>
    </row>
    <row r="257" spans="2:7">
      <c r="B257" s="33">
        <f t="shared" si="12"/>
        <v>49090</v>
      </c>
      <c r="C257">
        <f>IF($C$19&lt;='Harmonogram standard'!C256,"",'Harmonogram standard'!C256+1)</f>
        <v>230</v>
      </c>
      <c r="D257" s="34">
        <f t="shared" si="13"/>
        <v>200.3118169378279</v>
      </c>
      <c r="E257" s="34">
        <f t="shared" si="14"/>
        <v>171.28673774874156</v>
      </c>
      <c r="F257" s="34">
        <f t="shared" si="15"/>
        <v>29.025079189086352</v>
      </c>
      <c r="G257" s="34">
        <f>IF(C257&lt;&gt;"",G256-Table33[[#This Row],[Kapitał]],"")</f>
        <v>17243.760775703067</v>
      </c>
    </row>
    <row r="258" spans="2:7">
      <c r="B258" s="33">
        <f t="shared" si="12"/>
        <v>49121</v>
      </c>
      <c r="C258">
        <f>IF($C$19&lt;='Harmonogram standard'!C257,"",'Harmonogram standard'!C257+1)</f>
        <v>231</v>
      </c>
      <c r="D258" s="34">
        <f t="shared" si="13"/>
        <v>200.3118169378279</v>
      </c>
      <c r="E258" s="34">
        <f t="shared" si="14"/>
        <v>171.57221564498946</v>
      </c>
      <c r="F258" s="34">
        <f t="shared" si="15"/>
        <v>28.73960129283844</v>
      </c>
      <c r="G258" s="34">
        <f>IF(C258&lt;&gt;"",G257-Table33[[#This Row],[Kapitał]],"")</f>
        <v>17072.188560058079</v>
      </c>
    </row>
    <row r="259" spans="2:7">
      <c r="B259" s="33">
        <f t="shared" si="12"/>
        <v>49151</v>
      </c>
      <c r="C259">
        <f>IF($C$19&lt;='Harmonogram standard'!C258,"",'Harmonogram standard'!C258+1)</f>
        <v>232</v>
      </c>
      <c r="D259" s="34">
        <f t="shared" si="13"/>
        <v>200.3118169378279</v>
      </c>
      <c r="E259" s="34">
        <f t="shared" si="14"/>
        <v>171.85816933773111</v>
      </c>
      <c r="F259" s="34">
        <f t="shared" si="15"/>
        <v>28.453647600096801</v>
      </c>
      <c r="G259" s="34">
        <f>IF(C259&lt;&gt;"",G258-Table33[[#This Row],[Kapitał]],"")</f>
        <v>16900.330390720348</v>
      </c>
    </row>
    <row r="260" spans="2:7">
      <c r="B260" s="33">
        <f t="shared" si="12"/>
        <v>49182</v>
      </c>
      <c r="C260">
        <f>IF($C$19&lt;='Harmonogram standard'!C259,"",'Harmonogram standard'!C259+1)</f>
        <v>233</v>
      </c>
      <c r="D260" s="34">
        <f t="shared" si="13"/>
        <v>200.3118169378279</v>
      </c>
      <c r="E260" s="34">
        <f t="shared" si="14"/>
        <v>172.14459961996064</v>
      </c>
      <c r="F260" s="34">
        <f t="shared" si="15"/>
        <v>28.167217317867241</v>
      </c>
      <c r="G260" s="34">
        <f>IF(C260&lt;&gt;"",G259-Table33[[#This Row],[Kapitał]],"")</f>
        <v>16728.185791100386</v>
      </c>
    </row>
    <row r="261" spans="2:7">
      <c r="B261" s="33">
        <f t="shared" si="12"/>
        <v>49213</v>
      </c>
      <c r="C261">
        <f>IF($C$19&lt;='Harmonogram standard'!C260,"",'Harmonogram standard'!C260+1)</f>
        <v>234</v>
      </c>
      <c r="D261" s="34">
        <f t="shared" si="13"/>
        <v>200.3118169378279</v>
      </c>
      <c r="E261" s="34">
        <f t="shared" si="14"/>
        <v>172.43150728599392</v>
      </c>
      <c r="F261" s="34">
        <f t="shared" si="15"/>
        <v>27.880309651833972</v>
      </c>
      <c r="G261" s="34">
        <f>IF(C261&lt;&gt;"",G260-Table33[[#This Row],[Kapitał]],"")</f>
        <v>16555.754283814393</v>
      </c>
    </row>
    <row r="262" spans="2:7">
      <c r="B262" s="33">
        <f t="shared" si="12"/>
        <v>49243</v>
      </c>
      <c r="C262">
        <f>IF($C$19&lt;='Harmonogram standard'!C261,"",'Harmonogram standard'!C261+1)</f>
        <v>235</v>
      </c>
      <c r="D262" s="34">
        <f t="shared" si="13"/>
        <v>200.3118169378279</v>
      </c>
      <c r="E262" s="34">
        <f t="shared" si="14"/>
        <v>172.71889313147059</v>
      </c>
      <c r="F262" s="34">
        <f t="shared" si="15"/>
        <v>27.592923806357316</v>
      </c>
      <c r="G262" s="34">
        <f>IF(C262&lt;&gt;"",G261-Table33[[#This Row],[Kapitał]],"")</f>
        <v>16383.035390682922</v>
      </c>
    </row>
    <row r="263" spans="2:7">
      <c r="B263" s="33">
        <f t="shared" si="12"/>
        <v>49274</v>
      </c>
      <c r="C263">
        <f>IF($C$19&lt;='Harmonogram standard'!C262,"",'Harmonogram standard'!C262+1)</f>
        <v>236</v>
      </c>
      <c r="D263" s="34">
        <f t="shared" si="13"/>
        <v>200.3118169378279</v>
      </c>
      <c r="E263" s="34">
        <f t="shared" si="14"/>
        <v>173.00675795335636</v>
      </c>
      <c r="F263" s="34">
        <f t="shared" si="15"/>
        <v>27.305058984471529</v>
      </c>
      <c r="G263" s="34">
        <f>IF(C263&lt;&gt;"",G262-Table33[[#This Row],[Kapitał]],"")</f>
        <v>16210.028632729565</v>
      </c>
    </row>
    <row r="264" spans="2:7">
      <c r="B264" s="33">
        <f t="shared" si="12"/>
        <v>49304</v>
      </c>
      <c r="C264">
        <f>IF($C$19&lt;='Harmonogram standard'!C263,"",'Harmonogram standard'!C263+1)</f>
        <v>237</v>
      </c>
      <c r="D264" s="34">
        <f t="shared" si="13"/>
        <v>200.3118169378279</v>
      </c>
      <c r="E264" s="34">
        <f t="shared" si="14"/>
        <v>173.29510254994531</v>
      </c>
      <c r="F264" s="34">
        <f t="shared" si="15"/>
        <v>27.016714387882605</v>
      </c>
      <c r="G264" s="34">
        <f>IF(C264&lt;&gt;"",G263-Table33[[#This Row],[Kapitał]],"")</f>
        <v>16036.733530179619</v>
      </c>
    </row>
    <row r="265" spans="2:7">
      <c r="B265" s="33">
        <f t="shared" si="12"/>
        <v>49335</v>
      </c>
      <c r="C265">
        <f>IF($C$19&lt;='Harmonogram standard'!C264,"",'Harmonogram standard'!C264+1)</f>
        <v>238</v>
      </c>
      <c r="D265" s="34">
        <f t="shared" si="13"/>
        <v>200.3118169378279</v>
      </c>
      <c r="E265" s="34">
        <f t="shared" si="14"/>
        <v>173.58392772086185</v>
      </c>
      <c r="F265" s="34">
        <f t="shared" si="15"/>
        <v>26.72788921696603</v>
      </c>
      <c r="G265" s="34">
        <f>IF(C265&lt;&gt;"",G264-Table33[[#This Row],[Kapitał]],"")</f>
        <v>15863.149602458758</v>
      </c>
    </row>
    <row r="266" spans="2:7">
      <c r="B266" s="33">
        <f t="shared" si="12"/>
        <v>49366</v>
      </c>
      <c r="C266">
        <f>IF($C$19&lt;='Harmonogram standard'!C265,"",'Harmonogram standard'!C265+1)</f>
        <v>239</v>
      </c>
      <c r="D266" s="34">
        <f t="shared" si="13"/>
        <v>200.3118169378279</v>
      </c>
      <c r="E266" s="34">
        <f t="shared" si="14"/>
        <v>173.87323426706331</v>
      </c>
      <c r="F266" s="34">
        <f t="shared" si="15"/>
        <v>26.4385826707646</v>
      </c>
      <c r="G266" s="34">
        <f>IF(C266&lt;&gt;"",G265-Table33[[#This Row],[Kapitał]],"")</f>
        <v>15689.276368191695</v>
      </c>
    </row>
    <row r="267" spans="2:7">
      <c r="B267" s="33">
        <f t="shared" si="12"/>
        <v>49394</v>
      </c>
      <c r="C267">
        <f>IF($C$19&lt;='Harmonogram standard'!C266,"",'Harmonogram standard'!C266+1)</f>
        <v>240</v>
      </c>
      <c r="D267" s="34">
        <f t="shared" si="13"/>
        <v>200.3118169378279</v>
      </c>
      <c r="E267" s="34">
        <f t="shared" si="14"/>
        <v>174.16302299084174</v>
      </c>
      <c r="F267" s="34">
        <f t="shared" si="15"/>
        <v>26.14879394698616</v>
      </c>
      <c r="G267" s="34">
        <f>IF(C267&lt;&gt;"",G266-Table33[[#This Row],[Kapitał]],"")</f>
        <v>15515.113345200853</v>
      </c>
    </row>
    <row r="268" spans="2:7">
      <c r="B268" s="33">
        <f t="shared" si="12"/>
        <v>49425</v>
      </c>
      <c r="C268">
        <f>IF($C$19&lt;='Harmonogram standard'!C267,"",'Harmonogram standard'!C267+1)</f>
        <v>241</v>
      </c>
      <c r="D268" s="34">
        <f t="shared" si="13"/>
        <v>200.3118169378279</v>
      </c>
      <c r="E268" s="34">
        <f t="shared" si="14"/>
        <v>174.45329469582649</v>
      </c>
      <c r="F268" s="34">
        <f t="shared" si="15"/>
        <v>25.858522242001424</v>
      </c>
      <c r="G268" s="34">
        <f>IF(C268&lt;&gt;"",G267-Table33[[#This Row],[Kapitał]],"")</f>
        <v>15340.660050505026</v>
      </c>
    </row>
    <row r="269" spans="2:7">
      <c r="B269" s="33">
        <f t="shared" si="12"/>
        <v>49455</v>
      </c>
      <c r="C269">
        <f>IF($C$19&lt;='Harmonogram standard'!C268,"",'Harmonogram standard'!C268+1)</f>
        <v>242</v>
      </c>
      <c r="D269" s="34">
        <f t="shared" si="13"/>
        <v>200.3118169378279</v>
      </c>
      <c r="E269" s="34">
        <f t="shared" si="14"/>
        <v>174.74405018698619</v>
      </c>
      <c r="F269" s="34">
        <f t="shared" si="15"/>
        <v>25.567766750841709</v>
      </c>
      <c r="G269" s="34">
        <f>IF(C269&lt;&gt;"",G268-Table33[[#This Row],[Kapitał]],"")</f>
        <v>15165.91600031804</v>
      </c>
    </row>
    <row r="270" spans="2:7">
      <c r="B270" s="33">
        <f t="shared" si="12"/>
        <v>49486</v>
      </c>
      <c r="C270">
        <f>IF($C$19&lt;='Harmonogram standard'!C269,"",'Harmonogram standard'!C269+1)</f>
        <v>243</v>
      </c>
      <c r="D270" s="34">
        <f t="shared" si="13"/>
        <v>200.3118169378279</v>
      </c>
      <c r="E270" s="34">
        <f t="shared" si="14"/>
        <v>175.03529027063118</v>
      </c>
      <c r="F270" s="34">
        <f t="shared" si="15"/>
        <v>25.27652666719673</v>
      </c>
      <c r="G270" s="34">
        <f>IF(C270&lt;&gt;"",G269-Table33[[#This Row],[Kapitał]],"")</f>
        <v>14990.88071004741</v>
      </c>
    </row>
    <row r="271" spans="2:7">
      <c r="B271" s="33">
        <f t="shared" si="12"/>
        <v>49516</v>
      </c>
      <c r="C271">
        <f>IF($C$19&lt;='Harmonogram standard'!C270,"",'Harmonogram standard'!C270+1)</f>
        <v>244</v>
      </c>
      <c r="D271" s="34">
        <f t="shared" si="13"/>
        <v>200.3118169378279</v>
      </c>
      <c r="E271" s="34">
        <f t="shared" si="14"/>
        <v>175.32701575441556</v>
      </c>
      <c r="F271" s="34">
        <f t="shared" si="15"/>
        <v>24.984801183412344</v>
      </c>
      <c r="G271" s="34">
        <f>IF(C271&lt;&gt;"",G270-Table33[[#This Row],[Kapitał]],"")</f>
        <v>14815.553694292994</v>
      </c>
    </row>
    <row r="272" spans="2:7">
      <c r="B272" s="33">
        <f t="shared" si="12"/>
        <v>49547</v>
      </c>
      <c r="C272">
        <f>IF($C$19&lt;='Harmonogram standard'!C271,"",'Harmonogram standard'!C271+1)</f>
        <v>245</v>
      </c>
      <c r="D272" s="34">
        <f t="shared" si="13"/>
        <v>200.3118169378279</v>
      </c>
      <c r="E272" s="34">
        <f t="shared" si="14"/>
        <v>175.6192274473396</v>
      </c>
      <c r="F272" s="34">
        <f t="shared" si="15"/>
        <v>24.69258949048832</v>
      </c>
      <c r="G272" s="34">
        <f>IF(C272&lt;&gt;"",G271-Table33[[#This Row],[Kapitał]],"")</f>
        <v>14639.934466845654</v>
      </c>
    </row>
    <row r="273" spans="2:7">
      <c r="B273" s="33">
        <f t="shared" si="12"/>
        <v>49578</v>
      </c>
      <c r="C273">
        <f>IF($C$19&lt;='Harmonogram standard'!C272,"",'Harmonogram standard'!C272+1)</f>
        <v>246</v>
      </c>
      <c r="D273" s="34">
        <f t="shared" si="13"/>
        <v>200.3118169378279</v>
      </c>
      <c r="E273" s="34">
        <f t="shared" si="14"/>
        <v>175.91192615975183</v>
      </c>
      <c r="F273" s="34">
        <f t="shared" si="15"/>
        <v>24.399890778076088</v>
      </c>
      <c r="G273" s="34">
        <f>IF(C273&lt;&gt;"",G272-Table33[[#This Row],[Kapitał]],"")</f>
        <v>14464.022540685903</v>
      </c>
    </row>
    <row r="274" spans="2:7">
      <c r="B274" s="33">
        <f t="shared" si="12"/>
        <v>49608</v>
      </c>
      <c r="C274">
        <f>IF($C$19&lt;='Harmonogram standard'!C273,"",'Harmonogram standard'!C273+1)</f>
        <v>247</v>
      </c>
      <c r="D274" s="34">
        <f t="shared" si="13"/>
        <v>200.3118169378279</v>
      </c>
      <c r="E274" s="34">
        <f t="shared" si="14"/>
        <v>176.2051127033514</v>
      </c>
      <c r="F274" s="34">
        <f t="shared" si="15"/>
        <v>24.106704234476503</v>
      </c>
      <c r="G274" s="34">
        <f>IF(C274&lt;&gt;"",G273-Table33[[#This Row],[Kapitał]],"")</f>
        <v>14287.817427982551</v>
      </c>
    </row>
    <row r="275" spans="2:7">
      <c r="B275" s="33">
        <f t="shared" si="12"/>
        <v>49639</v>
      </c>
      <c r="C275">
        <f>IF($C$19&lt;='Harmonogram standard'!C274,"",'Harmonogram standard'!C274+1)</f>
        <v>248</v>
      </c>
      <c r="D275" s="34">
        <f t="shared" si="13"/>
        <v>200.3118169378279</v>
      </c>
      <c r="E275" s="34">
        <f t="shared" si="14"/>
        <v>176.49878789119032</v>
      </c>
      <c r="F275" s="34">
        <f t="shared" si="15"/>
        <v>23.813029046637585</v>
      </c>
      <c r="G275" s="34">
        <f>IF(C275&lt;&gt;"",G274-Table33[[#This Row],[Kapitał]],"")</f>
        <v>14111.31864009136</v>
      </c>
    </row>
    <row r="276" spans="2:7">
      <c r="B276" s="33">
        <f t="shared" si="12"/>
        <v>49669</v>
      </c>
      <c r="C276">
        <f>IF($C$19&lt;='Harmonogram standard'!C275,"",'Harmonogram standard'!C275+1)</f>
        <v>249</v>
      </c>
      <c r="D276" s="34">
        <f t="shared" si="13"/>
        <v>200.3118169378279</v>
      </c>
      <c r="E276" s="34">
        <f t="shared" si="14"/>
        <v>176.79295253767563</v>
      </c>
      <c r="F276" s="34">
        <f t="shared" si="15"/>
        <v>23.518864400152268</v>
      </c>
      <c r="G276" s="34">
        <f>IF(C276&lt;&gt;"",G275-Table33[[#This Row],[Kapitał]],"")</f>
        <v>13934.525687553685</v>
      </c>
    </row>
    <row r="277" spans="2:7">
      <c r="B277" s="33">
        <f t="shared" si="12"/>
        <v>49700</v>
      </c>
      <c r="C277">
        <f>IF($C$19&lt;='Harmonogram standard'!C276,"",'Harmonogram standard'!C276+1)</f>
        <v>250</v>
      </c>
      <c r="D277" s="34">
        <f t="shared" si="13"/>
        <v>200.3118169378279</v>
      </c>
      <c r="E277" s="34">
        <f t="shared" si="14"/>
        <v>177.08760745857177</v>
      </c>
      <c r="F277" s="34">
        <f t="shared" si="15"/>
        <v>23.224209479256139</v>
      </c>
      <c r="G277" s="34">
        <f>IF(C277&lt;&gt;"",G276-Table33[[#This Row],[Kapitał]],"")</f>
        <v>13757.438080095113</v>
      </c>
    </row>
    <row r="278" spans="2:7">
      <c r="B278" s="33">
        <f t="shared" si="12"/>
        <v>49731</v>
      </c>
      <c r="C278">
        <f>IF($C$19&lt;='Harmonogram standard'!C277,"",'Harmonogram standard'!C277+1)</f>
        <v>251</v>
      </c>
      <c r="D278" s="34">
        <f t="shared" si="13"/>
        <v>200.3118169378279</v>
      </c>
      <c r="E278" s="34">
        <f t="shared" si="14"/>
        <v>177.38275347100273</v>
      </c>
      <c r="F278" s="34">
        <f t="shared" si="15"/>
        <v>22.929063466825188</v>
      </c>
      <c r="G278" s="34">
        <f>IF(C278&lt;&gt;"",G277-Table33[[#This Row],[Kapitał]],"")</f>
        <v>13580.05532662411</v>
      </c>
    </row>
    <row r="279" spans="2:7">
      <c r="B279" s="33">
        <f t="shared" si="12"/>
        <v>49760</v>
      </c>
      <c r="C279">
        <f>IF($C$19&lt;='Harmonogram standard'!C278,"",'Harmonogram standard'!C278+1)</f>
        <v>252</v>
      </c>
      <c r="D279" s="34">
        <f t="shared" si="13"/>
        <v>200.3118169378279</v>
      </c>
      <c r="E279" s="34">
        <f t="shared" si="14"/>
        <v>177.6783913934544</v>
      </c>
      <c r="F279" s="34">
        <f t="shared" si="15"/>
        <v>22.633425544373516</v>
      </c>
      <c r="G279" s="34">
        <f>IF(C279&lt;&gt;"",G278-Table33[[#This Row],[Kapitał]],"")</f>
        <v>13402.376935230655</v>
      </c>
    </row>
    <row r="280" spans="2:7">
      <c r="B280" s="33">
        <f t="shared" si="12"/>
        <v>49791</v>
      </c>
      <c r="C280">
        <f>IF($C$19&lt;='Harmonogram standard'!C279,"",'Harmonogram standard'!C279+1)</f>
        <v>253</v>
      </c>
      <c r="D280" s="34">
        <f t="shared" si="13"/>
        <v>200.3118169378279</v>
      </c>
      <c r="E280" s="34">
        <f t="shared" si="14"/>
        <v>177.97452204577681</v>
      </c>
      <c r="F280" s="34">
        <f t="shared" si="15"/>
        <v>22.337294892051091</v>
      </c>
      <c r="G280" s="34">
        <f>IF(C280&lt;&gt;"",G279-Table33[[#This Row],[Kapitał]],"")</f>
        <v>13224.402413184878</v>
      </c>
    </row>
    <row r="281" spans="2:7">
      <c r="B281" s="33">
        <f t="shared" si="12"/>
        <v>49821</v>
      </c>
      <c r="C281">
        <f>IF($C$19&lt;='Harmonogram standard'!C280,"",'Harmonogram standard'!C280+1)</f>
        <v>254</v>
      </c>
      <c r="D281" s="34">
        <f t="shared" si="13"/>
        <v>200.3118169378279</v>
      </c>
      <c r="E281" s="34">
        <f t="shared" si="14"/>
        <v>178.27114624918644</v>
      </c>
      <c r="F281" s="34">
        <f t="shared" si="15"/>
        <v>22.040670688641466</v>
      </c>
      <c r="G281" s="34">
        <f>IF(C281&lt;&gt;"",G280-Table33[[#This Row],[Kapitał]],"")</f>
        <v>13046.131266935692</v>
      </c>
    </row>
    <row r="282" spans="2:7">
      <c r="B282" s="33">
        <f t="shared" si="12"/>
        <v>49852</v>
      </c>
      <c r="C282">
        <f>IF($C$19&lt;='Harmonogram standard'!C281,"",'Harmonogram standard'!C281+1)</f>
        <v>255</v>
      </c>
      <c r="D282" s="34">
        <f t="shared" si="13"/>
        <v>200.3118169378279</v>
      </c>
      <c r="E282" s="34">
        <f t="shared" si="14"/>
        <v>178.56826482626843</v>
      </c>
      <c r="F282" s="34">
        <f t="shared" si="15"/>
        <v>21.743552111559488</v>
      </c>
      <c r="G282" s="34">
        <f>IF(C282&lt;&gt;"",G281-Table33[[#This Row],[Kapitał]],"")</f>
        <v>12867.563002109424</v>
      </c>
    </row>
    <row r="283" spans="2:7">
      <c r="B283" s="33">
        <f t="shared" si="12"/>
        <v>49882</v>
      </c>
      <c r="C283">
        <f>IF($C$19&lt;='Harmonogram standard'!C282,"",'Harmonogram standard'!C282+1)</f>
        <v>256</v>
      </c>
      <c r="D283" s="34">
        <f t="shared" si="13"/>
        <v>200.3118169378279</v>
      </c>
      <c r="E283" s="34">
        <f t="shared" si="14"/>
        <v>178.86587860097887</v>
      </c>
      <c r="F283" s="34">
        <f t="shared" si="15"/>
        <v>21.445938336849039</v>
      </c>
      <c r="G283" s="34">
        <f>IF(C283&lt;&gt;"",G282-Table33[[#This Row],[Kapitał]],"")</f>
        <v>12688.697123508446</v>
      </c>
    </row>
    <row r="284" spans="2:7">
      <c r="B284" s="33">
        <f t="shared" ref="B284:B347" si="16">IF(C284&lt;&gt;"",EDATE(B283,1),"")</f>
        <v>49913</v>
      </c>
      <c r="C284">
        <f>IF($C$19&lt;='Harmonogram standard'!C283,"",'Harmonogram standard'!C283+1)</f>
        <v>257</v>
      </c>
      <c r="D284" s="34">
        <f t="shared" ref="D284:D347" si="17">IF(C284&lt;&gt;"",$C$21,"")</f>
        <v>200.3118169378279</v>
      </c>
      <c r="E284" s="34">
        <f t="shared" ref="E284:E347" si="18">IF(C284&lt;&gt;"",PPMT($C$18,C284,$C$19,-$C$20,,),"")</f>
        <v>179.16398839864718</v>
      </c>
      <c r="F284" s="34">
        <f t="shared" ref="F284:F347" si="19">IF(C284&lt;&gt;"",IPMT($C$18,C284,$C$19,-$C$20,,),"")</f>
        <v>21.14782853918074</v>
      </c>
      <c r="G284" s="34">
        <f>IF(C284&lt;&gt;"",G283-Table33[[#This Row],[Kapitał]],"")</f>
        <v>12509.533135109799</v>
      </c>
    </row>
    <row r="285" spans="2:7">
      <c r="B285" s="33">
        <f t="shared" si="16"/>
        <v>49944</v>
      </c>
      <c r="C285">
        <f>IF($C$19&lt;='Harmonogram standard'!C284,"",'Harmonogram standard'!C284+1)</f>
        <v>258</v>
      </c>
      <c r="D285" s="34">
        <f t="shared" si="17"/>
        <v>200.3118169378279</v>
      </c>
      <c r="E285" s="34">
        <f t="shared" si="18"/>
        <v>179.46259504597825</v>
      </c>
      <c r="F285" s="34">
        <f t="shared" si="19"/>
        <v>20.849221891849663</v>
      </c>
      <c r="G285" s="34">
        <f>IF(C285&lt;&gt;"",G284-Table33[[#This Row],[Kapitał]],"")</f>
        <v>12330.070540063822</v>
      </c>
    </row>
    <row r="286" spans="2:7">
      <c r="B286" s="33">
        <f t="shared" si="16"/>
        <v>49974</v>
      </c>
      <c r="C286">
        <f>IF($C$19&lt;='Harmonogram standard'!C285,"",'Harmonogram standard'!C285+1)</f>
        <v>259</v>
      </c>
      <c r="D286" s="34">
        <f t="shared" si="17"/>
        <v>200.3118169378279</v>
      </c>
      <c r="E286" s="34">
        <f t="shared" si="18"/>
        <v>179.7616993710549</v>
      </c>
      <c r="F286" s="34">
        <f t="shared" si="19"/>
        <v>20.550117566773032</v>
      </c>
      <c r="G286" s="34">
        <f>IF(C286&lt;&gt;"",G285-Table33[[#This Row],[Kapitał]],"")</f>
        <v>12150.308840692767</v>
      </c>
    </row>
    <row r="287" spans="2:7">
      <c r="B287" s="33">
        <f t="shared" si="16"/>
        <v>50005</v>
      </c>
      <c r="C287">
        <f>IF($C$19&lt;='Harmonogram standard'!C286,"",'Harmonogram standard'!C286+1)</f>
        <v>260</v>
      </c>
      <c r="D287" s="34">
        <f t="shared" si="17"/>
        <v>200.3118169378279</v>
      </c>
      <c r="E287" s="34">
        <f t="shared" si="18"/>
        <v>180.06130220333995</v>
      </c>
      <c r="F287" s="34">
        <f t="shared" si="19"/>
        <v>20.250514734487936</v>
      </c>
      <c r="G287" s="34">
        <f>IF(C287&lt;&gt;"",G286-Table33[[#This Row],[Kapitał]],"")</f>
        <v>11970.247538489428</v>
      </c>
    </row>
    <row r="288" spans="2:7">
      <c r="B288" s="33">
        <f t="shared" si="16"/>
        <v>50035</v>
      </c>
      <c r="C288">
        <f>IF($C$19&lt;='Harmonogram standard'!C287,"",'Harmonogram standard'!C287+1)</f>
        <v>261</v>
      </c>
      <c r="D288" s="34">
        <f t="shared" si="17"/>
        <v>200.3118169378279</v>
      </c>
      <c r="E288" s="34">
        <f t="shared" si="18"/>
        <v>180.36140437367888</v>
      </c>
      <c r="F288" s="34">
        <f t="shared" si="19"/>
        <v>19.950412564149037</v>
      </c>
      <c r="G288" s="34">
        <f>IF(C288&lt;&gt;"",G287-Table33[[#This Row],[Kapitał]],"")</f>
        <v>11789.886134115748</v>
      </c>
    </row>
    <row r="289" spans="2:7">
      <c r="B289" s="33">
        <f t="shared" si="16"/>
        <v>50066</v>
      </c>
      <c r="C289">
        <f>IF($C$19&lt;='Harmonogram standard'!C288,"",'Harmonogram standard'!C288+1)</f>
        <v>262</v>
      </c>
      <c r="D289" s="34">
        <f t="shared" si="17"/>
        <v>200.3118169378279</v>
      </c>
      <c r="E289" s="34">
        <f t="shared" si="18"/>
        <v>180.66200671430167</v>
      </c>
      <c r="F289" s="34">
        <f t="shared" si="19"/>
        <v>19.649810223526238</v>
      </c>
      <c r="G289" s="34">
        <f>IF(C289&lt;&gt;"",G288-Table33[[#This Row],[Kapitał]],"")</f>
        <v>11609.224127401447</v>
      </c>
    </row>
    <row r="290" spans="2:7">
      <c r="B290" s="33">
        <f t="shared" si="16"/>
        <v>50097</v>
      </c>
      <c r="C290">
        <f>IF($C$19&lt;='Harmonogram standard'!C289,"",'Harmonogram standard'!C289+1)</f>
        <v>263</v>
      </c>
      <c r="D290" s="34">
        <f t="shared" si="17"/>
        <v>200.3118169378279</v>
      </c>
      <c r="E290" s="34">
        <f t="shared" si="18"/>
        <v>180.96311005882549</v>
      </c>
      <c r="F290" s="34">
        <f t="shared" si="19"/>
        <v>19.348706879002407</v>
      </c>
      <c r="G290" s="34">
        <f>IF(C290&lt;&gt;"",G289-Table33[[#This Row],[Kapitał]],"")</f>
        <v>11428.261017342622</v>
      </c>
    </row>
    <row r="291" spans="2:7">
      <c r="B291" s="33">
        <f t="shared" si="16"/>
        <v>50125</v>
      </c>
      <c r="C291">
        <f>IF($C$19&lt;='Harmonogram standard'!C290,"",'Harmonogram standard'!C290+1)</f>
        <v>264</v>
      </c>
      <c r="D291" s="34">
        <f t="shared" si="17"/>
        <v>200.3118169378279</v>
      </c>
      <c r="E291" s="34">
        <f t="shared" si="18"/>
        <v>181.2647152422569</v>
      </c>
      <c r="F291" s="34">
        <f t="shared" si="19"/>
        <v>19.047101695571033</v>
      </c>
      <c r="G291" s="34">
        <f>IF(C291&lt;&gt;"",G290-Table33[[#This Row],[Kapitał]],"")</f>
        <v>11246.996302100364</v>
      </c>
    </row>
    <row r="292" spans="2:7">
      <c r="B292" s="33">
        <f t="shared" si="16"/>
        <v>50156</v>
      </c>
      <c r="C292">
        <f>IF($C$19&lt;='Harmonogram standard'!C291,"",'Harmonogram standard'!C291+1)</f>
        <v>265</v>
      </c>
      <c r="D292" s="34">
        <f t="shared" si="17"/>
        <v>200.3118169378279</v>
      </c>
      <c r="E292" s="34">
        <f t="shared" si="18"/>
        <v>181.56682310099396</v>
      </c>
      <c r="F292" s="34">
        <f t="shared" si="19"/>
        <v>18.744993836833938</v>
      </c>
      <c r="G292" s="34">
        <f>IF(C292&lt;&gt;"",G291-Table33[[#This Row],[Kapitał]],"")</f>
        <v>11065.429478999371</v>
      </c>
    </row>
    <row r="293" spans="2:7">
      <c r="B293" s="33">
        <f t="shared" si="16"/>
        <v>50186</v>
      </c>
      <c r="C293">
        <f>IF($C$19&lt;='Harmonogram standard'!C292,"",'Harmonogram standard'!C292+1)</f>
        <v>266</v>
      </c>
      <c r="D293" s="34">
        <f t="shared" si="17"/>
        <v>200.3118169378279</v>
      </c>
      <c r="E293" s="34">
        <f t="shared" si="18"/>
        <v>181.86943447282897</v>
      </c>
      <c r="F293" s="34">
        <f t="shared" si="19"/>
        <v>18.442382464998946</v>
      </c>
      <c r="G293" s="34">
        <f>IF(C293&lt;&gt;"",G292-Table33[[#This Row],[Kapitał]],"")</f>
        <v>10883.560044526543</v>
      </c>
    </row>
    <row r="294" spans="2:7">
      <c r="B294" s="33">
        <f t="shared" si="16"/>
        <v>50217</v>
      </c>
      <c r="C294">
        <f>IF($C$19&lt;='Harmonogram standard'!C293,"",'Harmonogram standard'!C293+1)</f>
        <v>267</v>
      </c>
      <c r="D294" s="34">
        <f t="shared" si="17"/>
        <v>200.3118169378279</v>
      </c>
      <c r="E294" s="34">
        <f t="shared" si="18"/>
        <v>182.17255019695037</v>
      </c>
      <c r="F294" s="34">
        <f t="shared" si="19"/>
        <v>18.139266740877567</v>
      </c>
      <c r="G294" s="34">
        <f>IF(C294&lt;&gt;"",G293-Table33[[#This Row],[Kapitał]],"")</f>
        <v>10701.387494329592</v>
      </c>
    </row>
    <row r="295" spans="2:7">
      <c r="B295" s="33">
        <f t="shared" si="16"/>
        <v>50247</v>
      </c>
      <c r="C295">
        <f>IF($C$19&lt;='Harmonogram standard'!C294,"",'Harmonogram standard'!C294+1)</f>
        <v>268</v>
      </c>
      <c r="D295" s="34">
        <f t="shared" si="17"/>
        <v>200.3118169378279</v>
      </c>
      <c r="E295" s="34">
        <f t="shared" si="18"/>
        <v>182.47617111394527</v>
      </c>
      <c r="F295" s="34">
        <f t="shared" si="19"/>
        <v>17.835645823882647</v>
      </c>
      <c r="G295" s="34">
        <f>IF(C295&lt;&gt;"",G294-Table33[[#This Row],[Kapitał]],"")</f>
        <v>10518.911323215647</v>
      </c>
    </row>
    <row r="296" spans="2:7">
      <c r="B296" s="33">
        <f t="shared" si="16"/>
        <v>50278</v>
      </c>
      <c r="C296">
        <f>IF($C$19&lt;='Harmonogram standard'!C295,"",'Harmonogram standard'!C295+1)</f>
        <v>269</v>
      </c>
      <c r="D296" s="34">
        <f t="shared" si="17"/>
        <v>200.3118169378279</v>
      </c>
      <c r="E296" s="34">
        <f t="shared" si="18"/>
        <v>182.78029806580184</v>
      </c>
      <c r="F296" s="34">
        <f t="shared" si="19"/>
        <v>17.531518872026073</v>
      </c>
      <c r="G296" s="34">
        <f>IF(C296&lt;&gt;"",G295-Table33[[#This Row],[Kapitał]],"")</f>
        <v>10336.131025149845</v>
      </c>
    </row>
    <row r="297" spans="2:7">
      <c r="B297" s="33">
        <f t="shared" si="16"/>
        <v>50309</v>
      </c>
      <c r="C297">
        <f>IF($C$19&lt;='Harmonogram standard'!C296,"",'Harmonogram standard'!C296+1)</f>
        <v>270</v>
      </c>
      <c r="D297" s="34">
        <f t="shared" si="17"/>
        <v>200.3118169378279</v>
      </c>
      <c r="E297" s="34">
        <f t="shared" si="18"/>
        <v>183.08493189591152</v>
      </c>
      <c r="F297" s="34">
        <f t="shared" si="19"/>
        <v>17.2268850419164</v>
      </c>
      <c r="G297" s="34">
        <f>IF(C297&lt;&gt;"",G296-Table33[[#This Row],[Kapitał]],"")</f>
        <v>10153.046093253934</v>
      </c>
    </row>
    <row r="298" spans="2:7">
      <c r="B298" s="33">
        <f t="shared" si="16"/>
        <v>50339</v>
      </c>
      <c r="C298">
        <f>IF($C$19&lt;='Harmonogram standard'!C297,"",'Harmonogram standard'!C297+1)</f>
        <v>271</v>
      </c>
      <c r="D298" s="34">
        <f t="shared" si="17"/>
        <v>200.3118169378279</v>
      </c>
      <c r="E298" s="34">
        <f t="shared" si="18"/>
        <v>183.39007344907137</v>
      </c>
      <c r="F298" s="34">
        <f t="shared" si="19"/>
        <v>16.921743488756547</v>
      </c>
      <c r="G298" s="34">
        <f>IF(C298&lt;&gt;"",G297-Table33[[#This Row],[Kapitał]],"")</f>
        <v>9969.6560198048628</v>
      </c>
    </row>
    <row r="299" spans="2:7">
      <c r="B299" s="33">
        <f t="shared" si="16"/>
        <v>50370</v>
      </c>
      <c r="C299">
        <f>IF($C$19&lt;='Harmonogram standard'!C298,"",'Harmonogram standard'!C298+1)</f>
        <v>272</v>
      </c>
      <c r="D299" s="34">
        <f t="shared" si="17"/>
        <v>200.3118169378279</v>
      </c>
      <c r="E299" s="34">
        <f t="shared" si="18"/>
        <v>183.69572357148647</v>
      </c>
      <c r="F299" s="34">
        <f t="shared" si="19"/>
        <v>16.616093366341431</v>
      </c>
      <c r="G299" s="34">
        <f>IF(C299&lt;&gt;"",G298-Table33[[#This Row],[Kapitał]],"")</f>
        <v>9785.9602962333756</v>
      </c>
    </row>
    <row r="300" spans="2:7">
      <c r="B300" s="33">
        <f t="shared" si="16"/>
        <v>50400</v>
      </c>
      <c r="C300">
        <f>IF($C$19&lt;='Harmonogram standard'!C299,"",'Harmonogram standard'!C299+1)</f>
        <v>273</v>
      </c>
      <c r="D300" s="34">
        <f t="shared" si="17"/>
        <v>200.3118169378279</v>
      </c>
      <c r="E300" s="34">
        <f t="shared" si="18"/>
        <v>184.0018831107723</v>
      </c>
      <c r="F300" s="34">
        <f t="shared" si="19"/>
        <v>16.30993382705562</v>
      </c>
      <c r="G300" s="34">
        <f>IF(C300&lt;&gt;"",G299-Table33[[#This Row],[Kapitał]],"")</f>
        <v>9601.9584131226038</v>
      </c>
    </row>
    <row r="301" spans="2:7">
      <c r="B301" s="33">
        <f t="shared" si="16"/>
        <v>50431</v>
      </c>
      <c r="C301">
        <f>IF($C$19&lt;='Harmonogram standard'!C300,"",'Harmonogram standard'!C300+1)</f>
        <v>274</v>
      </c>
      <c r="D301" s="34">
        <f t="shared" si="17"/>
        <v>200.3118169378279</v>
      </c>
      <c r="E301" s="34">
        <f t="shared" si="18"/>
        <v>184.30855291595691</v>
      </c>
      <c r="F301" s="34">
        <f t="shared" si="19"/>
        <v>16.003264021870997</v>
      </c>
      <c r="G301" s="34">
        <f>IF(C301&lt;&gt;"",G300-Table33[[#This Row],[Kapitał]],"")</f>
        <v>9417.6498602066476</v>
      </c>
    </row>
    <row r="302" spans="2:7">
      <c r="B302" s="33">
        <f t="shared" si="16"/>
        <v>50462</v>
      </c>
      <c r="C302">
        <f>IF($C$19&lt;='Harmonogram standard'!C301,"",'Harmonogram standard'!C301+1)</f>
        <v>275</v>
      </c>
      <c r="D302" s="34">
        <f t="shared" si="17"/>
        <v>200.3118169378279</v>
      </c>
      <c r="E302" s="34">
        <f t="shared" si="18"/>
        <v>184.6157338374835</v>
      </c>
      <c r="F302" s="34">
        <f t="shared" si="19"/>
        <v>15.696083100344401</v>
      </c>
      <c r="G302" s="34">
        <f>IF(C302&lt;&gt;"",G301-Table33[[#This Row],[Kapitał]],"")</f>
        <v>9233.0341263691644</v>
      </c>
    </row>
    <row r="303" spans="2:7">
      <c r="B303" s="33">
        <f t="shared" si="16"/>
        <v>50490</v>
      </c>
      <c r="C303">
        <f>IF($C$19&lt;='Harmonogram standard'!C302,"",'Harmonogram standard'!C302+1)</f>
        <v>276</v>
      </c>
      <c r="D303" s="34">
        <f t="shared" si="17"/>
        <v>200.3118169378279</v>
      </c>
      <c r="E303" s="34">
        <f t="shared" si="18"/>
        <v>184.92342672721264</v>
      </c>
      <c r="F303" s="34">
        <f t="shared" si="19"/>
        <v>15.388390210615265</v>
      </c>
      <c r="G303" s="34">
        <f>IF(C303&lt;&gt;"",G302-Table33[[#This Row],[Kapitał]],"")</f>
        <v>9048.1106996419512</v>
      </c>
    </row>
    <row r="304" spans="2:7">
      <c r="B304" s="33">
        <f t="shared" si="16"/>
        <v>50521</v>
      </c>
      <c r="C304">
        <f>IF($C$19&lt;='Harmonogram standard'!C303,"",'Harmonogram standard'!C303+1)</f>
        <v>277</v>
      </c>
      <c r="D304" s="34">
        <f t="shared" si="17"/>
        <v>200.3118169378279</v>
      </c>
      <c r="E304" s="34">
        <f t="shared" si="18"/>
        <v>185.23163243842467</v>
      </c>
      <c r="F304" s="34">
        <f t="shared" si="19"/>
        <v>15.080184499403243</v>
      </c>
      <c r="G304" s="34">
        <f>IF(C304&lt;&gt;"",G303-Table33[[#This Row],[Kapitał]],"")</f>
        <v>8862.8790672035266</v>
      </c>
    </row>
    <row r="305" spans="2:7">
      <c r="B305" s="33">
        <f t="shared" si="16"/>
        <v>50551</v>
      </c>
      <c r="C305">
        <f>IF($C$19&lt;='Harmonogram standard'!C304,"",'Harmonogram standard'!C304+1)</f>
        <v>278</v>
      </c>
      <c r="D305" s="34">
        <f t="shared" si="17"/>
        <v>200.3118169378279</v>
      </c>
      <c r="E305" s="34">
        <f t="shared" si="18"/>
        <v>185.54035182582203</v>
      </c>
      <c r="F305" s="34">
        <f t="shared" si="19"/>
        <v>14.771465112005869</v>
      </c>
      <c r="G305" s="34">
        <f>IF(C305&lt;&gt;"",G304-Table33[[#This Row],[Kapitał]],"")</f>
        <v>8677.3387153777039</v>
      </c>
    </row>
    <row r="306" spans="2:7">
      <c r="B306" s="33">
        <f t="shared" si="16"/>
        <v>50582</v>
      </c>
      <c r="C306">
        <f>IF($C$19&lt;='Harmonogram standard'!C305,"",'Harmonogram standard'!C305+1)</f>
        <v>279</v>
      </c>
      <c r="D306" s="34">
        <f t="shared" si="17"/>
        <v>200.3118169378279</v>
      </c>
      <c r="E306" s="34">
        <f t="shared" si="18"/>
        <v>185.84958574553175</v>
      </c>
      <c r="F306" s="34">
        <f t="shared" si="19"/>
        <v>14.462231192296166</v>
      </c>
      <c r="G306" s="34">
        <f>IF(C306&lt;&gt;"",G305-Table33[[#This Row],[Kapitał]],"")</f>
        <v>8491.489129632173</v>
      </c>
    </row>
    <row r="307" spans="2:7">
      <c r="B307" s="33">
        <f t="shared" si="16"/>
        <v>50612</v>
      </c>
      <c r="C307">
        <f>IF($C$19&lt;='Harmonogram standard'!C306,"",'Harmonogram standard'!C306+1)</f>
        <v>280</v>
      </c>
      <c r="D307" s="34">
        <f t="shared" si="17"/>
        <v>200.3118169378279</v>
      </c>
      <c r="E307" s="34">
        <f t="shared" si="18"/>
        <v>186.15933505510762</v>
      </c>
      <c r="F307" s="34">
        <f t="shared" si="19"/>
        <v>14.152481882720277</v>
      </c>
      <c r="G307" s="34">
        <f>IF(C307&lt;&gt;"",G306-Table33[[#This Row],[Kapitał]],"")</f>
        <v>8305.3297945770646</v>
      </c>
    </row>
    <row r="308" spans="2:7">
      <c r="B308" s="33">
        <f t="shared" si="16"/>
        <v>50643</v>
      </c>
      <c r="C308">
        <f>IF($C$19&lt;='Harmonogram standard'!C307,"",'Harmonogram standard'!C307+1)</f>
        <v>281</v>
      </c>
      <c r="D308" s="34">
        <f t="shared" si="17"/>
        <v>200.3118169378279</v>
      </c>
      <c r="E308" s="34">
        <f t="shared" si="18"/>
        <v>186.4696006135328</v>
      </c>
      <c r="F308" s="34">
        <f t="shared" si="19"/>
        <v>13.8422163242951</v>
      </c>
      <c r="G308" s="34">
        <f>IF(C308&lt;&gt;"",G307-Table33[[#This Row],[Kapitał]],"")</f>
        <v>8118.8601939635319</v>
      </c>
    </row>
    <row r="309" spans="2:7">
      <c r="B309" s="33">
        <f t="shared" si="16"/>
        <v>50674</v>
      </c>
      <c r="C309">
        <f>IF($C$19&lt;='Harmonogram standard'!C308,"",'Harmonogram standard'!C308+1)</f>
        <v>282</v>
      </c>
      <c r="D309" s="34">
        <f t="shared" si="17"/>
        <v>200.3118169378279</v>
      </c>
      <c r="E309" s="34">
        <f t="shared" si="18"/>
        <v>186.78038328122204</v>
      </c>
      <c r="F309" s="34">
        <f t="shared" si="19"/>
        <v>13.531433656605879</v>
      </c>
      <c r="G309" s="34">
        <f>IF(C309&lt;&gt;"",G308-Table33[[#This Row],[Kapitał]],"")</f>
        <v>7932.0798106823095</v>
      </c>
    </row>
    <row r="310" spans="2:7">
      <c r="B310" s="33">
        <f t="shared" si="16"/>
        <v>50704</v>
      </c>
      <c r="C310">
        <f>IF($C$19&lt;='Harmonogram standard'!C309,"",'Harmonogram standard'!C309+1)</f>
        <v>283</v>
      </c>
      <c r="D310" s="34">
        <f t="shared" si="17"/>
        <v>200.3118169378279</v>
      </c>
      <c r="E310" s="34">
        <f t="shared" si="18"/>
        <v>187.09168392002405</v>
      </c>
      <c r="F310" s="34">
        <f t="shared" si="19"/>
        <v>13.220133017803841</v>
      </c>
      <c r="G310" s="34">
        <f>IF(C310&lt;&gt;"",G309-Table33[[#This Row],[Kapitał]],"")</f>
        <v>7744.988126762285</v>
      </c>
    </row>
    <row r="311" spans="2:7">
      <c r="B311" s="33">
        <f t="shared" si="16"/>
        <v>50735</v>
      </c>
      <c r="C311">
        <f>IF($C$19&lt;='Harmonogram standard'!C310,"",'Harmonogram standard'!C310+1)</f>
        <v>284</v>
      </c>
      <c r="D311" s="34">
        <f t="shared" si="17"/>
        <v>200.3118169378279</v>
      </c>
      <c r="E311" s="34">
        <f t="shared" si="18"/>
        <v>187.40350339322413</v>
      </c>
      <c r="F311" s="34">
        <f t="shared" si="19"/>
        <v>12.908313544603802</v>
      </c>
      <c r="G311" s="34">
        <f>IF(C311&lt;&gt;"",G310-Table33[[#This Row],[Kapitał]],"")</f>
        <v>7557.5846233690609</v>
      </c>
    </row>
    <row r="312" spans="2:7">
      <c r="B312" s="33">
        <f t="shared" si="16"/>
        <v>50765</v>
      </c>
      <c r="C312">
        <f>IF($C$19&lt;='Harmonogram standard'!C311,"",'Harmonogram standard'!C311+1)</f>
        <v>285</v>
      </c>
      <c r="D312" s="34">
        <f t="shared" si="17"/>
        <v>200.3118169378279</v>
      </c>
      <c r="E312" s="34">
        <f t="shared" si="18"/>
        <v>187.71584256554615</v>
      </c>
      <c r="F312" s="34">
        <f t="shared" si="19"/>
        <v>12.595974372281759</v>
      </c>
      <c r="G312" s="34">
        <f>IF(C312&lt;&gt;"",G311-Table33[[#This Row],[Kapitał]],"")</f>
        <v>7369.8687808035147</v>
      </c>
    </row>
    <row r="313" spans="2:7">
      <c r="B313" s="33">
        <f t="shared" si="16"/>
        <v>50796</v>
      </c>
      <c r="C313">
        <f>IF($C$19&lt;='Harmonogram standard'!C312,"",'Harmonogram standard'!C312+1)</f>
        <v>286</v>
      </c>
      <c r="D313" s="34">
        <f t="shared" si="17"/>
        <v>200.3118169378279</v>
      </c>
      <c r="E313" s="34">
        <f t="shared" si="18"/>
        <v>188.0287023031554</v>
      </c>
      <c r="F313" s="34">
        <f t="shared" si="19"/>
        <v>12.283114634672518</v>
      </c>
      <c r="G313" s="34">
        <f>IF(C313&lt;&gt;"",G312-Table33[[#This Row],[Kapitał]],"")</f>
        <v>7181.8400785003596</v>
      </c>
    </row>
    <row r="314" spans="2:7">
      <c r="B314" s="33">
        <f t="shared" si="16"/>
        <v>50827</v>
      </c>
      <c r="C314">
        <f>IF($C$19&lt;='Harmonogram standard'!C313,"",'Harmonogram standard'!C313+1)</f>
        <v>287</v>
      </c>
      <c r="D314" s="34">
        <f t="shared" si="17"/>
        <v>200.3118169378279</v>
      </c>
      <c r="E314" s="34">
        <f t="shared" si="18"/>
        <v>188.34208347366067</v>
      </c>
      <c r="F314" s="34">
        <f t="shared" si="19"/>
        <v>11.969733464167259</v>
      </c>
      <c r="G314" s="34">
        <f>IF(C314&lt;&gt;"",G313-Table33[[#This Row],[Kapitał]],"")</f>
        <v>6993.4979950266988</v>
      </c>
    </row>
    <row r="315" spans="2:7">
      <c r="B315" s="33">
        <f t="shared" si="16"/>
        <v>50855</v>
      </c>
      <c r="C315">
        <f>IF($C$19&lt;='Harmonogram standard'!C314,"",'Harmonogram standard'!C314+1)</f>
        <v>288</v>
      </c>
      <c r="D315" s="34">
        <f t="shared" si="17"/>
        <v>200.3118169378279</v>
      </c>
      <c r="E315" s="34">
        <f t="shared" si="18"/>
        <v>188.65598694611674</v>
      </c>
      <c r="F315" s="34">
        <f t="shared" si="19"/>
        <v>11.655829991711157</v>
      </c>
      <c r="G315" s="34">
        <f>IF(C315&lt;&gt;"",G314-Table33[[#This Row],[Kapitał]],"")</f>
        <v>6804.8420080805818</v>
      </c>
    </row>
    <row r="316" spans="2:7">
      <c r="B316" s="33">
        <f t="shared" si="16"/>
        <v>50886</v>
      </c>
      <c r="C316">
        <f>IF($C$19&lt;='Harmonogram standard'!C315,"",'Harmonogram standard'!C315+1)</f>
        <v>289</v>
      </c>
      <c r="D316" s="34">
        <f t="shared" si="17"/>
        <v>200.3118169378279</v>
      </c>
      <c r="E316" s="34">
        <f t="shared" si="18"/>
        <v>188.97041359102695</v>
      </c>
      <c r="F316" s="34">
        <f t="shared" si="19"/>
        <v>11.341403346800963</v>
      </c>
      <c r="G316" s="34">
        <f>IF(C316&lt;&gt;"",G315-Table33[[#This Row],[Kapitał]],"")</f>
        <v>6615.8715944895548</v>
      </c>
    </row>
    <row r="317" spans="2:7">
      <c r="B317" s="33">
        <f t="shared" si="16"/>
        <v>50916</v>
      </c>
      <c r="C317">
        <f>IF($C$19&lt;='Harmonogram standard'!C316,"",'Harmonogram standard'!C316+1)</f>
        <v>290</v>
      </c>
      <c r="D317" s="34">
        <f t="shared" si="17"/>
        <v>200.3118169378279</v>
      </c>
      <c r="E317" s="34">
        <f t="shared" si="18"/>
        <v>189.28536428034533</v>
      </c>
      <c r="F317" s="34">
        <f t="shared" si="19"/>
        <v>11.026452657482585</v>
      </c>
      <c r="G317" s="34">
        <f>IF(C317&lt;&gt;"",G316-Table33[[#This Row],[Kapitał]],"")</f>
        <v>6426.5862302092091</v>
      </c>
    </row>
    <row r="318" spans="2:7">
      <c r="B318" s="33">
        <f t="shared" si="16"/>
        <v>50947</v>
      </c>
      <c r="C318">
        <f>IF($C$19&lt;='Harmonogram standard'!C317,"",'Harmonogram standard'!C317+1)</f>
        <v>291</v>
      </c>
      <c r="D318" s="34">
        <f t="shared" si="17"/>
        <v>200.3118169378279</v>
      </c>
      <c r="E318" s="34">
        <f t="shared" si="18"/>
        <v>189.60083988747922</v>
      </c>
      <c r="F318" s="34">
        <f t="shared" si="19"/>
        <v>10.710977050348676</v>
      </c>
      <c r="G318" s="34">
        <f>IF(C318&lt;&gt;"",G317-Table33[[#This Row],[Kapitał]],"")</f>
        <v>6236.9853903217299</v>
      </c>
    </row>
    <row r="319" spans="2:7">
      <c r="B319" s="33">
        <f t="shared" si="16"/>
        <v>50977</v>
      </c>
      <c r="C319">
        <f>IF($C$19&lt;='Harmonogram standard'!C318,"",'Harmonogram standard'!C318+1)</f>
        <v>292</v>
      </c>
      <c r="D319" s="34">
        <f t="shared" si="17"/>
        <v>200.3118169378279</v>
      </c>
      <c r="E319" s="34">
        <f t="shared" si="18"/>
        <v>189.9168412872917</v>
      </c>
      <c r="F319" s="34">
        <f t="shared" si="19"/>
        <v>10.39497565053621</v>
      </c>
      <c r="G319" s="34">
        <f>IF(C319&lt;&gt;"",G318-Table33[[#This Row],[Kapitał]],"")</f>
        <v>6047.0685490344385</v>
      </c>
    </row>
    <row r="320" spans="2:7">
      <c r="B320" s="33">
        <f t="shared" si="16"/>
        <v>51008</v>
      </c>
      <c r="C320">
        <f>IF($C$19&lt;='Harmonogram standard'!C319,"",'Harmonogram standard'!C319+1)</f>
        <v>293</v>
      </c>
      <c r="D320" s="34">
        <f t="shared" si="17"/>
        <v>200.3118169378279</v>
      </c>
      <c r="E320" s="34">
        <f t="shared" si="18"/>
        <v>190.23336935610385</v>
      </c>
      <c r="F320" s="34">
        <f t="shared" si="19"/>
        <v>10.078447581724056</v>
      </c>
      <c r="G320" s="34">
        <f>IF(C320&lt;&gt;"",G319-Table33[[#This Row],[Kapitał]],"")</f>
        <v>5856.8351796783345</v>
      </c>
    </row>
    <row r="321" spans="2:7">
      <c r="B321" s="33">
        <f t="shared" si="16"/>
        <v>51039</v>
      </c>
      <c r="C321">
        <f>IF($C$19&lt;='Harmonogram standard'!C320,"",'Harmonogram standard'!C320+1)</f>
        <v>294</v>
      </c>
      <c r="D321" s="34">
        <f t="shared" si="17"/>
        <v>200.3118169378279</v>
      </c>
      <c r="E321" s="34">
        <f t="shared" si="18"/>
        <v>190.55042497169734</v>
      </c>
      <c r="F321" s="34">
        <f t="shared" si="19"/>
        <v>9.7613919661305513</v>
      </c>
      <c r="G321" s="34">
        <f>IF(C321&lt;&gt;"",G320-Table33[[#This Row],[Kapitał]],"")</f>
        <v>5666.2847547066376</v>
      </c>
    </row>
    <row r="322" spans="2:7">
      <c r="B322" s="33">
        <f t="shared" si="16"/>
        <v>51069</v>
      </c>
      <c r="C322">
        <f>IF($C$19&lt;='Harmonogram standard'!C321,"",'Harmonogram standard'!C321+1)</f>
        <v>295</v>
      </c>
      <c r="D322" s="34">
        <f t="shared" si="17"/>
        <v>200.3118169378279</v>
      </c>
      <c r="E322" s="34">
        <f t="shared" si="18"/>
        <v>190.86800901331685</v>
      </c>
      <c r="F322" s="34">
        <f t="shared" si="19"/>
        <v>9.443807924511054</v>
      </c>
      <c r="G322" s="34">
        <f>IF(C322&lt;&gt;"",G321-Table33[[#This Row],[Kapitał]],"")</f>
        <v>5475.416745693321</v>
      </c>
    </row>
    <row r="323" spans="2:7">
      <c r="B323" s="33">
        <f t="shared" si="16"/>
        <v>51100</v>
      </c>
      <c r="C323">
        <f>IF($C$19&lt;='Harmonogram standard'!C322,"",'Harmonogram standard'!C322+1)</f>
        <v>296</v>
      </c>
      <c r="D323" s="34">
        <f t="shared" si="17"/>
        <v>200.3118169378279</v>
      </c>
      <c r="E323" s="34">
        <f t="shared" si="18"/>
        <v>191.1861223616724</v>
      </c>
      <c r="F323" s="34">
        <f t="shared" si="19"/>
        <v>9.1256945761555279</v>
      </c>
      <c r="G323" s="34">
        <f>IF(C323&lt;&gt;"",G322-Table33[[#This Row],[Kapitał]],"")</f>
        <v>5284.2306233316485</v>
      </c>
    </row>
    <row r="324" spans="2:7">
      <c r="B324" s="33">
        <f t="shared" si="16"/>
        <v>51130</v>
      </c>
      <c r="C324">
        <f>IF($C$19&lt;='Harmonogram standard'!C323,"",'Harmonogram standard'!C323+1)</f>
        <v>297</v>
      </c>
      <c r="D324" s="34">
        <f t="shared" si="17"/>
        <v>200.3118169378279</v>
      </c>
      <c r="E324" s="34">
        <f t="shared" si="18"/>
        <v>191.50476589894186</v>
      </c>
      <c r="F324" s="34">
        <f t="shared" si="19"/>
        <v>8.8070510388860743</v>
      </c>
      <c r="G324" s="34">
        <f>IF(C324&lt;&gt;"",G323-Table33[[#This Row],[Kapitał]],"")</f>
        <v>5092.725857432707</v>
      </c>
    </row>
    <row r="325" spans="2:7">
      <c r="B325" s="33">
        <f t="shared" si="16"/>
        <v>51161</v>
      </c>
      <c r="C325">
        <f>IF($C$19&lt;='Harmonogram standard'!C324,"",'Harmonogram standard'!C324+1)</f>
        <v>298</v>
      </c>
      <c r="D325" s="34">
        <f t="shared" si="17"/>
        <v>200.3118169378279</v>
      </c>
      <c r="E325" s="34">
        <f t="shared" si="18"/>
        <v>191.8239405087734</v>
      </c>
      <c r="F325" s="34">
        <f t="shared" si="19"/>
        <v>8.4878764290545039</v>
      </c>
      <c r="G325" s="34">
        <f>IF(C325&lt;&gt;"",G324-Table33[[#This Row],[Kapitał]],"")</f>
        <v>4900.9019169239336</v>
      </c>
    </row>
    <row r="326" spans="2:7">
      <c r="B326" s="33">
        <f t="shared" si="16"/>
        <v>51192</v>
      </c>
      <c r="C326">
        <f>IF($C$19&lt;='Harmonogram standard'!C325,"",'Harmonogram standard'!C325+1)</f>
        <v>299</v>
      </c>
      <c r="D326" s="34">
        <f t="shared" si="17"/>
        <v>200.3118169378279</v>
      </c>
      <c r="E326" s="34">
        <f t="shared" si="18"/>
        <v>192.14364707628803</v>
      </c>
      <c r="F326" s="34">
        <f t="shared" si="19"/>
        <v>8.1681698615398801</v>
      </c>
      <c r="G326" s="34">
        <f>IF(C326&lt;&gt;"",G325-Table33[[#This Row],[Kapitał]],"")</f>
        <v>4708.7582698476454</v>
      </c>
    </row>
    <row r="327" spans="2:7">
      <c r="B327" s="33">
        <f t="shared" si="16"/>
        <v>51221</v>
      </c>
      <c r="C327">
        <f>IF($C$19&lt;='Harmonogram standard'!C326,"",'Harmonogram standard'!C326+1)</f>
        <v>300</v>
      </c>
      <c r="D327" s="34">
        <f t="shared" si="17"/>
        <v>200.3118169378279</v>
      </c>
      <c r="E327" s="34">
        <f t="shared" si="18"/>
        <v>192.46388648808184</v>
      </c>
      <c r="F327" s="34">
        <f t="shared" si="19"/>
        <v>7.8479304497460669</v>
      </c>
      <c r="G327" s="34">
        <f>IF(C327&lt;&gt;"",G326-Table33[[#This Row],[Kapitał]],"")</f>
        <v>4516.2943833595637</v>
      </c>
    </row>
    <row r="328" spans="2:7">
      <c r="B328" s="33">
        <f t="shared" si="16"/>
        <v>51252</v>
      </c>
      <c r="C328">
        <f>IF($C$19&lt;='Harmonogram standard'!C327,"",'Harmonogram standard'!C327+1)</f>
        <v>301</v>
      </c>
      <c r="D328" s="34">
        <f t="shared" si="17"/>
        <v>200.3118169378279</v>
      </c>
      <c r="E328" s="34">
        <f t="shared" si="18"/>
        <v>192.78465963222865</v>
      </c>
      <c r="F328" s="34">
        <f t="shared" si="19"/>
        <v>7.527157305599264</v>
      </c>
      <c r="G328" s="34">
        <f>IF(C328&lt;&gt;"",G327-Table33[[#This Row],[Kapitał]],"")</f>
        <v>4323.5097237273349</v>
      </c>
    </row>
    <row r="329" spans="2:7">
      <c r="B329" s="33">
        <f t="shared" si="16"/>
        <v>51282</v>
      </c>
      <c r="C329">
        <f>IF($C$19&lt;='Harmonogram standard'!C328,"",'Harmonogram standard'!C328+1)</f>
        <v>302</v>
      </c>
      <c r="D329" s="34">
        <f t="shared" si="17"/>
        <v>200.3118169378279</v>
      </c>
      <c r="E329" s="34">
        <f t="shared" si="18"/>
        <v>193.10596739828236</v>
      </c>
      <c r="F329" s="34">
        <f t="shared" si="19"/>
        <v>7.2058495395455475</v>
      </c>
      <c r="G329" s="34">
        <f>IF(C329&lt;&gt;"",G328-Table33[[#This Row],[Kapitał]],"")</f>
        <v>4130.4037563290522</v>
      </c>
    </row>
    <row r="330" spans="2:7">
      <c r="B330" s="33">
        <f t="shared" si="16"/>
        <v>51313</v>
      </c>
      <c r="C330">
        <f>IF($C$19&lt;='Harmonogram standard'!C329,"",'Harmonogram standard'!C329+1)</f>
        <v>303</v>
      </c>
      <c r="D330" s="34">
        <f t="shared" si="17"/>
        <v>200.3118169378279</v>
      </c>
      <c r="E330" s="34">
        <f t="shared" si="18"/>
        <v>193.4278106772795</v>
      </c>
      <c r="F330" s="34">
        <f t="shared" si="19"/>
        <v>6.8840062605484134</v>
      </c>
      <c r="G330" s="34">
        <f>IF(C330&lt;&gt;"",G329-Table33[[#This Row],[Kapitał]],"")</f>
        <v>3936.9759456517727</v>
      </c>
    </row>
    <row r="331" spans="2:7">
      <c r="B331" s="33">
        <f t="shared" si="16"/>
        <v>51343</v>
      </c>
      <c r="C331">
        <f>IF($C$19&lt;='Harmonogram standard'!C330,"",'Harmonogram standard'!C330+1)</f>
        <v>304</v>
      </c>
      <c r="D331" s="34">
        <f t="shared" si="17"/>
        <v>200.3118169378279</v>
      </c>
      <c r="E331" s="34">
        <f t="shared" si="18"/>
        <v>193.75019036174163</v>
      </c>
      <c r="F331" s="34">
        <f t="shared" si="19"/>
        <v>6.5616265760862795</v>
      </c>
      <c r="G331" s="34">
        <f>IF(C331&lt;&gt;"",G330-Table33[[#This Row],[Kapitał]],"")</f>
        <v>3743.225755290031</v>
      </c>
    </row>
    <row r="332" spans="2:7">
      <c r="B332" s="33">
        <f t="shared" si="16"/>
        <v>51374</v>
      </c>
      <c r="C332">
        <f>IF($C$19&lt;='Harmonogram standard'!C331,"",'Harmonogram standard'!C331+1)</f>
        <v>305</v>
      </c>
      <c r="D332" s="34">
        <f t="shared" si="17"/>
        <v>200.3118169378279</v>
      </c>
      <c r="E332" s="34">
        <f t="shared" si="18"/>
        <v>194.07310734567787</v>
      </c>
      <c r="F332" s="34">
        <f t="shared" si="19"/>
        <v>6.2387095921500437</v>
      </c>
      <c r="G332" s="34">
        <f>IF(C332&lt;&gt;"",G331-Table33[[#This Row],[Kapitał]],"")</f>
        <v>3549.1526479443532</v>
      </c>
    </row>
    <row r="333" spans="2:7">
      <c r="B333" s="33">
        <f t="shared" si="16"/>
        <v>51405</v>
      </c>
      <c r="C333">
        <f>IF($C$19&lt;='Harmonogram standard'!C332,"",'Harmonogram standard'!C332+1)</f>
        <v>306</v>
      </c>
      <c r="D333" s="34">
        <f t="shared" si="17"/>
        <v>200.3118169378279</v>
      </c>
      <c r="E333" s="34">
        <f t="shared" si="18"/>
        <v>194.39656252458735</v>
      </c>
      <c r="F333" s="34">
        <f t="shared" si="19"/>
        <v>5.9152544132405804</v>
      </c>
      <c r="G333" s="34">
        <f>IF(C333&lt;&gt;"",G332-Table33[[#This Row],[Kapitał]],"")</f>
        <v>3354.7560854197659</v>
      </c>
    </row>
    <row r="334" spans="2:7">
      <c r="B334" s="33">
        <f t="shared" si="16"/>
        <v>51435</v>
      </c>
      <c r="C334">
        <f>IF($C$19&lt;='Harmonogram standard'!C333,"",'Harmonogram standard'!C333+1)</f>
        <v>307</v>
      </c>
      <c r="D334" s="34">
        <f t="shared" si="17"/>
        <v>200.3118169378279</v>
      </c>
      <c r="E334" s="34">
        <f t="shared" si="18"/>
        <v>194.72055679546165</v>
      </c>
      <c r="F334" s="34">
        <f t="shared" si="19"/>
        <v>5.5912601423662682</v>
      </c>
      <c r="G334" s="34">
        <f>IF(C334&lt;&gt;"",G333-Table33[[#This Row],[Kapitał]],"")</f>
        <v>3160.0355286243043</v>
      </c>
    </row>
    <row r="335" spans="2:7">
      <c r="B335" s="33">
        <f t="shared" si="16"/>
        <v>51466</v>
      </c>
      <c r="C335">
        <f>IF($C$19&lt;='Harmonogram standard'!C334,"",'Harmonogram standard'!C334+1)</f>
        <v>308</v>
      </c>
      <c r="D335" s="34">
        <f t="shared" si="17"/>
        <v>200.3118169378279</v>
      </c>
      <c r="E335" s="34">
        <f t="shared" si="18"/>
        <v>195.04509105678741</v>
      </c>
      <c r="F335" s="34">
        <f t="shared" si="19"/>
        <v>5.2667258810404984</v>
      </c>
      <c r="G335" s="34">
        <f>IF(C335&lt;&gt;"",G334-Table33[[#This Row],[Kapitał]],"")</f>
        <v>2964.9904375675169</v>
      </c>
    </row>
    <row r="336" spans="2:7">
      <c r="B336" s="33">
        <f t="shared" si="16"/>
        <v>51496</v>
      </c>
      <c r="C336">
        <f>IF($C$19&lt;='Harmonogram standard'!C335,"",'Harmonogram standard'!C335+1)</f>
        <v>309</v>
      </c>
      <c r="D336" s="34">
        <f t="shared" si="17"/>
        <v>200.3118169378279</v>
      </c>
      <c r="E336" s="34">
        <f t="shared" si="18"/>
        <v>195.37016620854874</v>
      </c>
      <c r="F336" s="34">
        <f t="shared" si="19"/>
        <v>4.9416507292791865</v>
      </c>
      <c r="G336" s="34">
        <f>IF(C336&lt;&gt;"",G335-Table33[[#This Row],[Kapitał]],"")</f>
        <v>2769.6202713589682</v>
      </c>
    </row>
    <row r="337" spans="2:7">
      <c r="B337" s="33">
        <f t="shared" si="16"/>
        <v>51527</v>
      </c>
      <c r="C337">
        <f>IF($C$19&lt;='Harmonogram standard'!C336,"",'Harmonogram standard'!C336+1)</f>
        <v>310</v>
      </c>
      <c r="D337" s="34">
        <f t="shared" si="17"/>
        <v>200.3118169378279</v>
      </c>
      <c r="E337" s="34">
        <f t="shared" si="18"/>
        <v>195.69578315222961</v>
      </c>
      <c r="F337" s="34">
        <f t="shared" si="19"/>
        <v>4.6160337855982725</v>
      </c>
      <c r="G337" s="34">
        <f>IF(C337&lt;&gt;"",G336-Table33[[#This Row],[Kapitał]],"")</f>
        <v>2573.9244882067387</v>
      </c>
    </row>
    <row r="338" spans="2:7">
      <c r="B338" s="33">
        <f t="shared" si="16"/>
        <v>51558</v>
      </c>
      <c r="C338">
        <f>IF($C$19&lt;='Harmonogram standard'!C337,"",'Harmonogram standard'!C337+1)</f>
        <v>311</v>
      </c>
      <c r="D338" s="34">
        <f t="shared" si="17"/>
        <v>200.3118169378279</v>
      </c>
      <c r="E338" s="34">
        <f t="shared" si="18"/>
        <v>196.02194279081669</v>
      </c>
      <c r="F338" s="34">
        <f t="shared" si="19"/>
        <v>4.2898741470112229</v>
      </c>
      <c r="G338" s="34">
        <f>IF(C338&lt;&gt;"",G337-Table33[[#This Row],[Kapitał]],"")</f>
        <v>2377.9025454159218</v>
      </c>
    </row>
    <row r="339" spans="2:7">
      <c r="B339" s="33">
        <f t="shared" si="16"/>
        <v>51586</v>
      </c>
      <c r="C339">
        <f>IF($C$19&lt;='Harmonogram standard'!C338,"",'Harmonogram standard'!C338+1)</f>
        <v>312</v>
      </c>
      <c r="D339" s="34">
        <f t="shared" si="17"/>
        <v>200.3118169378279</v>
      </c>
      <c r="E339" s="34">
        <f t="shared" si="18"/>
        <v>196.34864602880137</v>
      </c>
      <c r="F339" s="34">
        <f t="shared" si="19"/>
        <v>3.9631709090265281</v>
      </c>
      <c r="G339" s="34">
        <f>IF(C339&lt;&gt;"",G338-Table33[[#This Row],[Kapitał]],"")</f>
        <v>2181.5538993871205</v>
      </c>
    </row>
    <row r="340" spans="2:7">
      <c r="B340" s="33">
        <f t="shared" si="16"/>
        <v>51617</v>
      </c>
      <c r="C340">
        <f>IF($C$19&lt;='Harmonogram standard'!C339,"",'Harmonogram standard'!C339+1)</f>
        <v>313</v>
      </c>
      <c r="D340" s="34">
        <f t="shared" si="17"/>
        <v>200.3118169378279</v>
      </c>
      <c r="E340" s="34">
        <f t="shared" si="18"/>
        <v>196.67589377218272</v>
      </c>
      <c r="F340" s="34">
        <f t="shared" si="19"/>
        <v>3.6359231656451918</v>
      </c>
      <c r="G340" s="34">
        <f>IF(C340&lt;&gt;"",G339-Table33[[#This Row],[Kapitał]],"")</f>
        <v>1984.8780056149378</v>
      </c>
    </row>
    <row r="341" spans="2:7">
      <c r="B341" s="33">
        <f t="shared" si="16"/>
        <v>51647</v>
      </c>
      <c r="C341">
        <f>IF($C$19&lt;='Harmonogram standard'!C340,"",'Harmonogram standard'!C340+1)</f>
        <v>314</v>
      </c>
      <c r="D341" s="34">
        <f t="shared" si="17"/>
        <v>200.3118169378279</v>
      </c>
      <c r="E341" s="34">
        <f t="shared" si="18"/>
        <v>197.0036869284697</v>
      </c>
      <c r="F341" s="34">
        <f t="shared" si="19"/>
        <v>3.3081300093582207</v>
      </c>
      <c r="G341" s="34">
        <f>IF(C341&lt;&gt;"",G340-Table33[[#This Row],[Kapitał]],"")</f>
        <v>1787.8743186864681</v>
      </c>
    </row>
    <row r="342" spans="2:7">
      <c r="B342" s="33">
        <f t="shared" si="16"/>
        <v>51678</v>
      </c>
      <c r="C342">
        <f>IF($C$19&lt;='Harmonogram standard'!C341,"",'Harmonogram standard'!C341+1)</f>
        <v>315</v>
      </c>
      <c r="D342" s="34">
        <f t="shared" si="17"/>
        <v>200.3118169378279</v>
      </c>
      <c r="E342" s="34">
        <f t="shared" si="18"/>
        <v>197.33202640668378</v>
      </c>
      <c r="F342" s="34">
        <f t="shared" si="19"/>
        <v>2.9797905311441046</v>
      </c>
      <c r="G342" s="34">
        <f>IF(C342&lt;&gt;"",G341-Table33[[#This Row],[Kapitał]],"")</f>
        <v>1590.5422922797843</v>
      </c>
    </row>
    <row r="343" spans="2:7">
      <c r="B343" s="33">
        <f t="shared" si="16"/>
        <v>51708</v>
      </c>
      <c r="C343">
        <f>IF($C$19&lt;='Harmonogram standard'!C342,"",'Harmonogram standard'!C342+1)</f>
        <v>316</v>
      </c>
      <c r="D343" s="34">
        <f t="shared" si="17"/>
        <v>200.3118169378279</v>
      </c>
      <c r="E343" s="34">
        <f t="shared" si="18"/>
        <v>197.66091311736159</v>
      </c>
      <c r="F343" s="34">
        <f t="shared" si="19"/>
        <v>2.6509038204662985</v>
      </c>
      <c r="G343" s="34">
        <f>IF(C343&lt;&gt;"",G342-Table33[[#This Row],[Kapitał]],"")</f>
        <v>1392.8813791624227</v>
      </c>
    </row>
    <row r="344" spans="2:7">
      <c r="B344" s="33">
        <f t="shared" si="16"/>
        <v>51739</v>
      </c>
      <c r="C344">
        <f>IF($C$19&lt;='Harmonogram standard'!C343,"",'Harmonogram standard'!C343+1)</f>
        <v>317</v>
      </c>
      <c r="D344" s="34">
        <f t="shared" si="17"/>
        <v>200.3118169378279</v>
      </c>
      <c r="E344" s="34">
        <f t="shared" si="18"/>
        <v>197.9903479725572</v>
      </c>
      <c r="F344" s="34">
        <f t="shared" si="19"/>
        <v>2.3214689652706961</v>
      </c>
      <c r="G344" s="34">
        <f>IF(C344&lt;&gt;"",G343-Table33[[#This Row],[Kapitał]],"")</f>
        <v>1194.8910311898655</v>
      </c>
    </row>
    <row r="345" spans="2:7">
      <c r="B345" s="33">
        <f t="shared" si="16"/>
        <v>51770</v>
      </c>
      <c r="C345">
        <f>IF($C$19&lt;='Harmonogram standard'!C344,"",'Harmonogram standard'!C344+1)</f>
        <v>318</v>
      </c>
      <c r="D345" s="34">
        <f t="shared" si="17"/>
        <v>200.3118169378279</v>
      </c>
      <c r="E345" s="34">
        <f t="shared" si="18"/>
        <v>198.32033188584481</v>
      </c>
      <c r="F345" s="34">
        <f t="shared" si="19"/>
        <v>1.9914850519831007</v>
      </c>
      <c r="G345" s="34">
        <f>IF(C345&lt;&gt;"",G344-Table33[[#This Row],[Kapitał]],"")</f>
        <v>996.57069930402076</v>
      </c>
    </row>
    <row r="346" spans="2:7">
      <c r="B346" s="33">
        <f t="shared" si="16"/>
        <v>51800</v>
      </c>
      <c r="C346">
        <f>IF($C$19&lt;='Harmonogram standard'!C345,"",'Harmonogram standard'!C345+1)</f>
        <v>319</v>
      </c>
      <c r="D346" s="34">
        <f t="shared" si="17"/>
        <v>200.3118169378279</v>
      </c>
      <c r="E346" s="34">
        <f t="shared" si="18"/>
        <v>198.6508657723212</v>
      </c>
      <c r="F346" s="34">
        <f t="shared" si="19"/>
        <v>1.6609511655066924</v>
      </c>
      <c r="G346" s="34">
        <f>IF(C346&lt;&gt;"",G345-Table33[[#This Row],[Kapitał]],"")</f>
        <v>797.91983353169962</v>
      </c>
    </row>
    <row r="347" spans="2:7">
      <c r="B347" s="33">
        <f t="shared" si="16"/>
        <v>51831</v>
      </c>
      <c r="C347">
        <f>IF($C$19&lt;='Harmonogram standard'!C346,"",'Harmonogram standard'!C346+1)</f>
        <v>320</v>
      </c>
      <c r="D347" s="34">
        <f t="shared" si="17"/>
        <v>200.3118169378279</v>
      </c>
      <c r="E347" s="34">
        <f t="shared" si="18"/>
        <v>198.98195054860844</v>
      </c>
      <c r="F347" s="34">
        <f t="shared" si="19"/>
        <v>1.3298663892194904</v>
      </c>
      <c r="G347" s="34">
        <f>IF(C347&lt;&gt;"",G346-Table33[[#This Row],[Kapitał]],"")</f>
        <v>598.93788298309119</v>
      </c>
    </row>
    <row r="348" spans="2:7">
      <c r="B348" s="33">
        <f t="shared" ref="B348:B411" si="20">IF(C348&lt;&gt;"",EDATE(B347,1),"")</f>
        <v>51861</v>
      </c>
      <c r="C348">
        <f>IF($C$19&lt;='Harmonogram standard'!C347,"",'Harmonogram standard'!C347+1)</f>
        <v>321</v>
      </c>
      <c r="D348" s="34">
        <f t="shared" ref="D348:D411" si="21">IF(C348&lt;&gt;"",$C$21,"")</f>
        <v>200.3118169378279</v>
      </c>
      <c r="E348" s="34">
        <f t="shared" ref="E348:E411" si="22">IF(C348&lt;&gt;"",PPMT($C$18,C348,$C$19,-$C$20,,),"")</f>
        <v>199.31358713285607</v>
      </c>
      <c r="F348" s="34">
        <f t="shared" ref="F348:F411" si="23">IF(C348&lt;&gt;"",IPMT($C$18,C348,$C$19,-$C$20,,),"")</f>
        <v>0.9982298049718098</v>
      </c>
      <c r="G348" s="34">
        <f>IF(C348&lt;&gt;"",G347-Table33[[#This Row],[Kapitał]],"")</f>
        <v>399.62429585023511</v>
      </c>
    </row>
    <row r="349" spans="2:7">
      <c r="B349" s="33">
        <f t="shared" si="20"/>
        <v>51892</v>
      </c>
      <c r="C349">
        <f>IF($C$19&lt;='Harmonogram standard'!C348,"",'Harmonogram standard'!C348+1)</f>
        <v>322</v>
      </c>
      <c r="D349" s="34">
        <f t="shared" si="21"/>
        <v>200.3118169378279</v>
      </c>
      <c r="E349" s="34">
        <f t="shared" si="22"/>
        <v>199.64577644474417</v>
      </c>
      <c r="F349" s="34">
        <f t="shared" si="23"/>
        <v>0.66604049308371616</v>
      </c>
      <c r="G349" s="34">
        <f>IF(C349&lt;&gt;"",G348-Table33[[#This Row],[Kapitał]],"")</f>
        <v>199.97851940549094</v>
      </c>
    </row>
    <row r="350" spans="2:7">
      <c r="B350" s="33">
        <f t="shared" si="20"/>
        <v>51923</v>
      </c>
      <c r="C350">
        <f>IF($C$19&lt;='Harmonogram standard'!C349,"",'Harmonogram standard'!C349+1)</f>
        <v>323</v>
      </c>
      <c r="D350" s="34">
        <f t="shared" si="21"/>
        <v>200.3118169378279</v>
      </c>
      <c r="E350" s="34">
        <f t="shared" si="22"/>
        <v>199.97851940548543</v>
      </c>
      <c r="F350" s="34">
        <f t="shared" si="23"/>
        <v>0.33329753234247578</v>
      </c>
      <c r="G350" s="34">
        <f>IF(C350&lt;&gt;"",G349-Table33[[#This Row],[Kapitał]],"")</f>
        <v>5.5138116294983774E-12</v>
      </c>
    </row>
    <row r="351" spans="2:7">
      <c r="B351" s="33" t="str">
        <f t="shared" si="20"/>
        <v/>
      </c>
      <c r="C351" t="str">
        <f>IF($C$19&lt;='Harmonogram standard'!C350,"",'Harmonogram standard'!C350+1)</f>
        <v/>
      </c>
      <c r="D351" s="34" t="str">
        <f t="shared" si="21"/>
        <v/>
      </c>
      <c r="E351" s="34" t="str">
        <f t="shared" si="22"/>
        <v/>
      </c>
      <c r="F351" s="34" t="str">
        <f t="shared" si="23"/>
        <v/>
      </c>
      <c r="G351" s="34" t="str">
        <f>IF(C351&lt;&gt;"",G350-Table33[[#This Row],[Kapitał]],"")</f>
        <v/>
      </c>
    </row>
    <row r="352" spans="2:7">
      <c r="B352" s="33" t="str">
        <f t="shared" si="20"/>
        <v/>
      </c>
      <c r="C352" t="str">
        <f>IF($C$19&lt;='Harmonogram standard'!C351,"",'Harmonogram standard'!C351+1)</f>
        <v/>
      </c>
      <c r="D352" s="34" t="str">
        <f t="shared" si="21"/>
        <v/>
      </c>
      <c r="E352" s="34" t="str">
        <f t="shared" si="22"/>
        <v/>
      </c>
      <c r="F352" s="34" t="str">
        <f t="shared" si="23"/>
        <v/>
      </c>
      <c r="G352" s="34" t="str">
        <f>IF(C352&lt;&gt;"",G351-Table33[[#This Row],[Kapitał]],"")</f>
        <v/>
      </c>
    </row>
    <row r="353" spans="2:7">
      <c r="B353" s="33" t="str">
        <f t="shared" si="20"/>
        <v/>
      </c>
      <c r="C353" t="str">
        <f>IF($C$19&lt;='Harmonogram standard'!C352,"",'Harmonogram standard'!C352+1)</f>
        <v/>
      </c>
      <c r="D353" s="34" t="str">
        <f t="shared" si="21"/>
        <v/>
      </c>
      <c r="E353" s="34" t="str">
        <f t="shared" si="22"/>
        <v/>
      </c>
      <c r="F353" s="34" t="str">
        <f t="shared" si="23"/>
        <v/>
      </c>
      <c r="G353" s="34" t="str">
        <f>IF(C353&lt;&gt;"",G352-Table33[[#This Row],[Kapitał]],"")</f>
        <v/>
      </c>
    </row>
    <row r="354" spans="2:7">
      <c r="B354" s="33" t="str">
        <f t="shared" si="20"/>
        <v/>
      </c>
      <c r="C354" t="str">
        <f>IF($C$19&lt;='Harmonogram standard'!C353,"",'Harmonogram standard'!C353+1)</f>
        <v/>
      </c>
      <c r="D354" s="34" t="str">
        <f t="shared" si="21"/>
        <v/>
      </c>
      <c r="E354" s="34" t="str">
        <f t="shared" si="22"/>
        <v/>
      </c>
      <c r="F354" s="34" t="str">
        <f t="shared" si="23"/>
        <v/>
      </c>
      <c r="G354" s="34" t="str">
        <f>IF(C354&lt;&gt;"",G353-Table33[[#This Row],[Kapitał]],"")</f>
        <v/>
      </c>
    </row>
    <row r="355" spans="2:7">
      <c r="B355" s="33" t="str">
        <f t="shared" si="20"/>
        <v/>
      </c>
      <c r="C355" t="str">
        <f>IF($C$19&lt;='Harmonogram standard'!C354,"",'Harmonogram standard'!C354+1)</f>
        <v/>
      </c>
      <c r="D355" s="34" t="str">
        <f t="shared" si="21"/>
        <v/>
      </c>
      <c r="E355" s="34" t="str">
        <f t="shared" si="22"/>
        <v/>
      </c>
      <c r="F355" s="34" t="str">
        <f t="shared" si="23"/>
        <v/>
      </c>
      <c r="G355" s="34" t="str">
        <f>IF(C355&lt;&gt;"",G354-Table33[[#This Row],[Kapitał]],"")</f>
        <v/>
      </c>
    </row>
    <row r="356" spans="2:7">
      <c r="B356" s="33" t="str">
        <f t="shared" si="20"/>
        <v/>
      </c>
      <c r="C356" t="str">
        <f>IF($C$19&lt;='Harmonogram standard'!C355,"",'Harmonogram standard'!C355+1)</f>
        <v/>
      </c>
      <c r="D356" s="34" t="str">
        <f t="shared" si="21"/>
        <v/>
      </c>
      <c r="E356" s="34" t="str">
        <f t="shared" si="22"/>
        <v/>
      </c>
      <c r="F356" s="34" t="str">
        <f t="shared" si="23"/>
        <v/>
      </c>
      <c r="G356" s="34" t="str">
        <f>IF(C356&lt;&gt;"",G355-Table33[[#This Row],[Kapitał]],"")</f>
        <v/>
      </c>
    </row>
    <row r="357" spans="2:7">
      <c r="B357" s="33" t="str">
        <f t="shared" si="20"/>
        <v/>
      </c>
      <c r="C357" t="str">
        <f>IF($C$19&lt;='Harmonogram standard'!C356,"",'Harmonogram standard'!C356+1)</f>
        <v/>
      </c>
      <c r="D357" s="34" t="str">
        <f t="shared" si="21"/>
        <v/>
      </c>
      <c r="E357" s="34" t="str">
        <f t="shared" si="22"/>
        <v/>
      </c>
      <c r="F357" s="34" t="str">
        <f t="shared" si="23"/>
        <v/>
      </c>
      <c r="G357" s="34" t="str">
        <f>IF(C357&lt;&gt;"",G356-Table33[[#This Row],[Kapitał]],"")</f>
        <v/>
      </c>
    </row>
    <row r="358" spans="2:7">
      <c r="B358" s="33" t="str">
        <f t="shared" si="20"/>
        <v/>
      </c>
      <c r="C358" t="str">
        <f>IF($C$19&lt;='Harmonogram standard'!C357,"",'Harmonogram standard'!C357+1)</f>
        <v/>
      </c>
      <c r="D358" s="34" t="str">
        <f t="shared" si="21"/>
        <v/>
      </c>
      <c r="E358" s="34" t="str">
        <f t="shared" si="22"/>
        <v/>
      </c>
      <c r="F358" s="34" t="str">
        <f t="shared" si="23"/>
        <v/>
      </c>
      <c r="G358" s="34" t="str">
        <f>IF(C358&lt;&gt;"",G357-Table33[[#This Row],[Kapitał]],"")</f>
        <v/>
      </c>
    </row>
    <row r="359" spans="2:7">
      <c r="B359" s="33" t="str">
        <f t="shared" si="20"/>
        <v/>
      </c>
      <c r="C359" t="str">
        <f>IF($C$19&lt;='Harmonogram standard'!C358,"",'Harmonogram standard'!C358+1)</f>
        <v/>
      </c>
      <c r="D359" s="34" t="str">
        <f t="shared" si="21"/>
        <v/>
      </c>
      <c r="E359" s="34" t="str">
        <f t="shared" si="22"/>
        <v/>
      </c>
      <c r="F359" s="34" t="str">
        <f t="shared" si="23"/>
        <v/>
      </c>
      <c r="G359" s="34" t="str">
        <f>IF(C359&lt;&gt;"",G358-Table33[[#This Row],[Kapitał]],"")</f>
        <v/>
      </c>
    </row>
    <row r="360" spans="2:7">
      <c r="B360" s="33" t="str">
        <f t="shared" si="20"/>
        <v/>
      </c>
      <c r="C360" t="str">
        <f>IF($C$19&lt;='Harmonogram standard'!C359,"",'Harmonogram standard'!C359+1)</f>
        <v/>
      </c>
      <c r="D360" s="34" t="str">
        <f t="shared" si="21"/>
        <v/>
      </c>
      <c r="E360" s="34" t="str">
        <f t="shared" si="22"/>
        <v/>
      </c>
      <c r="F360" s="34" t="str">
        <f t="shared" si="23"/>
        <v/>
      </c>
      <c r="G360" s="34" t="str">
        <f>IF(C360&lt;&gt;"",G359-Table33[[#This Row],[Kapitał]],"")</f>
        <v/>
      </c>
    </row>
    <row r="361" spans="2:7">
      <c r="B361" s="33" t="str">
        <f t="shared" si="20"/>
        <v/>
      </c>
      <c r="C361" t="str">
        <f>IF($C$19&lt;='Harmonogram standard'!C360,"",'Harmonogram standard'!C360+1)</f>
        <v/>
      </c>
      <c r="D361" s="34" t="str">
        <f t="shared" si="21"/>
        <v/>
      </c>
      <c r="E361" s="34" t="str">
        <f t="shared" si="22"/>
        <v/>
      </c>
      <c r="F361" s="34" t="str">
        <f t="shared" si="23"/>
        <v/>
      </c>
      <c r="G361" s="34" t="str">
        <f>IF(C361&lt;&gt;"",G360-Table33[[#This Row],[Kapitał]],"")</f>
        <v/>
      </c>
    </row>
    <row r="362" spans="2:7">
      <c r="B362" s="33" t="str">
        <f t="shared" si="20"/>
        <v/>
      </c>
      <c r="C362" t="str">
        <f>IF($C$19&lt;='Harmonogram standard'!C361,"",'Harmonogram standard'!C361+1)</f>
        <v/>
      </c>
      <c r="D362" s="34" t="str">
        <f t="shared" si="21"/>
        <v/>
      </c>
      <c r="E362" s="34" t="str">
        <f t="shared" si="22"/>
        <v/>
      </c>
      <c r="F362" s="34" t="str">
        <f t="shared" si="23"/>
        <v/>
      </c>
      <c r="G362" s="34" t="str">
        <f>IF(C362&lt;&gt;"",G361-Table33[[#This Row],[Kapitał]],"")</f>
        <v/>
      </c>
    </row>
    <row r="363" spans="2:7">
      <c r="B363" s="33" t="str">
        <f t="shared" si="20"/>
        <v/>
      </c>
      <c r="C363" t="str">
        <f>IF($C$19&lt;='Harmonogram standard'!C362,"",'Harmonogram standard'!C362+1)</f>
        <v/>
      </c>
      <c r="D363" s="34" t="str">
        <f t="shared" si="21"/>
        <v/>
      </c>
      <c r="E363" s="34" t="str">
        <f t="shared" si="22"/>
        <v/>
      </c>
      <c r="F363" s="34" t="str">
        <f t="shared" si="23"/>
        <v/>
      </c>
      <c r="G363" s="34" t="str">
        <f>IF(C363&lt;&gt;"",G362-Table33[[#This Row],[Kapitał]],"")</f>
        <v/>
      </c>
    </row>
    <row r="364" spans="2:7">
      <c r="B364" s="33" t="str">
        <f t="shared" si="20"/>
        <v/>
      </c>
      <c r="C364" t="str">
        <f>IF($C$19&lt;='Harmonogram standard'!C363,"",'Harmonogram standard'!C363+1)</f>
        <v/>
      </c>
      <c r="D364" s="34" t="str">
        <f t="shared" si="21"/>
        <v/>
      </c>
      <c r="E364" s="34" t="str">
        <f t="shared" si="22"/>
        <v/>
      </c>
      <c r="F364" s="34" t="str">
        <f t="shared" si="23"/>
        <v/>
      </c>
      <c r="G364" s="34" t="str">
        <f>IF(C364&lt;&gt;"",G363-Table33[[#This Row],[Kapitał]],"")</f>
        <v/>
      </c>
    </row>
    <row r="365" spans="2:7">
      <c r="B365" s="33" t="str">
        <f t="shared" si="20"/>
        <v/>
      </c>
      <c r="C365" t="str">
        <f>IF($C$19&lt;='Harmonogram standard'!C364,"",'Harmonogram standard'!C364+1)</f>
        <v/>
      </c>
      <c r="D365" s="34" t="str">
        <f t="shared" si="21"/>
        <v/>
      </c>
      <c r="E365" s="34" t="str">
        <f t="shared" si="22"/>
        <v/>
      </c>
      <c r="F365" s="34" t="str">
        <f t="shared" si="23"/>
        <v/>
      </c>
      <c r="G365" s="34" t="str">
        <f>IF(C365&lt;&gt;"",G364-Table33[[#This Row],[Kapitał]],"")</f>
        <v/>
      </c>
    </row>
    <row r="366" spans="2:7">
      <c r="B366" s="33" t="str">
        <f t="shared" si="20"/>
        <v/>
      </c>
      <c r="C366" t="str">
        <f>IF($C$19&lt;='Harmonogram standard'!C365,"",'Harmonogram standard'!C365+1)</f>
        <v/>
      </c>
      <c r="D366" s="34" t="str">
        <f t="shared" si="21"/>
        <v/>
      </c>
      <c r="E366" s="34" t="str">
        <f t="shared" si="22"/>
        <v/>
      </c>
      <c r="F366" s="34" t="str">
        <f t="shared" si="23"/>
        <v/>
      </c>
      <c r="G366" s="34" t="str">
        <f>IF(C366&lt;&gt;"",G365-Table33[[#This Row],[Kapitał]],"")</f>
        <v/>
      </c>
    </row>
    <row r="367" spans="2:7">
      <c r="B367" s="33" t="str">
        <f t="shared" si="20"/>
        <v/>
      </c>
      <c r="C367" t="str">
        <f>IF($C$19&lt;='Harmonogram standard'!C366,"",'Harmonogram standard'!C366+1)</f>
        <v/>
      </c>
      <c r="D367" s="34" t="str">
        <f t="shared" si="21"/>
        <v/>
      </c>
      <c r="E367" s="34" t="str">
        <f t="shared" si="22"/>
        <v/>
      </c>
      <c r="F367" s="34" t="str">
        <f t="shared" si="23"/>
        <v/>
      </c>
      <c r="G367" s="34" t="str">
        <f>IF(C367&lt;&gt;"",G366-Table33[[#This Row],[Kapitał]],"")</f>
        <v/>
      </c>
    </row>
    <row r="368" spans="2:7">
      <c r="B368" s="33" t="str">
        <f t="shared" si="20"/>
        <v/>
      </c>
      <c r="C368" t="str">
        <f>IF($C$19&lt;='Harmonogram standard'!C367,"",'Harmonogram standard'!C367+1)</f>
        <v/>
      </c>
      <c r="D368" s="34" t="str">
        <f t="shared" si="21"/>
        <v/>
      </c>
      <c r="E368" s="34" t="str">
        <f t="shared" si="22"/>
        <v/>
      </c>
      <c r="F368" s="34" t="str">
        <f t="shared" si="23"/>
        <v/>
      </c>
      <c r="G368" s="34" t="str">
        <f>IF(C368&lt;&gt;"",G367-Table33[[#This Row],[Kapitał]],"")</f>
        <v/>
      </c>
    </row>
    <row r="369" spans="2:7">
      <c r="B369" s="33" t="str">
        <f t="shared" si="20"/>
        <v/>
      </c>
      <c r="C369" t="str">
        <f>IF($C$19&lt;='Harmonogram standard'!C368,"",'Harmonogram standard'!C368+1)</f>
        <v/>
      </c>
      <c r="D369" s="34" t="str">
        <f t="shared" si="21"/>
        <v/>
      </c>
      <c r="E369" s="34" t="str">
        <f t="shared" si="22"/>
        <v/>
      </c>
      <c r="F369" s="34" t="str">
        <f t="shared" si="23"/>
        <v/>
      </c>
      <c r="G369" s="34" t="str">
        <f>IF(C369&lt;&gt;"",G368-Table33[[#This Row],[Kapitał]],"")</f>
        <v/>
      </c>
    </row>
    <row r="370" spans="2:7">
      <c r="B370" s="33" t="str">
        <f t="shared" si="20"/>
        <v/>
      </c>
      <c r="C370" t="str">
        <f>IF($C$19&lt;='Harmonogram standard'!C369,"",'Harmonogram standard'!C369+1)</f>
        <v/>
      </c>
      <c r="D370" s="34" t="str">
        <f t="shared" si="21"/>
        <v/>
      </c>
      <c r="E370" s="34" t="str">
        <f t="shared" si="22"/>
        <v/>
      </c>
      <c r="F370" s="34" t="str">
        <f t="shared" si="23"/>
        <v/>
      </c>
      <c r="G370" s="34" t="str">
        <f>IF(C370&lt;&gt;"",G369-Table33[[#This Row],[Kapitał]],"")</f>
        <v/>
      </c>
    </row>
    <row r="371" spans="2:7">
      <c r="B371" s="33" t="str">
        <f t="shared" si="20"/>
        <v/>
      </c>
      <c r="C371" t="str">
        <f>IF($C$19&lt;='Harmonogram standard'!C370,"",'Harmonogram standard'!C370+1)</f>
        <v/>
      </c>
      <c r="D371" s="34" t="str">
        <f t="shared" si="21"/>
        <v/>
      </c>
      <c r="E371" s="34" t="str">
        <f t="shared" si="22"/>
        <v/>
      </c>
      <c r="F371" s="34" t="str">
        <f t="shared" si="23"/>
        <v/>
      </c>
      <c r="G371" s="34" t="str">
        <f>IF(C371&lt;&gt;"",G370-Table33[[#This Row],[Kapitał]],"")</f>
        <v/>
      </c>
    </row>
    <row r="372" spans="2:7">
      <c r="B372" s="33" t="str">
        <f t="shared" si="20"/>
        <v/>
      </c>
      <c r="C372" t="str">
        <f>IF($C$19&lt;='Harmonogram standard'!C371,"",'Harmonogram standard'!C371+1)</f>
        <v/>
      </c>
      <c r="D372" s="34" t="str">
        <f t="shared" si="21"/>
        <v/>
      </c>
      <c r="E372" s="34" t="str">
        <f t="shared" si="22"/>
        <v/>
      </c>
      <c r="F372" s="34" t="str">
        <f t="shared" si="23"/>
        <v/>
      </c>
      <c r="G372" s="34" t="str">
        <f>IF(C372&lt;&gt;"",G371-Table33[[#This Row],[Kapitał]],"")</f>
        <v/>
      </c>
    </row>
    <row r="373" spans="2:7">
      <c r="B373" s="33" t="str">
        <f t="shared" si="20"/>
        <v/>
      </c>
      <c r="C373" t="str">
        <f>IF($C$19&lt;='Harmonogram standard'!C372,"",'Harmonogram standard'!C372+1)</f>
        <v/>
      </c>
      <c r="D373" s="34" t="str">
        <f t="shared" si="21"/>
        <v/>
      </c>
      <c r="E373" s="34" t="str">
        <f t="shared" si="22"/>
        <v/>
      </c>
      <c r="F373" s="34" t="str">
        <f t="shared" si="23"/>
        <v/>
      </c>
      <c r="G373" s="34" t="str">
        <f>IF(C373&lt;&gt;"",G372-Table33[[#This Row],[Kapitał]],"")</f>
        <v/>
      </c>
    </row>
    <row r="374" spans="2:7">
      <c r="B374" s="33" t="str">
        <f t="shared" si="20"/>
        <v/>
      </c>
      <c r="C374" t="str">
        <f>IF($C$19&lt;='Harmonogram standard'!C373,"",'Harmonogram standard'!C373+1)</f>
        <v/>
      </c>
      <c r="D374" s="34" t="str">
        <f t="shared" si="21"/>
        <v/>
      </c>
      <c r="E374" s="34" t="str">
        <f t="shared" si="22"/>
        <v/>
      </c>
      <c r="F374" s="34" t="str">
        <f t="shared" si="23"/>
        <v/>
      </c>
      <c r="G374" s="34" t="str">
        <f>IF(C374&lt;&gt;"",G373-Table33[[#This Row],[Kapitał]],"")</f>
        <v/>
      </c>
    </row>
    <row r="375" spans="2:7">
      <c r="B375" s="33" t="str">
        <f t="shared" si="20"/>
        <v/>
      </c>
      <c r="C375" t="str">
        <f>IF($C$19&lt;='Harmonogram standard'!C374,"",'Harmonogram standard'!C374+1)</f>
        <v/>
      </c>
      <c r="D375" s="34" t="str">
        <f t="shared" si="21"/>
        <v/>
      </c>
      <c r="E375" s="34" t="str">
        <f t="shared" si="22"/>
        <v/>
      </c>
      <c r="F375" s="34" t="str">
        <f t="shared" si="23"/>
        <v/>
      </c>
      <c r="G375" s="34" t="str">
        <f>IF(C375&lt;&gt;"",G374-Table33[[#This Row],[Kapitał]],"")</f>
        <v/>
      </c>
    </row>
    <row r="376" spans="2:7">
      <c r="B376" s="33" t="str">
        <f t="shared" si="20"/>
        <v/>
      </c>
      <c r="C376" t="str">
        <f>IF($C$19&lt;='Harmonogram standard'!C375,"",'Harmonogram standard'!C375+1)</f>
        <v/>
      </c>
      <c r="D376" s="34" t="str">
        <f t="shared" si="21"/>
        <v/>
      </c>
      <c r="E376" s="34" t="str">
        <f t="shared" si="22"/>
        <v/>
      </c>
      <c r="F376" s="34" t="str">
        <f t="shared" si="23"/>
        <v/>
      </c>
      <c r="G376" s="34" t="str">
        <f>IF(C376&lt;&gt;"",G375-Table33[[#This Row],[Kapitał]],"")</f>
        <v/>
      </c>
    </row>
    <row r="377" spans="2:7">
      <c r="B377" s="33" t="str">
        <f t="shared" si="20"/>
        <v/>
      </c>
      <c r="C377" t="str">
        <f>IF($C$19&lt;='Harmonogram standard'!C376,"",'Harmonogram standard'!C376+1)</f>
        <v/>
      </c>
      <c r="D377" s="34" t="str">
        <f t="shared" si="21"/>
        <v/>
      </c>
      <c r="E377" s="34" t="str">
        <f t="shared" si="22"/>
        <v/>
      </c>
      <c r="F377" s="34" t="str">
        <f t="shared" si="23"/>
        <v/>
      </c>
      <c r="G377" s="34" t="str">
        <f>IF(C377&lt;&gt;"",G376-Table33[[#This Row],[Kapitał]],"")</f>
        <v/>
      </c>
    </row>
    <row r="378" spans="2:7">
      <c r="B378" s="33" t="str">
        <f t="shared" si="20"/>
        <v/>
      </c>
      <c r="C378" t="str">
        <f>IF($C$19&lt;='Harmonogram standard'!C377,"",'Harmonogram standard'!C377+1)</f>
        <v/>
      </c>
      <c r="D378" s="34" t="str">
        <f t="shared" si="21"/>
        <v/>
      </c>
      <c r="E378" s="34" t="str">
        <f t="shared" si="22"/>
        <v/>
      </c>
      <c r="F378" s="34" t="str">
        <f t="shared" si="23"/>
        <v/>
      </c>
      <c r="G378" s="34" t="str">
        <f>IF(C378&lt;&gt;"",G377-Table33[[#This Row],[Kapitał]],"")</f>
        <v/>
      </c>
    </row>
    <row r="379" spans="2:7">
      <c r="B379" s="33" t="str">
        <f t="shared" si="20"/>
        <v/>
      </c>
      <c r="C379" t="str">
        <f>IF($C$19&lt;='Harmonogram standard'!C378,"",'Harmonogram standard'!C378+1)</f>
        <v/>
      </c>
      <c r="D379" s="34" t="str">
        <f t="shared" si="21"/>
        <v/>
      </c>
      <c r="E379" s="34" t="str">
        <f t="shared" si="22"/>
        <v/>
      </c>
      <c r="F379" s="34" t="str">
        <f t="shared" si="23"/>
        <v/>
      </c>
      <c r="G379" s="34" t="str">
        <f>IF(C379&lt;&gt;"",G378-Table33[[#This Row],[Kapitał]],"")</f>
        <v/>
      </c>
    </row>
    <row r="380" spans="2:7">
      <c r="B380" s="33" t="str">
        <f t="shared" si="20"/>
        <v/>
      </c>
      <c r="C380" t="str">
        <f>IF($C$19&lt;='Harmonogram standard'!C379,"",'Harmonogram standard'!C379+1)</f>
        <v/>
      </c>
      <c r="D380" s="34" t="str">
        <f t="shared" si="21"/>
        <v/>
      </c>
      <c r="E380" s="34" t="str">
        <f t="shared" si="22"/>
        <v/>
      </c>
      <c r="F380" s="34" t="str">
        <f t="shared" si="23"/>
        <v/>
      </c>
      <c r="G380" s="34" t="str">
        <f>IF(C380&lt;&gt;"",G379-Table33[[#This Row],[Kapitał]],"")</f>
        <v/>
      </c>
    </row>
    <row r="381" spans="2:7">
      <c r="B381" s="33" t="str">
        <f t="shared" si="20"/>
        <v/>
      </c>
      <c r="C381" t="str">
        <f>IF($C$19&lt;='Harmonogram standard'!C380,"",'Harmonogram standard'!C380+1)</f>
        <v/>
      </c>
      <c r="D381" s="34" t="str">
        <f t="shared" si="21"/>
        <v/>
      </c>
      <c r="E381" s="34" t="str">
        <f t="shared" si="22"/>
        <v/>
      </c>
      <c r="F381" s="34" t="str">
        <f t="shared" si="23"/>
        <v/>
      </c>
      <c r="G381" s="34" t="str">
        <f>IF(C381&lt;&gt;"",G380-Table33[[#This Row],[Kapitał]],"")</f>
        <v/>
      </c>
    </row>
    <row r="382" spans="2:7">
      <c r="B382" s="33" t="str">
        <f t="shared" si="20"/>
        <v/>
      </c>
      <c r="C382" t="str">
        <f>IF($C$19&lt;='Harmonogram standard'!C381,"",'Harmonogram standard'!C381+1)</f>
        <v/>
      </c>
      <c r="D382" s="34" t="str">
        <f t="shared" si="21"/>
        <v/>
      </c>
      <c r="E382" s="34" t="str">
        <f t="shared" si="22"/>
        <v/>
      </c>
      <c r="F382" s="34" t="str">
        <f t="shared" si="23"/>
        <v/>
      </c>
      <c r="G382" s="34" t="str">
        <f>IF(C382&lt;&gt;"",G381-Table33[[#This Row],[Kapitał]],"")</f>
        <v/>
      </c>
    </row>
    <row r="383" spans="2:7">
      <c r="B383" s="33" t="str">
        <f t="shared" si="20"/>
        <v/>
      </c>
      <c r="C383" t="str">
        <f>IF($C$19&lt;='Harmonogram standard'!C382,"",'Harmonogram standard'!C382+1)</f>
        <v/>
      </c>
      <c r="D383" s="34" t="str">
        <f t="shared" si="21"/>
        <v/>
      </c>
      <c r="E383" s="34" t="str">
        <f t="shared" si="22"/>
        <v/>
      </c>
      <c r="F383" s="34" t="str">
        <f t="shared" si="23"/>
        <v/>
      </c>
      <c r="G383" s="34" t="str">
        <f>IF(C383&lt;&gt;"",G382-Table33[[#This Row],[Kapitał]],"")</f>
        <v/>
      </c>
    </row>
    <row r="384" spans="2:7">
      <c r="B384" s="33" t="str">
        <f t="shared" si="20"/>
        <v/>
      </c>
      <c r="C384" t="str">
        <f>IF($C$19&lt;='Harmonogram standard'!C383,"",'Harmonogram standard'!C383+1)</f>
        <v/>
      </c>
      <c r="D384" s="34" t="str">
        <f t="shared" si="21"/>
        <v/>
      </c>
      <c r="E384" s="34" t="str">
        <f t="shared" si="22"/>
        <v/>
      </c>
      <c r="F384" s="34" t="str">
        <f t="shared" si="23"/>
        <v/>
      </c>
      <c r="G384" s="34" t="str">
        <f>IF(C384&lt;&gt;"",G383-Table33[[#This Row],[Kapitał]],"")</f>
        <v/>
      </c>
    </row>
    <row r="385" spans="2:7">
      <c r="B385" s="33" t="str">
        <f t="shared" si="20"/>
        <v/>
      </c>
      <c r="C385" t="str">
        <f>IF($C$19&lt;='Harmonogram standard'!C384,"",'Harmonogram standard'!C384+1)</f>
        <v/>
      </c>
      <c r="D385" s="34" t="str">
        <f t="shared" si="21"/>
        <v/>
      </c>
      <c r="E385" s="34" t="str">
        <f t="shared" si="22"/>
        <v/>
      </c>
      <c r="F385" s="34" t="str">
        <f t="shared" si="23"/>
        <v/>
      </c>
      <c r="G385" s="34" t="str">
        <f>IF(C385&lt;&gt;"",G384-Table33[[#This Row],[Kapitał]],"")</f>
        <v/>
      </c>
    </row>
    <row r="386" spans="2:7">
      <c r="B386" s="33" t="str">
        <f t="shared" si="20"/>
        <v/>
      </c>
      <c r="C386" t="str">
        <f>IF($C$19&lt;='Harmonogram standard'!C385,"",'Harmonogram standard'!C385+1)</f>
        <v/>
      </c>
      <c r="D386" s="34" t="str">
        <f t="shared" si="21"/>
        <v/>
      </c>
      <c r="E386" s="34" t="str">
        <f t="shared" si="22"/>
        <v/>
      </c>
      <c r="F386" s="34" t="str">
        <f t="shared" si="23"/>
        <v/>
      </c>
      <c r="G386" s="34" t="str">
        <f>IF(C386&lt;&gt;"",G385-Table33[[#This Row],[Kapitał]],"")</f>
        <v/>
      </c>
    </row>
    <row r="387" spans="2:7">
      <c r="B387" s="33" t="str">
        <f t="shared" si="20"/>
        <v/>
      </c>
      <c r="C387" t="str">
        <f>IF($C$19&lt;='Harmonogram standard'!C386,"",'Harmonogram standard'!C386+1)</f>
        <v/>
      </c>
      <c r="D387" s="34" t="str">
        <f t="shared" si="21"/>
        <v/>
      </c>
      <c r="E387" s="34" t="str">
        <f t="shared" si="22"/>
        <v/>
      </c>
      <c r="F387" s="34" t="str">
        <f t="shared" si="23"/>
        <v/>
      </c>
      <c r="G387" s="34" t="str">
        <f>IF(C387&lt;&gt;"",G386-Table33[[#This Row],[Kapitał]],"")</f>
        <v/>
      </c>
    </row>
    <row r="388" spans="2:7">
      <c r="B388" s="33" t="str">
        <f t="shared" si="20"/>
        <v/>
      </c>
      <c r="C388" t="str">
        <f>IF($C$19&lt;='Harmonogram standard'!C387,"",'Harmonogram standard'!C387+1)</f>
        <v/>
      </c>
      <c r="D388" s="34" t="str">
        <f t="shared" si="21"/>
        <v/>
      </c>
      <c r="E388" s="34" t="str">
        <f t="shared" si="22"/>
        <v/>
      </c>
      <c r="F388" s="34" t="str">
        <f t="shared" si="23"/>
        <v/>
      </c>
      <c r="G388" s="34" t="str">
        <f>IF(C388&lt;&gt;"",G387-Table33[[#This Row],[Kapitał]],"")</f>
        <v/>
      </c>
    </row>
    <row r="389" spans="2:7">
      <c r="B389" s="33" t="str">
        <f t="shared" si="20"/>
        <v/>
      </c>
      <c r="C389" t="str">
        <f>IF($C$19&lt;='Harmonogram standard'!C388,"",'Harmonogram standard'!C388+1)</f>
        <v/>
      </c>
      <c r="D389" s="34" t="str">
        <f t="shared" si="21"/>
        <v/>
      </c>
      <c r="E389" s="34" t="str">
        <f t="shared" si="22"/>
        <v/>
      </c>
      <c r="F389" s="34" t="str">
        <f t="shared" si="23"/>
        <v/>
      </c>
      <c r="G389" s="34" t="str">
        <f>IF(C389&lt;&gt;"",G388-Table33[[#This Row],[Kapitał]],"")</f>
        <v/>
      </c>
    </row>
    <row r="390" spans="2:7">
      <c r="B390" s="33" t="str">
        <f t="shared" si="20"/>
        <v/>
      </c>
      <c r="C390" t="str">
        <f>IF($C$19&lt;='Harmonogram standard'!C389,"",'Harmonogram standard'!C389+1)</f>
        <v/>
      </c>
      <c r="D390" s="34" t="str">
        <f t="shared" si="21"/>
        <v/>
      </c>
      <c r="E390" s="34" t="str">
        <f t="shared" si="22"/>
        <v/>
      </c>
      <c r="F390" s="34" t="str">
        <f t="shared" si="23"/>
        <v/>
      </c>
      <c r="G390" s="34" t="str">
        <f>IF(C390&lt;&gt;"",G389-Table33[[#This Row],[Kapitał]],"")</f>
        <v/>
      </c>
    </row>
    <row r="391" spans="2:7">
      <c r="B391" s="33" t="str">
        <f t="shared" si="20"/>
        <v/>
      </c>
      <c r="C391" t="str">
        <f>IF($C$19&lt;='Harmonogram standard'!C390,"",'Harmonogram standard'!C390+1)</f>
        <v/>
      </c>
      <c r="D391" s="34" t="str">
        <f t="shared" si="21"/>
        <v/>
      </c>
      <c r="E391" s="34" t="str">
        <f t="shared" si="22"/>
        <v/>
      </c>
      <c r="F391" s="34" t="str">
        <f t="shared" si="23"/>
        <v/>
      </c>
      <c r="G391" s="34" t="str">
        <f>IF(C391&lt;&gt;"",G390-Table33[[#This Row],[Kapitał]],"")</f>
        <v/>
      </c>
    </row>
    <row r="392" spans="2:7">
      <c r="B392" s="33" t="str">
        <f t="shared" si="20"/>
        <v/>
      </c>
      <c r="C392" t="str">
        <f>IF($C$19&lt;='Harmonogram standard'!C391,"",'Harmonogram standard'!C391+1)</f>
        <v/>
      </c>
      <c r="D392" s="34" t="str">
        <f t="shared" si="21"/>
        <v/>
      </c>
      <c r="E392" s="34" t="str">
        <f t="shared" si="22"/>
        <v/>
      </c>
      <c r="F392" s="34" t="str">
        <f t="shared" si="23"/>
        <v/>
      </c>
      <c r="G392" s="34" t="str">
        <f>IF(C392&lt;&gt;"",G391-Table33[[#This Row],[Kapitał]],"")</f>
        <v/>
      </c>
    </row>
    <row r="393" spans="2:7">
      <c r="B393" s="33" t="str">
        <f t="shared" si="20"/>
        <v/>
      </c>
      <c r="C393" t="str">
        <f>IF($C$19&lt;='Harmonogram standard'!C392,"",'Harmonogram standard'!C392+1)</f>
        <v/>
      </c>
      <c r="D393" s="34" t="str">
        <f t="shared" si="21"/>
        <v/>
      </c>
      <c r="E393" s="34" t="str">
        <f t="shared" si="22"/>
        <v/>
      </c>
      <c r="F393" s="34" t="str">
        <f t="shared" si="23"/>
        <v/>
      </c>
      <c r="G393" s="34" t="str">
        <f>IF(C393&lt;&gt;"",G392-Table33[[#This Row],[Kapitał]],"")</f>
        <v/>
      </c>
    </row>
    <row r="394" spans="2:7">
      <c r="B394" s="33" t="str">
        <f t="shared" si="20"/>
        <v/>
      </c>
      <c r="C394" t="str">
        <f>IF($C$19&lt;='Harmonogram standard'!C393,"",'Harmonogram standard'!C393+1)</f>
        <v/>
      </c>
      <c r="D394" s="34" t="str">
        <f t="shared" si="21"/>
        <v/>
      </c>
      <c r="E394" s="34" t="str">
        <f t="shared" si="22"/>
        <v/>
      </c>
      <c r="F394" s="34" t="str">
        <f t="shared" si="23"/>
        <v/>
      </c>
      <c r="G394" s="34" t="str">
        <f>IF(C394&lt;&gt;"",G393-Table33[[#This Row],[Kapitał]],"")</f>
        <v/>
      </c>
    </row>
    <row r="395" spans="2:7">
      <c r="B395" s="33" t="str">
        <f t="shared" si="20"/>
        <v/>
      </c>
      <c r="C395" t="str">
        <f>IF($C$19&lt;='Harmonogram standard'!C394,"",'Harmonogram standard'!C394+1)</f>
        <v/>
      </c>
      <c r="D395" s="34" t="str">
        <f t="shared" si="21"/>
        <v/>
      </c>
      <c r="E395" s="34" t="str">
        <f t="shared" si="22"/>
        <v/>
      </c>
      <c r="F395" s="34" t="str">
        <f t="shared" si="23"/>
        <v/>
      </c>
      <c r="G395" s="34" t="str">
        <f>IF(C395&lt;&gt;"",G394-Table33[[#This Row],[Kapitał]],"")</f>
        <v/>
      </c>
    </row>
    <row r="396" spans="2:7">
      <c r="B396" s="33" t="str">
        <f t="shared" si="20"/>
        <v/>
      </c>
      <c r="C396" t="str">
        <f>IF($C$19&lt;='Harmonogram standard'!C395,"",'Harmonogram standard'!C395+1)</f>
        <v/>
      </c>
      <c r="D396" s="34" t="str">
        <f t="shared" si="21"/>
        <v/>
      </c>
      <c r="E396" s="34" t="str">
        <f t="shared" si="22"/>
        <v/>
      </c>
      <c r="F396" s="34" t="str">
        <f t="shared" si="23"/>
        <v/>
      </c>
      <c r="G396" s="34" t="str">
        <f>IF(C396&lt;&gt;"",G395-Table33[[#This Row],[Kapitał]],"")</f>
        <v/>
      </c>
    </row>
    <row r="397" spans="2:7">
      <c r="B397" s="33" t="str">
        <f t="shared" si="20"/>
        <v/>
      </c>
      <c r="C397" t="str">
        <f>IF($C$19&lt;='Harmonogram standard'!C396,"",'Harmonogram standard'!C396+1)</f>
        <v/>
      </c>
      <c r="D397" s="34" t="str">
        <f t="shared" si="21"/>
        <v/>
      </c>
      <c r="E397" s="34" t="str">
        <f t="shared" si="22"/>
        <v/>
      </c>
      <c r="F397" s="34" t="str">
        <f t="shared" si="23"/>
        <v/>
      </c>
      <c r="G397" s="34" t="str">
        <f>IF(C397&lt;&gt;"",G396-Table33[[#This Row],[Kapitał]],"")</f>
        <v/>
      </c>
    </row>
    <row r="398" spans="2:7">
      <c r="B398" s="33" t="str">
        <f t="shared" si="20"/>
        <v/>
      </c>
      <c r="C398" t="str">
        <f>IF($C$19&lt;='Harmonogram standard'!C397,"",'Harmonogram standard'!C397+1)</f>
        <v/>
      </c>
      <c r="D398" s="34" t="str">
        <f t="shared" si="21"/>
        <v/>
      </c>
      <c r="E398" s="34" t="str">
        <f t="shared" si="22"/>
        <v/>
      </c>
      <c r="F398" s="34" t="str">
        <f t="shared" si="23"/>
        <v/>
      </c>
      <c r="G398" s="34" t="str">
        <f>IF(C398&lt;&gt;"",G397-Table33[[#This Row],[Kapitał]],"")</f>
        <v/>
      </c>
    </row>
    <row r="399" spans="2:7">
      <c r="B399" s="33" t="str">
        <f t="shared" si="20"/>
        <v/>
      </c>
      <c r="C399" t="str">
        <f>IF($C$19&lt;='Harmonogram standard'!C398,"",'Harmonogram standard'!C398+1)</f>
        <v/>
      </c>
      <c r="D399" s="34" t="str">
        <f t="shared" si="21"/>
        <v/>
      </c>
      <c r="E399" s="34" t="str">
        <f t="shared" si="22"/>
        <v/>
      </c>
      <c r="F399" s="34" t="str">
        <f t="shared" si="23"/>
        <v/>
      </c>
      <c r="G399" s="34" t="str">
        <f>IF(C399&lt;&gt;"",G398-Table33[[#This Row],[Kapitał]],"")</f>
        <v/>
      </c>
    </row>
    <row r="400" spans="2:7">
      <c r="B400" s="33" t="str">
        <f t="shared" si="20"/>
        <v/>
      </c>
      <c r="C400" t="str">
        <f>IF($C$19&lt;='Harmonogram standard'!C399,"",'Harmonogram standard'!C399+1)</f>
        <v/>
      </c>
      <c r="D400" s="34" t="str">
        <f t="shared" si="21"/>
        <v/>
      </c>
      <c r="E400" s="34" t="str">
        <f t="shared" si="22"/>
        <v/>
      </c>
      <c r="F400" s="34" t="str">
        <f t="shared" si="23"/>
        <v/>
      </c>
      <c r="G400" s="34" t="str">
        <f>IF(C400&lt;&gt;"",G399-Table33[[#This Row],[Kapitał]],"")</f>
        <v/>
      </c>
    </row>
    <row r="401" spans="2:7">
      <c r="B401" s="33" t="str">
        <f t="shared" si="20"/>
        <v/>
      </c>
      <c r="C401" t="str">
        <f>IF($C$19&lt;='Harmonogram standard'!C400,"",'Harmonogram standard'!C400+1)</f>
        <v/>
      </c>
      <c r="D401" s="34" t="str">
        <f t="shared" si="21"/>
        <v/>
      </c>
      <c r="E401" s="34" t="str">
        <f t="shared" si="22"/>
        <v/>
      </c>
      <c r="F401" s="34" t="str">
        <f t="shared" si="23"/>
        <v/>
      </c>
      <c r="G401" s="34" t="str">
        <f>IF(C401&lt;&gt;"",G400-Table33[[#This Row],[Kapitał]],"")</f>
        <v/>
      </c>
    </row>
    <row r="402" spans="2:7">
      <c r="B402" s="33" t="str">
        <f t="shared" si="20"/>
        <v/>
      </c>
      <c r="C402" t="str">
        <f>IF($C$19&lt;='Harmonogram standard'!C401,"",'Harmonogram standard'!C401+1)</f>
        <v/>
      </c>
      <c r="D402" s="34" t="str">
        <f t="shared" si="21"/>
        <v/>
      </c>
      <c r="E402" s="34" t="str">
        <f t="shared" si="22"/>
        <v/>
      </c>
      <c r="F402" s="34" t="str">
        <f t="shared" si="23"/>
        <v/>
      </c>
      <c r="G402" s="34" t="str">
        <f>IF(C402&lt;&gt;"",G401-Table33[[#This Row],[Kapitał]],"")</f>
        <v/>
      </c>
    </row>
    <row r="403" spans="2:7">
      <c r="B403" s="33" t="str">
        <f t="shared" si="20"/>
        <v/>
      </c>
      <c r="C403" t="str">
        <f>IF($C$19&lt;='Harmonogram standard'!C402,"",'Harmonogram standard'!C402+1)</f>
        <v/>
      </c>
      <c r="D403" s="34" t="str">
        <f t="shared" si="21"/>
        <v/>
      </c>
      <c r="E403" s="34" t="str">
        <f t="shared" si="22"/>
        <v/>
      </c>
      <c r="F403" s="34" t="str">
        <f t="shared" si="23"/>
        <v/>
      </c>
      <c r="G403" s="34" t="str">
        <f>IF(C403&lt;&gt;"",G402-Table33[[#This Row],[Kapitał]],"")</f>
        <v/>
      </c>
    </row>
    <row r="404" spans="2:7">
      <c r="B404" s="33" t="str">
        <f t="shared" si="20"/>
        <v/>
      </c>
      <c r="C404" t="str">
        <f>IF($C$19&lt;='Harmonogram standard'!C403,"",'Harmonogram standard'!C403+1)</f>
        <v/>
      </c>
      <c r="D404" s="34" t="str">
        <f t="shared" si="21"/>
        <v/>
      </c>
      <c r="E404" s="34" t="str">
        <f t="shared" si="22"/>
        <v/>
      </c>
      <c r="F404" s="34" t="str">
        <f t="shared" si="23"/>
        <v/>
      </c>
      <c r="G404" s="34" t="str">
        <f>IF(C404&lt;&gt;"",G403-Table33[[#This Row],[Kapitał]],"")</f>
        <v/>
      </c>
    </row>
    <row r="405" spans="2:7">
      <c r="B405" s="33" t="str">
        <f t="shared" si="20"/>
        <v/>
      </c>
      <c r="C405" t="str">
        <f>IF($C$19&lt;='Harmonogram standard'!C404,"",'Harmonogram standard'!C404+1)</f>
        <v/>
      </c>
      <c r="D405" s="34" t="str">
        <f t="shared" si="21"/>
        <v/>
      </c>
      <c r="E405" s="34" t="str">
        <f t="shared" si="22"/>
        <v/>
      </c>
      <c r="F405" s="34" t="str">
        <f t="shared" si="23"/>
        <v/>
      </c>
      <c r="G405" s="34" t="str">
        <f>IF(C405&lt;&gt;"",G404-Table33[[#This Row],[Kapitał]],"")</f>
        <v/>
      </c>
    </row>
    <row r="406" spans="2:7">
      <c r="B406" s="33" t="str">
        <f t="shared" si="20"/>
        <v/>
      </c>
      <c r="C406" t="str">
        <f>IF($C$19&lt;='Harmonogram standard'!C405,"",'Harmonogram standard'!C405+1)</f>
        <v/>
      </c>
      <c r="D406" s="34" t="str">
        <f t="shared" si="21"/>
        <v/>
      </c>
      <c r="E406" s="34" t="str">
        <f t="shared" si="22"/>
        <v/>
      </c>
      <c r="F406" s="34" t="str">
        <f t="shared" si="23"/>
        <v/>
      </c>
      <c r="G406" s="34" t="str">
        <f>IF(C406&lt;&gt;"",G405-Table33[[#This Row],[Kapitał]],"")</f>
        <v/>
      </c>
    </row>
    <row r="407" spans="2:7">
      <c r="B407" s="33" t="str">
        <f t="shared" si="20"/>
        <v/>
      </c>
      <c r="C407" t="str">
        <f>IF($C$19&lt;='Harmonogram standard'!C406,"",'Harmonogram standard'!C406+1)</f>
        <v/>
      </c>
      <c r="D407" s="34" t="str">
        <f t="shared" si="21"/>
        <v/>
      </c>
      <c r="E407" s="34" t="str">
        <f t="shared" si="22"/>
        <v/>
      </c>
      <c r="F407" s="34" t="str">
        <f t="shared" si="23"/>
        <v/>
      </c>
      <c r="G407" s="34" t="str">
        <f>IF(C407&lt;&gt;"",G406-Table33[[#This Row],[Kapitał]],"")</f>
        <v/>
      </c>
    </row>
    <row r="408" spans="2:7">
      <c r="B408" s="33" t="str">
        <f t="shared" si="20"/>
        <v/>
      </c>
      <c r="C408" t="str">
        <f>IF($C$19&lt;='Harmonogram standard'!C407,"",'Harmonogram standard'!C407+1)</f>
        <v/>
      </c>
      <c r="D408" s="34" t="str">
        <f t="shared" si="21"/>
        <v/>
      </c>
      <c r="E408" s="34" t="str">
        <f t="shared" si="22"/>
        <v/>
      </c>
      <c r="F408" s="34" t="str">
        <f t="shared" si="23"/>
        <v/>
      </c>
      <c r="G408" s="34" t="str">
        <f>IF(C408&lt;&gt;"",G407-Table33[[#This Row],[Kapitał]],"")</f>
        <v/>
      </c>
    </row>
    <row r="409" spans="2:7">
      <c r="B409" s="33" t="str">
        <f t="shared" si="20"/>
        <v/>
      </c>
      <c r="C409" t="str">
        <f>IF($C$19&lt;='Harmonogram standard'!C408,"",'Harmonogram standard'!C408+1)</f>
        <v/>
      </c>
      <c r="D409" s="34" t="str">
        <f t="shared" si="21"/>
        <v/>
      </c>
      <c r="E409" s="34" t="str">
        <f t="shared" si="22"/>
        <v/>
      </c>
      <c r="F409" s="34" t="str">
        <f t="shared" si="23"/>
        <v/>
      </c>
      <c r="G409" s="34" t="str">
        <f>IF(C409&lt;&gt;"",G408-Table33[[#This Row],[Kapitał]],"")</f>
        <v/>
      </c>
    </row>
    <row r="410" spans="2:7">
      <c r="B410" s="33" t="str">
        <f t="shared" si="20"/>
        <v/>
      </c>
      <c r="C410" t="str">
        <f>IF($C$19&lt;='Harmonogram standard'!C409,"",'Harmonogram standard'!C409+1)</f>
        <v/>
      </c>
      <c r="D410" s="34" t="str">
        <f t="shared" si="21"/>
        <v/>
      </c>
      <c r="E410" s="34" t="str">
        <f t="shared" si="22"/>
        <v/>
      </c>
      <c r="F410" s="34" t="str">
        <f t="shared" si="23"/>
        <v/>
      </c>
      <c r="G410" s="34" t="str">
        <f>IF(C410&lt;&gt;"",G409-Table33[[#This Row],[Kapitał]],"")</f>
        <v/>
      </c>
    </row>
    <row r="411" spans="2:7">
      <c r="B411" s="33" t="str">
        <f t="shared" si="20"/>
        <v/>
      </c>
      <c r="C411" t="str">
        <f>IF($C$19&lt;='Harmonogram standard'!C410,"",'Harmonogram standard'!C410+1)</f>
        <v/>
      </c>
      <c r="D411" s="34" t="str">
        <f t="shared" si="21"/>
        <v/>
      </c>
      <c r="E411" s="34" t="str">
        <f t="shared" si="22"/>
        <v/>
      </c>
      <c r="F411" s="34" t="str">
        <f t="shared" si="23"/>
        <v/>
      </c>
      <c r="G411" s="34" t="str">
        <f>IF(C411&lt;&gt;"",G410-Table33[[#This Row],[Kapitał]],"")</f>
        <v/>
      </c>
    </row>
    <row r="412" spans="2:7">
      <c r="B412" s="33" t="str">
        <f t="shared" ref="B412:B475" si="24">IF(C412&lt;&gt;"",EDATE(B411,1),"")</f>
        <v/>
      </c>
      <c r="C412" t="str">
        <f>IF($C$19&lt;='Harmonogram standard'!C411,"",'Harmonogram standard'!C411+1)</f>
        <v/>
      </c>
      <c r="D412" s="34" t="str">
        <f t="shared" ref="D412:D475" si="25">IF(C412&lt;&gt;"",$C$21,"")</f>
        <v/>
      </c>
      <c r="E412" s="34" t="str">
        <f t="shared" ref="E412:E475" si="26">IF(C412&lt;&gt;"",PPMT($C$18,C412,$C$19,-$C$20,,),"")</f>
        <v/>
      </c>
      <c r="F412" s="34" t="str">
        <f t="shared" ref="F412:F475" si="27">IF(C412&lt;&gt;"",IPMT($C$18,C412,$C$19,-$C$20,,),"")</f>
        <v/>
      </c>
      <c r="G412" s="34" t="str">
        <f>IF(C412&lt;&gt;"",G411-Table33[[#This Row],[Kapitał]],"")</f>
        <v/>
      </c>
    </row>
    <row r="413" spans="2:7">
      <c r="B413" s="33" t="str">
        <f t="shared" si="24"/>
        <v/>
      </c>
      <c r="C413" t="str">
        <f>IF($C$19&lt;='Harmonogram standard'!C412,"",'Harmonogram standard'!C412+1)</f>
        <v/>
      </c>
      <c r="D413" s="34" t="str">
        <f t="shared" si="25"/>
        <v/>
      </c>
      <c r="E413" s="34" t="str">
        <f t="shared" si="26"/>
        <v/>
      </c>
      <c r="F413" s="34" t="str">
        <f t="shared" si="27"/>
        <v/>
      </c>
      <c r="G413" s="34" t="str">
        <f>IF(C413&lt;&gt;"",G412-Table33[[#This Row],[Kapitał]],"")</f>
        <v/>
      </c>
    </row>
    <row r="414" spans="2:7">
      <c r="B414" s="33" t="str">
        <f t="shared" si="24"/>
        <v/>
      </c>
      <c r="C414" t="str">
        <f>IF($C$19&lt;='Harmonogram standard'!C413,"",'Harmonogram standard'!C413+1)</f>
        <v/>
      </c>
      <c r="D414" s="34" t="str">
        <f t="shared" si="25"/>
        <v/>
      </c>
      <c r="E414" s="34" t="str">
        <f t="shared" si="26"/>
        <v/>
      </c>
      <c r="F414" s="34" t="str">
        <f t="shared" si="27"/>
        <v/>
      </c>
      <c r="G414" s="34" t="str">
        <f>IF(C414&lt;&gt;"",G413-Table33[[#This Row],[Kapitał]],"")</f>
        <v/>
      </c>
    </row>
    <row r="415" spans="2:7">
      <c r="B415" s="33" t="str">
        <f t="shared" si="24"/>
        <v/>
      </c>
      <c r="C415" t="str">
        <f>IF($C$19&lt;='Harmonogram standard'!C414,"",'Harmonogram standard'!C414+1)</f>
        <v/>
      </c>
      <c r="D415" s="34" t="str">
        <f t="shared" si="25"/>
        <v/>
      </c>
      <c r="E415" s="34" t="str">
        <f t="shared" si="26"/>
        <v/>
      </c>
      <c r="F415" s="34" t="str">
        <f t="shared" si="27"/>
        <v/>
      </c>
      <c r="G415" s="34" t="str">
        <f>IF(C415&lt;&gt;"",G414-Table33[[#This Row],[Kapitał]],"")</f>
        <v/>
      </c>
    </row>
    <row r="416" spans="2:7">
      <c r="B416" s="33" t="str">
        <f t="shared" si="24"/>
        <v/>
      </c>
      <c r="C416" t="str">
        <f>IF($C$19&lt;='Harmonogram standard'!C415,"",'Harmonogram standard'!C415+1)</f>
        <v/>
      </c>
      <c r="D416" s="34" t="str">
        <f t="shared" si="25"/>
        <v/>
      </c>
      <c r="E416" s="34" t="str">
        <f t="shared" si="26"/>
        <v/>
      </c>
      <c r="F416" s="34" t="str">
        <f t="shared" si="27"/>
        <v/>
      </c>
      <c r="G416" s="34" t="str">
        <f>IF(C416&lt;&gt;"",G415-Table33[[#This Row],[Kapitał]],"")</f>
        <v/>
      </c>
    </row>
    <row r="417" spans="2:7">
      <c r="B417" s="33" t="str">
        <f t="shared" si="24"/>
        <v/>
      </c>
      <c r="C417" t="str">
        <f>IF($C$19&lt;='Harmonogram standard'!C416,"",'Harmonogram standard'!C416+1)</f>
        <v/>
      </c>
      <c r="D417" s="34" t="str">
        <f t="shared" si="25"/>
        <v/>
      </c>
      <c r="E417" s="34" t="str">
        <f t="shared" si="26"/>
        <v/>
      </c>
      <c r="F417" s="34" t="str">
        <f t="shared" si="27"/>
        <v/>
      </c>
      <c r="G417" s="34" t="str">
        <f>IF(C417&lt;&gt;"",G416-Table33[[#This Row],[Kapitał]],"")</f>
        <v/>
      </c>
    </row>
    <row r="418" spans="2:7">
      <c r="B418" s="33" t="str">
        <f t="shared" si="24"/>
        <v/>
      </c>
      <c r="C418" t="str">
        <f>IF($C$19&lt;='Harmonogram standard'!C417,"",'Harmonogram standard'!C417+1)</f>
        <v/>
      </c>
      <c r="D418" s="34" t="str">
        <f t="shared" si="25"/>
        <v/>
      </c>
      <c r="E418" s="34" t="str">
        <f t="shared" si="26"/>
        <v/>
      </c>
      <c r="F418" s="34" t="str">
        <f t="shared" si="27"/>
        <v/>
      </c>
      <c r="G418" s="34" t="str">
        <f>IF(C418&lt;&gt;"",G417-Table33[[#This Row],[Kapitał]],"")</f>
        <v/>
      </c>
    </row>
    <row r="419" spans="2:7">
      <c r="B419" s="33" t="str">
        <f t="shared" si="24"/>
        <v/>
      </c>
      <c r="C419" t="str">
        <f>IF($C$19&lt;='Harmonogram standard'!C418,"",'Harmonogram standard'!C418+1)</f>
        <v/>
      </c>
      <c r="D419" s="34" t="str">
        <f t="shared" si="25"/>
        <v/>
      </c>
      <c r="E419" s="34" t="str">
        <f t="shared" si="26"/>
        <v/>
      </c>
      <c r="F419" s="34" t="str">
        <f t="shared" si="27"/>
        <v/>
      </c>
      <c r="G419" s="34" t="str">
        <f>IF(C419&lt;&gt;"",G418-Table33[[#This Row],[Kapitał]],"")</f>
        <v/>
      </c>
    </row>
    <row r="420" spans="2:7">
      <c r="B420" s="33" t="str">
        <f t="shared" si="24"/>
        <v/>
      </c>
      <c r="C420" t="str">
        <f>IF($C$19&lt;='Harmonogram standard'!C419,"",'Harmonogram standard'!C419+1)</f>
        <v/>
      </c>
      <c r="D420" s="34" t="str">
        <f t="shared" si="25"/>
        <v/>
      </c>
      <c r="E420" s="34" t="str">
        <f t="shared" si="26"/>
        <v/>
      </c>
      <c r="F420" s="34" t="str">
        <f t="shared" si="27"/>
        <v/>
      </c>
      <c r="G420" s="34" t="str">
        <f>IF(C420&lt;&gt;"",G419-Table33[[#This Row],[Kapitał]],"")</f>
        <v/>
      </c>
    </row>
    <row r="421" spans="2:7">
      <c r="B421" s="33" t="str">
        <f t="shared" si="24"/>
        <v/>
      </c>
      <c r="C421" t="str">
        <f>IF($C$19&lt;='Harmonogram standard'!C420,"",'Harmonogram standard'!C420+1)</f>
        <v/>
      </c>
      <c r="D421" s="34" t="str">
        <f t="shared" si="25"/>
        <v/>
      </c>
      <c r="E421" s="34" t="str">
        <f t="shared" si="26"/>
        <v/>
      </c>
      <c r="F421" s="34" t="str">
        <f t="shared" si="27"/>
        <v/>
      </c>
      <c r="G421" s="34" t="str">
        <f>IF(C421&lt;&gt;"",G420-Table33[[#This Row],[Kapitał]],"")</f>
        <v/>
      </c>
    </row>
    <row r="422" spans="2:7">
      <c r="B422" s="33" t="str">
        <f t="shared" si="24"/>
        <v/>
      </c>
      <c r="C422" t="str">
        <f>IF($C$19&lt;='Harmonogram standard'!C421,"",'Harmonogram standard'!C421+1)</f>
        <v/>
      </c>
      <c r="D422" s="34" t="str">
        <f t="shared" si="25"/>
        <v/>
      </c>
      <c r="E422" s="34" t="str">
        <f t="shared" si="26"/>
        <v/>
      </c>
      <c r="F422" s="34" t="str">
        <f t="shared" si="27"/>
        <v/>
      </c>
      <c r="G422" s="34" t="str">
        <f>IF(C422&lt;&gt;"",G421-Table33[[#This Row],[Kapitał]],"")</f>
        <v/>
      </c>
    </row>
    <row r="423" spans="2:7">
      <c r="B423" s="33" t="str">
        <f t="shared" si="24"/>
        <v/>
      </c>
      <c r="C423" t="str">
        <f>IF($C$19&lt;='Harmonogram standard'!C422,"",'Harmonogram standard'!C422+1)</f>
        <v/>
      </c>
      <c r="D423" s="34" t="str">
        <f t="shared" si="25"/>
        <v/>
      </c>
      <c r="E423" s="34" t="str">
        <f t="shared" si="26"/>
        <v/>
      </c>
      <c r="F423" s="34" t="str">
        <f t="shared" si="27"/>
        <v/>
      </c>
      <c r="G423" s="34" t="str">
        <f>IF(C423&lt;&gt;"",G422-Table33[[#This Row],[Kapitał]],"")</f>
        <v/>
      </c>
    </row>
    <row r="424" spans="2:7">
      <c r="B424" s="33" t="str">
        <f t="shared" si="24"/>
        <v/>
      </c>
      <c r="C424" t="str">
        <f>IF($C$19&lt;='Harmonogram standard'!C423,"",'Harmonogram standard'!C423+1)</f>
        <v/>
      </c>
      <c r="D424" s="34" t="str">
        <f t="shared" si="25"/>
        <v/>
      </c>
      <c r="E424" s="34" t="str">
        <f t="shared" si="26"/>
        <v/>
      </c>
      <c r="F424" s="34" t="str">
        <f t="shared" si="27"/>
        <v/>
      </c>
      <c r="G424" s="34" t="str">
        <f>IF(C424&lt;&gt;"",G423-Table33[[#This Row],[Kapitał]],"")</f>
        <v/>
      </c>
    </row>
    <row r="425" spans="2:7">
      <c r="B425" s="33" t="str">
        <f t="shared" si="24"/>
        <v/>
      </c>
      <c r="C425" t="str">
        <f>IF($C$19&lt;='Harmonogram standard'!C424,"",'Harmonogram standard'!C424+1)</f>
        <v/>
      </c>
      <c r="D425" s="34" t="str">
        <f t="shared" si="25"/>
        <v/>
      </c>
      <c r="E425" s="34" t="str">
        <f t="shared" si="26"/>
        <v/>
      </c>
      <c r="F425" s="34" t="str">
        <f t="shared" si="27"/>
        <v/>
      </c>
      <c r="G425" s="34" t="str">
        <f>IF(C425&lt;&gt;"",G424-Table33[[#This Row],[Kapitał]],"")</f>
        <v/>
      </c>
    </row>
    <row r="426" spans="2:7">
      <c r="B426" s="33" t="str">
        <f t="shared" si="24"/>
        <v/>
      </c>
      <c r="C426" t="str">
        <f>IF($C$19&lt;='Harmonogram standard'!C425,"",'Harmonogram standard'!C425+1)</f>
        <v/>
      </c>
      <c r="D426" s="34" t="str">
        <f t="shared" si="25"/>
        <v/>
      </c>
      <c r="E426" s="34" t="str">
        <f t="shared" si="26"/>
        <v/>
      </c>
      <c r="F426" s="34" t="str">
        <f t="shared" si="27"/>
        <v/>
      </c>
      <c r="G426" s="34" t="str">
        <f>IF(C426&lt;&gt;"",G425-Table33[[#This Row],[Kapitał]],"")</f>
        <v/>
      </c>
    </row>
    <row r="427" spans="2:7">
      <c r="B427" s="33" t="str">
        <f t="shared" si="24"/>
        <v/>
      </c>
      <c r="C427" t="str">
        <f>IF($C$19&lt;='Harmonogram standard'!C426,"",'Harmonogram standard'!C426+1)</f>
        <v/>
      </c>
      <c r="D427" s="34" t="str">
        <f t="shared" si="25"/>
        <v/>
      </c>
      <c r="E427" s="34" t="str">
        <f t="shared" si="26"/>
        <v/>
      </c>
      <c r="F427" s="34" t="str">
        <f t="shared" si="27"/>
        <v/>
      </c>
      <c r="G427" s="34" t="str">
        <f>IF(C427&lt;&gt;"",G426-Table33[[#This Row],[Kapitał]],"")</f>
        <v/>
      </c>
    </row>
    <row r="428" spans="2:7">
      <c r="B428" s="33" t="str">
        <f t="shared" si="24"/>
        <v/>
      </c>
      <c r="C428" t="str">
        <f>IF($C$19&lt;='Harmonogram standard'!C427,"",'Harmonogram standard'!C427+1)</f>
        <v/>
      </c>
      <c r="D428" s="34" t="str">
        <f t="shared" si="25"/>
        <v/>
      </c>
      <c r="E428" s="34" t="str">
        <f t="shared" si="26"/>
        <v/>
      </c>
      <c r="F428" s="34" t="str">
        <f t="shared" si="27"/>
        <v/>
      </c>
      <c r="G428" s="34" t="str">
        <f>IF(C428&lt;&gt;"",G427-Table33[[#This Row],[Kapitał]],"")</f>
        <v/>
      </c>
    </row>
    <row r="429" spans="2:7">
      <c r="B429" s="33" t="str">
        <f t="shared" si="24"/>
        <v/>
      </c>
      <c r="C429" t="str">
        <f>IF($C$19&lt;='Harmonogram standard'!C428,"",'Harmonogram standard'!C428+1)</f>
        <v/>
      </c>
      <c r="D429" s="34" t="str">
        <f t="shared" si="25"/>
        <v/>
      </c>
      <c r="E429" s="34" t="str">
        <f t="shared" si="26"/>
        <v/>
      </c>
      <c r="F429" s="34" t="str">
        <f t="shared" si="27"/>
        <v/>
      </c>
      <c r="G429" s="34" t="str">
        <f>IF(C429&lt;&gt;"",G428-Table33[[#This Row],[Kapitał]],"")</f>
        <v/>
      </c>
    </row>
    <row r="430" spans="2:7">
      <c r="B430" s="33" t="str">
        <f t="shared" si="24"/>
        <v/>
      </c>
      <c r="C430" t="str">
        <f>IF($C$19&lt;='Harmonogram standard'!C429,"",'Harmonogram standard'!C429+1)</f>
        <v/>
      </c>
      <c r="D430" s="34" t="str">
        <f t="shared" si="25"/>
        <v/>
      </c>
      <c r="E430" s="34" t="str">
        <f t="shared" si="26"/>
        <v/>
      </c>
      <c r="F430" s="34" t="str">
        <f t="shared" si="27"/>
        <v/>
      </c>
      <c r="G430" s="34" t="str">
        <f>IF(C430&lt;&gt;"",G429-Table33[[#This Row],[Kapitał]],"")</f>
        <v/>
      </c>
    </row>
    <row r="431" spans="2:7">
      <c r="B431" s="33" t="str">
        <f t="shared" si="24"/>
        <v/>
      </c>
      <c r="C431" t="str">
        <f>IF($C$19&lt;='Harmonogram standard'!C430,"",'Harmonogram standard'!C430+1)</f>
        <v/>
      </c>
      <c r="D431" s="34" t="str">
        <f t="shared" si="25"/>
        <v/>
      </c>
      <c r="E431" s="34" t="str">
        <f t="shared" si="26"/>
        <v/>
      </c>
      <c r="F431" s="34" t="str">
        <f t="shared" si="27"/>
        <v/>
      </c>
      <c r="G431" s="34" t="str">
        <f>IF(C431&lt;&gt;"",G430-Table33[[#This Row],[Kapitał]],"")</f>
        <v/>
      </c>
    </row>
    <row r="432" spans="2:7">
      <c r="B432" s="33" t="str">
        <f t="shared" si="24"/>
        <v/>
      </c>
      <c r="C432" t="str">
        <f>IF($C$19&lt;='Harmonogram standard'!C431,"",'Harmonogram standard'!C431+1)</f>
        <v/>
      </c>
      <c r="D432" s="34" t="str">
        <f t="shared" si="25"/>
        <v/>
      </c>
      <c r="E432" s="34" t="str">
        <f t="shared" si="26"/>
        <v/>
      </c>
      <c r="F432" s="34" t="str">
        <f t="shared" si="27"/>
        <v/>
      </c>
      <c r="G432" s="34" t="str">
        <f>IF(C432&lt;&gt;"",G431-Table33[[#This Row],[Kapitał]],"")</f>
        <v/>
      </c>
    </row>
    <row r="433" spans="2:7">
      <c r="B433" s="33" t="str">
        <f t="shared" si="24"/>
        <v/>
      </c>
      <c r="C433" t="str">
        <f>IF($C$19&lt;='Harmonogram standard'!C432,"",'Harmonogram standard'!C432+1)</f>
        <v/>
      </c>
      <c r="D433" s="34" t="str">
        <f t="shared" si="25"/>
        <v/>
      </c>
      <c r="E433" s="34" t="str">
        <f t="shared" si="26"/>
        <v/>
      </c>
      <c r="F433" s="34" t="str">
        <f t="shared" si="27"/>
        <v/>
      </c>
      <c r="G433" s="34" t="str">
        <f>IF(C433&lt;&gt;"",G432-Table33[[#This Row],[Kapitał]],"")</f>
        <v/>
      </c>
    </row>
    <row r="434" spans="2:7">
      <c r="B434" s="33" t="str">
        <f t="shared" si="24"/>
        <v/>
      </c>
      <c r="C434" t="str">
        <f>IF($C$19&lt;='Harmonogram standard'!C433,"",'Harmonogram standard'!C433+1)</f>
        <v/>
      </c>
      <c r="D434" s="34" t="str">
        <f t="shared" si="25"/>
        <v/>
      </c>
      <c r="E434" s="34" t="str">
        <f t="shared" si="26"/>
        <v/>
      </c>
      <c r="F434" s="34" t="str">
        <f t="shared" si="27"/>
        <v/>
      </c>
      <c r="G434" s="34" t="str">
        <f>IF(C434&lt;&gt;"",G433-Table33[[#This Row],[Kapitał]],"")</f>
        <v/>
      </c>
    </row>
    <row r="435" spans="2:7">
      <c r="B435" s="33" t="str">
        <f t="shared" si="24"/>
        <v/>
      </c>
      <c r="C435" t="str">
        <f>IF($C$19&lt;='Harmonogram standard'!C434,"",'Harmonogram standard'!C434+1)</f>
        <v/>
      </c>
      <c r="D435" s="34" t="str">
        <f t="shared" si="25"/>
        <v/>
      </c>
      <c r="E435" s="34" t="str">
        <f t="shared" si="26"/>
        <v/>
      </c>
      <c r="F435" s="34" t="str">
        <f t="shared" si="27"/>
        <v/>
      </c>
      <c r="G435" s="34" t="str">
        <f>IF(C435&lt;&gt;"",G434-Table33[[#This Row],[Kapitał]],"")</f>
        <v/>
      </c>
    </row>
    <row r="436" spans="2:7">
      <c r="B436" s="33" t="str">
        <f t="shared" si="24"/>
        <v/>
      </c>
      <c r="C436" t="str">
        <f>IF($C$19&lt;='Harmonogram standard'!C435,"",'Harmonogram standard'!C435+1)</f>
        <v/>
      </c>
      <c r="D436" s="34" t="str">
        <f t="shared" si="25"/>
        <v/>
      </c>
      <c r="E436" s="34" t="str">
        <f t="shared" si="26"/>
        <v/>
      </c>
      <c r="F436" s="34" t="str">
        <f t="shared" si="27"/>
        <v/>
      </c>
      <c r="G436" s="34" t="str">
        <f>IF(C436&lt;&gt;"",G435-Table33[[#This Row],[Kapitał]],"")</f>
        <v/>
      </c>
    </row>
    <row r="437" spans="2:7">
      <c r="B437" s="33" t="str">
        <f t="shared" si="24"/>
        <v/>
      </c>
      <c r="C437" t="str">
        <f>IF($C$19&lt;='Harmonogram standard'!C436,"",'Harmonogram standard'!C436+1)</f>
        <v/>
      </c>
      <c r="D437" s="34" t="str">
        <f t="shared" si="25"/>
        <v/>
      </c>
      <c r="E437" s="34" t="str">
        <f t="shared" si="26"/>
        <v/>
      </c>
      <c r="F437" s="34" t="str">
        <f t="shared" si="27"/>
        <v/>
      </c>
      <c r="G437" s="34" t="str">
        <f>IF(C437&lt;&gt;"",G436-Table33[[#This Row],[Kapitał]],"")</f>
        <v/>
      </c>
    </row>
    <row r="438" spans="2:7">
      <c r="B438" s="33" t="str">
        <f t="shared" si="24"/>
        <v/>
      </c>
      <c r="C438" t="str">
        <f>IF($C$19&lt;='Harmonogram standard'!C437,"",'Harmonogram standard'!C437+1)</f>
        <v/>
      </c>
      <c r="D438" s="34" t="str">
        <f t="shared" si="25"/>
        <v/>
      </c>
      <c r="E438" s="34" t="str">
        <f t="shared" si="26"/>
        <v/>
      </c>
      <c r="F438" s="34" t="str">
        <f t="shared" si="27"/>
        <v/>
      </c>
      <c r="G438" s="34" t="str">
        <f>IF(C438&lt;&gt;"",G437-Table33[[#This Row],[Kapitał]],"")</f>
        <v/>
      </c>
    </row>
    <row r="439" spans="2:7">
      <c r="B439" s="33" t="str">
        <f t="shared" si="24"/>
        <v/>
      </c>
      <c r="C439" t="str">
        <f>IF($C$19&lt;='Harmonogram standard'!C438,"",'Harmonogram standard'!C438+1)</f>
        <v/>
      </c>
      <c r="D439" s="34" t="str">
        <f t="shared" si="25"/>
        <v/>
      </c>
      <c r="E439" s="34" t="str">
        <f t="shared" si="26"/>
        <v/>
      </c>
      <c r="F439" s="34" t="str">
        <f t="shared" si="27"/>
        <v/>
      </c>
      <c r="G439" s="34" t="str">
        <f>IF(C439&lt;&gt;"",G438-Table33[[#This Row],[Kapitał]],"")</f>
        <v/>
      </c>
    </row>
    <row r="440" spans="2:7">
      <c r="B440" s="33" t="str">
        <f t="shared" si="24"/>
        <v/>
      </c>
      <c r="C440" t="str">
        <f>IF($C$19&lt;='Harmonogram standard'!C439,"",'Harmonogram standard'!C439+1)</f>
        <v/>
      </c>
      <c r="D440" s="34" t="str">
        <f t="shared" si="25"/>
        <v/>
      </c>
      <c r="E440" s="34" t="str">
        <f t="shared" si="26"/>
        <v/>
      </c>
      <c r="F440" s="34" t="str">
        <f t="shared" si="27"/>
        <v/>
      </c>
      <c r="G440" s="34" t="str">
        <f>IF(C440&lt;&gt;"",G439-Table33[[#This Row],[Kapitał]],"")</f>
        <v/>
      </c>
    </row>
    <row r="441" spans="2:7">
      <c r="B441" s="33" t="str">
        <f t="shared" si="24"/>
        <v/>
      </c>
      <c r="C441" t="str">
        <f>IF($C$19&lt;='Harmonogram standard'!C440,"",'Harmonogram standard'!C440+1)</f>
        <v/>
      </c>
      <c r="D441" s="34" t="str">
        <f t="shared" si="25"/>
        <v/>
      </c>
      <c r="E441" s="34" t="str">
        <f t="shared" si="26"/>
        <v/>
      </c>
      <c r="F441" s="34" t="str">
        <f t="shared" si="27"/>
        <v/>
      </c>
      <c r="G441" s="34" t="str">
        <f>IF(C441&lt;&gt;"",G440-Table33[[#This Row],[Kapitał]],"")</f>
        <v/>
      </c>
    </row>
    <row r="442" spans="2:7">
      <c r="B442" s="33" t="str">
        <f t="shared" si="24"/>
        <v/>
      </c>
      <c r="C442" t="str">
        <f>IF($C$19&lt;='Harmonogram standard'!C441,"",'Harmonogram standard'!C441+1)</f>
        <v/>
      </c>
      <c r="D442" s="34" t="str">
        <f t="shared" si="25"/>
        <v/>
      </c>
      <c r="E442" s="34" t="str">
        <f t="shared" si="26"/>
        <v/>
      </c>
      <c r="F442" s="34" t="str">
        <f t="shared" si="27"/>
        <v/>
      </c>
      <c r="G442" s="34" t="str">
        <f>IF(C442&lt;&gt;"",G441-Table33[[#This Row],[Kapitał]],"")</f>
        <v/>
      </c>
    </row>
    <row r="443" spans="2:7">
      <c r="B443" s="33" t="str">
        <f t="shared" si="24"/>
        <v/>
      </c>
      <c r="C443" t="str">
        <f>IF($C$19&lt;='Harmonogram standard'!C442,"",'Harmonogram standard'!C442+1)</f>
        <v/>
      </c>
      <c r="D443" s="34" t="str">
        <f t="shared" si="25"/>
        <v/>
      </c>
      <c r="E443" s="34" t="str">
        <f t="shared" si="26"/>
        <v/>
      </c>
      <c r="F443" s="34" t="str">
        <f t="shared" si="27"/>
        <v/>
      </c>
      <c r="G443" s="34" t="str">
        <f>IF(C443&lt;&gt;"",G442-Table33[[#This Row],[Kapitał]],"")</f>
        <v/>
      </c>
    </row>
    <row r="444" spans="2:7">
      <c r="B444" s="33" t="str">
        <f t="shared" si="24"/>
        <v/>
      </c>
      <c r="C444" t="str">
        <f>IF($C$19&lt;='Harmonogram standard'!C443,"",'Harmonogram standard'!C443+1)</f>
        <v/>
      </c>
      <c r="D444" s="34" t="str">
        <f t="shared" si="25"/>
        <v/>
      </c>
      <c r="E444" s="34" t="str">
        <f t="shared" si="26"/>
        <v/>
      </c>
      <c r="F444" s="34" t="str">
        <f t="shared" si="27"/>
        <v/>
      </c>
      <c r="G444" s="34" t="str">
        <f>IF(C444&lt;&gt;"",G443-Table33[[#This Row],[Kapitał]],"")</f>
        <v/>
      </c>
    </row>
    <row r="445" spans="2:7">
      <c r="B445" s="33" t="str">
        <f t="shared" si="24"/>
        <v/>
      </c>
      <c r="C445" t="str">
        <f>IF($C$19&lt;='Harmonogram standard'!C444,"",'Harmonogram standard'!C444+1)</f>
        <v/>
      </c>
      <c r="D445" s="34" t="str">
        <f t="shared" si="25"/>
        <v/>
      </c>
      <c r="E445" s="34" t="str">
        <f t="shared" si="26"/>
        <v/>
      </c>
      <c r="F445" s="34" t="str">
        <f t="shared" si="27"/>
        <v/>
      </c>
      <c r="G445" s="34" t="str">
        <f>IF(C445&lt;&gt;"",G444-Table33[[#This Row],[Kapitał]],"")</f>
        <v/>
      </c>
    </row>
    <row r="446" spans="2:7">
      <c r="B446" s="33" t="str">
        <f t="shared" si="24"/>
        <v/>
      </c>
      <c r="C446" t="str">
        <f>IF($C$19&lt;='Harmonogram standard'!C445,"",'Harmonogram standard'!C445+1)</f>
        <v/>
      </c>
      <c r="D446" s="34" t="str">
        <f t="shared" si="25"/>
        <v/>
      </c>
      <c r="E446" s="34" t="str">
        <f t="shared" si="26"/>
        <v/>
      </c>
      <c r="F446" s="34" t="str">
        <f t="shared" si="27"/>
        <v/>
      </c>
      <c r="G446" s="34" t="str">
        <f>IF(C446&lt;&gt;"",G445-Table33[[#This Row],[Kapitał]],"")</f>
        <v/>
      </c>
    </row>
    <row r="447" spans="2:7">
      <c r="B447" s="33" t="str">
        <f t="shared" si="24"/>
        <v/>
      </c>
      <c r="C447" t="str">
        <f>IF($C$19&lt;='Harmonogram standard'!C446,"",'Harmonogram standard'!C446+1)</f>
        <v/>
      </c>
      <c r="D447" s="34" t="str">
        <f t="shared" si="25"/>
        <v/>
      </c>
      <c r="E447" s="34" t="str">
        <f t="shared" si="26"/>
        <v/>
      </c>
      <c r="F447" s="34" t="str">
        <f t="shared" si="27"/>
        <v/>
      </c>
      <c r="G447" s="34" t="str">
        <f>IF(C447&lt;&gt;"",G446-Table33[[#This Row],[Kapitał]],"")</f>
        <v/>
      </c>
    </row>
    <row r="448" spans="2:7">
      <c r="B448" s="33" t="str">
        <f t="shared" si="24"/>
        <v/>
      </c>
      <c r="C448" t="str">
        <f>IF($C$19&lt;='Harmonogram standard'!C447,"",'Harmonogram standard'!C447+1)</f>
        <v/>
      </c>
      <c r="D448" s="34" t="str">
        <f t="shared" si="25"/>
        <v/>
      </c>
      <c r="E448" s="34" t="str">
        <f t="shared" si="26"/>
        <v/>
      </c>
      <c r="F448" s="34" t="str">
        <f t="shared" si="27"/>
        <v/>
      </c>
      <c r="G448" s="34" t="str">
        <f>IF(C448&lt;&gt;"",G447-Table33[[#This Row],[Kapitał]],"")</f>
        <v/>
      </c>
    </row>
    <row r="449" spans="2:7">
      <c r="B449" s="33" t="str">
        <f t="shared" si="24"/>
        <v/>
      </c>
      <c r="C449" t="str">
        <f>IF($C$19&lt;='Harmonogram standard'!C448,"",'Harmonogram standard'!C448+1)</f>
        <v/>
      </c>
      <c r="D449" s="34" t="str">
        <f t="shared" si="25"/>
        <v/>
      </c>
      <c r="E449" s="34" t="str">
        <f t="shared" si="26"/>
        <v/>
      </c>
      <c r="F449" s="34" t="str">
        <f t="shared" si="27"/>
        <v/>
      </c>
      <c r="G449" s="34" t="str">
        <f>IF(C449&lt;&gt;"",G448-Table33[[#This Row],[Kapitał]],"")</f>
        <v/>
      </c>
    </row>
    <row r="450" spans="2:7">
      <c r="B450" s="33" t="str">
        <f t="shared" si="24"/>
        <v/>
      </c>
      <c r="C450" t="str">
        <f>IF($C$19&lt;='Harmonogram standard'!C449,"",'Harmonogram standard'!C449+1)</f>
        <v/>
      </c>
      <c r="D450" s="34" t="str">
        <f t="shared" si="25"/>
        <v/>
      </c>
      <c r="E450" s="34" t="str">
        <f t="shared" si="26"/>
        <v/>
      </c>
      <c r="F450" s="34" t="str">
        <f t="shared" si="27"/>
        <v/>
      </c>
      <c r="G450" s="34" t="str">
        <f>IF(C450&lt;&gt;"",G449-Table33[[#This Row],[Kapitał]],"")</f>
        <v/>
      </c>
    </row>
    <row r="451" spans="2:7">
      <c r="B451" s="33" t="str">
        <f t="shared" si="24"/>
        <v/>
      </c>
      <c r="C451" t="str">
        <f>IF($C$19&lt;='Harmonogram standard'!C450,"",'Harmonogram standard'!C450+1)</f>
        <v/>
      </c>
      <c r="D451" s="34" t="str">
        <f t="shared" si="25"/>
        <v/>
      </c>
      <c r="E451" s="34" t="str">
        <f t="shared" si="26"/>
        <v/>
      </c>
      <c r="F451" s="34" t="str">
        <f t="shared" si="27"/>
        <v/>
      </c>
      <c r="G451" s="34" t="str">
        <f>IF(C451&lt;&gt;"",G450-Table33[[#This Row],[Kapitał]],"")</f>
        <v/>
      </c>
    </row>
    <row r="452" spans="2:7">
      <c r="B452" s="33" t="str">
        <f t="shared" si="24"/>
        <v/>
      </c>
      <c r="C452" t="str">
        <f>IF($C$19&lt;='Harmonogram standard'!C451,"",'Harmonogram standard'!C451+1)</f>
        <v/>
      </c>
      <c r="D452" s="34" t="str">
        <f t="shared" si="25"/>
        <v/>
      </c>
      <c r="E452" s="34" t="str">
        <f t="shared" si="26"/>
        <v/>
      </c>
      <c r="F452" s="34" t="str">
        <f t="shared" si="27"/>
        <v/>
      </c>
      <c r="G452" s="34" t="str">
        <f>IF(C452&lt;&gt;"",G451-Table33[[#This Row],[Kapitał]],"")</f>
        <v/>
      </c>
    </row>
    <row r="453" spans="2:7">
      <c r="B453" s="33" t="str">
        <f t="shared" si="24"/>
        <v/>
      </c>
      <c r="C453" t="str">
        <f>IF($C$19&lt;='Harmonogram standard'!C452,"",'Harmonogram standard'!C452+1)</f>
        <v/>
      </c>
      <c r="D453" s="34" t="str">
        <f t="shared" si="25"/>
        <v/>
      </c>
      <c r="E453" s="34" t="str">
        <f t="shared" si="26"/>
        <v/>
      </c>
      <c r="F453" s="34" t="str">
        <f t="shared" si="27"/>
        <v/>
      </c>
      <c r="G453" s="34" t="str">
        <f>IF(C453&lt;&gt;"",G452-Table33[[#This Row],[Kapitał]],"")</f>
        <v/>
      </c>
    </row>
    <row r="454" spans="2:7">
      <c r="B454" s="33" t="str">
        <f t="shared" si="24"/>
        <v/>
      </c>
      <c r="C454" t="str">
        <f>IF($C$19&lt;='Harmonogram standard'!C453,"",'Harmonogram standard'!C453+1)</f>
        <v/>
      </c>
      <c r="D454" s="34" t="str">
        <f t="shared" si="25"/>
        <v/>
      </c>
      <c r="E454" s="34" t="str">
        <f t="shared" si="26"/>
        <v/>
      </c>
      <c r="F454" s="34" t="str">
        <f t="shared" si="27"/>
        <v/>
      </c>
      <c r="G454" s="34" t="str">
        <f>IF(C454&lt;&gt;"",G453-Table33[[#This Row],[Kapitał]],"")</f>
        <v/>
      </c>
    </row>
    <row r="455" spans="2:7">
      <c r="B455" s="33" t="str">
        <f t="shared" si="24"/>
        <v/>
      </c>
      <c r="C455" t="str">
        <f>IF($C$19&lt;='Harmonogram standard'!C454,"",'Harmonogram standard'!C454+1)</f>
        <v/>
      </c>
      <c r="D455" s="34" t="str">
        <f t="shared" si="25"/>
        <v/>
      </c>
      <c r="E455" s="34" t="str">
        <f t="shared" si="26"/>
        <v/>
      </c>
      <c r="F455" s="34" t="str">
        <f t="shared" si="27"/>
        <v/>
      </c>
      <c r="G455" s="34" t="str">
        <f>IF(C455&lt;&gt;"",G454-Table33[[#This Row],[Kapitał]],"")</f>
        <v/>
      </c>
    </row>
    <row r="456" spans="2:7">
      <c r="B456" s="33" t="str">
        <f t="shared" si="24"/>
        <v/>
      </c>
      <c r="C456" t="str">
        <f>IF($C$19&lt;='Harmonogram standard'!C455,"",'Harmonogram standard'!C455+1)</f>
        <v/>
      </c>
      <c r="D456" s="34" t="str">
        <f t="shared" si="25"/>
        <v/>
      </c>
      <c r="E456" s="34" t="str">
        <f t="shared" si="26"/>
        <v/>
      </c>
      <c r="F456" s="34" t="str">
        <f t="shared" si="27"/>
        <v/>
      </c>
      <c r="G456" s="34" t="str">
        <f>IF(C456&lt;&gt;"",G455-Table33[[#This Row],[Kapitał]],"")</f>
        <v/>
      </c>
    </row>
    <row r="457" spans="2:7">
      <c r="B457" s="33" t="str">
        <f t="shared" si="24"/>
        <v/>
      </c>
      <c r="C457" t="str">
        <f>IF($C$19&lt;='Harmonogram standard'!C456,"",'Harmonogram standard'!C456+1)</f>
        <v/>
      </c>
      <c r="D457" s="34" t="str">
        <f t="shared" si="25"/>
        <v/>
      </c>
      <c r="E457" s="34" t="str">
        <f t="shared" si="26"/>
        <v/>
      </c>
      <c r="F457" s="34" t="str">
        <f t="shared" si="27"/>
        <v/>
      </c>
      <c r="G457" s="34" t="str">
        <f>IF(C457&lt;&gt;"",G456-Table33[[#This Row],[Kapitał]],"")</f>
        <v/>
      </c>
    </row>
    <row r="458" spans="2:7">
      <c r="B458" s="33" t="str">
        <f t="shared" si="24"/>
        <v/>
      </c>
      <c r="C458" t="str">
        <f>IF($C$19&lt;='Harmonogram standard'!C457,"",'Harmonogram standard'!C457+1)</f>
        <v/>
      </c>
      <c r="D458" s="34" t="str">
        <f t="shared" si="25"/>
        <v/>
      </c>
      <c r="E458" s="34" t="str">
        <f t="shared" si="26"/>
        <v/>
      </c>
      <c r="F458" s="34" t="str">
        <f t="shared" si="27"/>
        <v/>
      </c>
      <c r="G458" s="34" t="str">
        <f>IF(C458&lt;&gt;"",G457-Table33[[#This Row],[Kapitał]],"")</f>
        <v/>
      </c>
    </row>
    <row r="459" spans="2:7">
      <c r="B459" s="33" t="str">
        <f t="shared" si="24"/>
        <v/>
      </c>
      <c r="C459" t="str">
        <f>IF($C$19&lt;='Harmonogram standard'!C458,"",'Harmonogram standard'!C458+1)</f>
        <v/>
      </c>
      <c r="D459" s="34" t="str">
        <f t="shared" si="25"/>
        <v/>
      </c>
      <c r="E459" s="34" t="str">
        <f t="shared" si="26"/>
        <v/>
      </c>
      <c r="F459" s="34" t="str">
        <f t="shared" si="27"/>
        <v/>
      </c>
      <c r="G459" s="34" t="str">
        <f>IF(C459&lt;&gt;"",G458-Table33[[#This Row],[Kapitał]],"")</f>
        <v/>
      </c>
    </row>
    <row r="460" spans="2:7">
      <c r="B460" s="33" t="str">
        <f t="shared" si="24"/>
        <v/>
      </c>
      <c r="C460" t="str">
        <f>IF($C$19&lt;='Harmonogram standard'!C459,"",'Harmonogram standard'!C459+1)</f>
        <v/>
      </c>
      <c r="D460" s="34" t="str">
        <f t="shared" si="25"/>
        <v/>
      </c>
      <c r="E460" s="34" t="str">
        <f t="shared" si="26"/>
        <v/>
      </c>
      <c r="F460" s="34" t="str">
        <f t="shared" si="27"/>
        <v/>
      </c>
      <c r="G460" s="34" t="str">
        <f>IF(C460&lt;&gt;"",G459-Table33[[#This Row],[Kapitał]],"")</f>
        <v/>
      </c>
    </row>
    <row r="461" spans="2:7">
      <c r="B461" s="33" t="str">
        <f t="shared" si="24"/>
        <v/>
      </c>
      <c r="C461" t="str">
        <f>IF($C$19&lt;='Harmonogram standard'!C460,"",'Harmonogram standard'!C460+1)</f>
        <v/>
      </c>
      <c r="D461" s="34" t="str">
        <f t="shared" si="25"/>
        <v/>
      </c>
      <c r="E461" s="34" t="str">
        <f t="shared" si="26"/>
        <v/>
      </c>
      <c r="F461" s="34" t="str">
        <f t="shared" si="27"/>
        <v/>
      </c>
      <c r="G461" s="34" t="str">
        <f>IF(C461&lt;&gt;"",G460-Table33[[#This Row],[Kapitał]],"")</f>
        <v/>
      </c>
    </row>
    <row r="462" spans="2:7">
      <c r="B462" s="33" t="str">
        <f t="shared" si="24"/>
        <v/>
      </c>
      <c r="C462" t="str">
        <f>IF($C$19&lt;='Harmonogram standard'!C461,"",'Harmonogram standard'!C461+1)</f>
        <v/>
      </c>
      <c r="D462" s="34" t="str">
        <f t="shared" si="25"/>
        <v/>
      </c>
      <c r="E462" s="34" t="str">
        <f t="shared" si="26"/>
        <v/>
      </c>
      <c r="F462" s="34" t="str">
        <f t="shared" si="27"/>
        <v/>
      </c>
      <c r="G462" s="34" t="str">
        <f>IF(C462&lt;&gt;"",G461-Table33[[#This Row],[Kapitał]],"")</f>
        <v/>
      </c>
    </row>
    <row r="463" spans="2:7">
      <c r="B463" s="33" t="str">
        <f t="shared" si="24"/>
        <v/>
      </c>
      <c r="C463" t="str">
        <f>IF($C$19&lt;='Harmonogram standard'!C462,"",'Harmonogram standard'!C462+1)</f>
        <v/>
      </c>
      <c r="D463" s="34" t="str">
        <f t="shared" si="25"/>
        <v/>
      </c>
      <c r="E463" s="34" t="str">
        <f t="shared" si="26"/>
        <v/>
      </c>
      <c r="F463" s="34" t="str">
        <f t="shared" si="27"/>
        <v/>
      </c>
      <c r="G463" s="34" t="str">
        <f>IF(C463&lt;&gt;"",G462-Table33[[#This Row],[Kapitał]],"")</f>
        <v/>
      </c>
    </row>
    <row r="464" spans="2:7">
      <c r="B464" s="33" t="str">
        <f t="shared" si="24"/>
        <v/>
      </c>
      <c r="C464" t="str">
        <f>IF($C$19&lt;='Harmonogram standard'!C463,"",'Harmonogram standard'!C463+1)</f>
        <v/>
      </c>
      <c r="D464" s="34" t="str">
        <f t="shared" si="25"/>
        <v/>
      </c>
      <c r="E464" s="34" t="str">
        <f t="shared" si="26"/>
        <v/>
      </c>
      <c r="F464" s="34" t="str">
        <f t="shared" si="27"/>
        <v/>
      </c>
      <c r="G464" s="34" t="str">
        <f>IF(C464&lt;&gt;"",G463-Table33[[#This Row],[Kapitał]],"")</f>
        <v/>
      </c>
    </row>
    <row r="465" spans="2:7">
      <c r="B465" s="33" t="str">
        <f t="shared" si="24"/>
        <v/>
      </c>
      <c r="C465" t="str">
        <f>IF($C$19&lt;='Harmonogram standard'!C464,"",'Harmonogram standard'!C464+1)</f>
        <v/>
      </c>
      <c r="D465" s="34" t="str">
        <f t="shared" si="25"/>
        <v/>
      </c>
      <c r="E465" s="34" t="str">
        <f t="shared" si="26"/>
        <v/>
      </c>
      <c r="F465" s="34" t="str">
        <f t="shared" si="27"/>
        <v/>
      </c>
      <c r="G465" s="34" t="str">
        <f>IF(C465&lt;&gt;"",G464-Table33[[#This Row],[Kapitał]],"")</f>
        <v/>
      </c>
    </row>
    <row r="466" spans="2:7">
      <c r="B466" s="33" t="str">
        <f t="shared" si="24"/>
        <v/>
      </c>
      <c r="C466" t="str">
        <f>IF($C$19&lt;='Harmonogram standard'!C465,"",'Harmonogram standard'!C465+1)</f>
        <v/>
      </c>
      <c r="D466" s="34" t="str">
        <f t="shared" si="25"/>
        <v/>
      </c>
      <c r="E466" s="34" t="str">
        <f t="shared" si="26"/>
        <v/>
      </c>
      <c r="F466" s="34" t="str">
        <f t="shared" si="27"/>
        <v/>
      </c>
      <c r="G466" s="34" t="str">
        <f>IF(C466&lt;&gt;"",G465-Table33[[#This Row],[Kapitał]],"")</f>
        <v/>
      </c>
    </row>
    <row r="467" spans="2:7">
      <c r="B467" s="33" t="str">
        <f t="shared" si="24"/>
        <v/>
      </c>
      <c r="C467" t="str">
        <f>IF($C$19&lt;='Harmonogram standard'!C466,"",'Harmonogram standard'!C466+1)</f>
        <v/>
      </c>
      <c r="D467" s="34" t="str">
        <f t="shared" si="25"/>
        <v/>
      </c>
      <c r="E467" s="34" t="str">
        <f t="shared" si="26"/>
        <v/>
      </c>
      <c r="F467" s="34" t="str">
        <f t="shared" si="27"/>
        <v/>
      </c>
      <c r="G467" s="34" t="str">
        <f>IF(C467&lt;&gt;"",G466-Table33[[#This Row],[Kapitał]],"")</f>
        <v/>
      </c>
    </row>
    <row r="468" spans="2:7">
      <c r="B468" s="33" t="str">
        <f t="shared" si="24"/>
        <v/>
      </c>
      <c r="C468" t="str">
        <f>IF($C$19&lt;='Harmonogram standard'!C467,"",'Harmonogram standard'!C467+1)</f>
        <v/>
      </c>
      <c r="D468" s="34" t="str">
        <f t="shared" si="25"/>
        <v/>
      </c>
      <c r="E468" s="34" t="str">
        <f t="shared" si="26"/>
        <v/>
      </c>
      <c r="F468" s="34" t="str">
        <f t="shared" si="27"/>
        <v/>
      </c>
      <c r="G468" s="34" t="str">
        <f>IF(C468&lt;&gt;"",G467-Table33[[#This Row],[Kapitał]],"")</f>
        <v/>
      </c>
    </row>
    <row r="469" spans="2:7">
      <c r="B469" s="33" t="str">
        <f t="shared" si="24"/>
        <v/>
      </c>
      <c r="C469" t="str">
        <f>IF($C$19&lt;='Harmonogram standard'!C468,"",'Harmonogram standard'!C468+1)</f>
        <v/>
      </c>
      <c r="D469" s="34" t="str">
        <f t="shared" si="25"/>
        <v/>
      </c>
      <c r="E469" s="34" t="str">
        <f t="shared" si="26"/>
        <v/>
      </c>
      <c r="F469" s="34" t="str">
        <f t="shared" si="27"/>
        <v/>
      </c>
      <c r="G469" s="34" t="str">
        <f>IF(C469&lt;&gt;"",G468-Table33[[#This Row],[Kapitał]],"")</f>
        <v/>
      </c>
    </row>
    <row r="470" spans="2:7">
      <c r="B470" s="33" t="str">
        <f t="shared" si="24"/>
        <v/>
      </c>
      <c r="C470" t="str">
        <f>IF($C$19&lt;='Harmonogram standard'!C469,"",'Harmonogram standard'!C469+1)</f>
        <v/>
      </c>
      <c r="D470" s="34" t="str">
        <f t="shared" si="25"/>
        <v/>
      </c>
      <c r="E470" s="34" t="str">
        <f t="shared" si="26"/>
        <v/>
      </c>
      <c r="F470" s="34" t="str">
        <f t="shared" si="27"/>
        <v/>
      </c>
      <c r="G470" s="34" t="str">
        <f>IF(C470&lt;&gt;"",G469-Table33[[#This Row],[Kapitał]],"")</f>
        <v/>
      </c>
    </row>
    <row r="471" spans="2:7">
      <c r="B471" s="33" t="str">
        <f t="shared" si="24"/>
        <v/>
      </c>
      <c r="C471" t="str">
        <f>IF($C$19&lt;='Harmonogram standard'!C470,"",'Harmonogram standard'!C470+1)</f>
        <v/>
      </c>
      <c r="D471" s="34" t="str">
        <f t="shared" si="25"/>
        <v/>
      </c>
      <c r="E471" s="34" t="str">
        <f t="shared" si="26"/>
        <v/>
      </c>
      <c r="F471" s="34" t="str">
        <f t="shared" si="27"/>
        <v/>
      </c>
      <c r="G471" s="34" t="str">
        <f>IF(C471&lt;&gt;"",G470-Table33[[#This Row],[Kapitał]],"")</f>
        <v/>
      </c>
    </row>
    <row r="472" spans="2:7">
      <c r="B472" s="33" t="str">
        <f t="shared" si="24"/>
        <v/>
      </c>
      <c r="C472" t="str">
        <f>IF($C$19&lt;='Harmonogram standard'!C471,"",'Harmonogram standard'!C471+1)</f>
        <v/>
      </c>
      <c r="D472" s="34" t="str">
        <f t="shared" si="25"/>
        <v/>
      </c>
      <c r="E472" s="34" t="str">
        <f t="shared" si="26"/>
        <v/>
      </c>
      <c r="F472" s="34" t="str">
        <f t="shared" si="27"/>
        <v/>
      </c>
      <c r="G472" s="34" t="str">
        <f>IF(C472&lt;&gt;"",G471-Table33[[#This Row],[Kapitał]],"")</f>
        <v/>
      </c>
    </row>
    <row r="473" spans="2:7">
      <c r="B473" s="33" t="str">
        <f t="shared" si="24"/>
        <v/>
      </c>
      <c r="C473" t="str">
        <f>IF($C$19&lt;='Harmonogram standard'!C472,"",'Harmonogram standard'!C472+1)</f>
        <v/>
      </c>
      <c r="D473" s="34" t="str">
        <f t="shared" si="25"/>
        <v/>
      </c>
      <c r="E473" s="34" t="str">
        <f t="shared" si="26"/>
        <v/>
      </c>
      <c r="F473" s="34" t="str">
        <f t="shared" si="27"/>
        <v/>
      </c>
      <c r="G473" s="34" t="str">
        <f>IF(C473&lt;&gt;"",G472-Table33[[#This Row],[Kapitał]],"")</f>
        <v/>
      </c>
    </row>
    <row r="474" spans="2:7">
      <c r="B474" s="33" t="str">
        <f t="shared" si="24"/>
        <v/>
      </c>
      <c r="C474" t="str">
        <f>IF($C$19&lt;='Harmonogram standard'!C473,"",'Harmonogram standard'!C473+1)</f>
        <v/>
      </c>
      <c r="D474" s="34" t="str">
        <f t="shared" si="25"/>
        <v/>
      </c>
      <c r="E474" s="34" t="str">
        <f t="shared" si="26"/>
        <v/>
      </c>
      <c r="F474" s="34" t="str">
        <f t="shared" si="27"/>
        <v/>
      </c>
      <c r="G474" s="34" t="str">
        <f>IF(C474&lt;&gt;"",G473-Table33[[#This Row],[Kapitał]],"")</f>
        <v/>
      </c>
    </row>
    <row r="475" spans="2:7">
      <c r="B475" s="33" t="str">
        <f t="shared" si="24"/>
        <v/>
      </c>
      <c r="C475" t="str">
        <f>IF($C$19&lt;='Harmonogram standard'!C474,"",'Harmonogram standard'!C474+1)</f>
        <v/>
      </c>
      <c r="D475" s="34" t="str">
        <f t="shared" si="25"/>
        <v/>
      </c>
      <c r="E475" s="34" t="str">
        <f t="shared" si="26"/>
        <v/>
      </c>
      <c r="F475" s="34" t="str">
        <f t="shared" si="27"/>
        <v/>
      </c>
      <c r="G475" s="34" t="str">
        <f>IF(C475&lt;&gt;"",G474-Table33[[#This Row],[Kapitał]],"")</f>
        <v/>
      </c>
    </row>
    <row r="476" spans="2:7">
      <c r="B476" s="33" t="str">
        <f t="shared" ref="B476:B500" si="28">IF(C476&lt;&gt;"",EDATE(B475,1),"")</f>
        <v/>
      </c>
      <c r="C476" t="str">
        <f>IF($C$19&lt;='Harmonogram standard'!C475,"",'Harmonogram standard'!C475+1)</f>
        <v/>
      </c>
      <c r="D476" s="34" t="str">
        <f t="shared" ref="D476:D500" si="29">IF(C476&lt;&gt;"",$C$21,"")</f>
        <v/>
      </c>
      <c r="E476" s="34" t="str">
        <f t="shared" ref="E476:E500" si="30">IF(C476&lt;&gt;"",PPMT($C$18,C476,$C$19,-$C$20,,),"")</f>
        <v/>
      </c>
      <c r="F476" s="34" t="str">
        <f t="shared" ref="F476:F500" si="31">IF(C476&lt;&gt;"",IPMT($C$18,C476,$C$19,-$C$20,,),"")</f>
        <v/>
      </c>
      <c r="G476" s="34" t="str">
        <f>IF(C476&lt;&gt;"",G475-Table33[[#This Row],[Kapitał]],"")</f>
        <v/>
      </c>
    </row>
    <row r="477" spans="2:7">
      <c r="B477" s="33" t="str">
        <f t="shared" si="28"/>
        <v/>
      </c>
      <c r="C477" t="str">
        <f>IF($C$19&lt;='Harmonogram standard'!C476,"",'Harmonogram standard'!C476+1)</f>
        <v/>
      </c>
      <c r="D477" s="34" t="str">
        <f t="shared" si="29"/>
        <v/>
      </c>
      <c r="E477" s="34" t="str">
        <f t="shared" si="30"/>
        <v/>
      </c>
      <c r="F477" s="34" t="str">
        <f t="shared" si="31"/>
        <v/>
      </c>
      <c r="G477" s="34" t="str">
        <f>IF(C477&lt;&gt;"",G476-Table33[[#This Row],[Kapitał]],"")</f>
        <v/>
      </c>
    </row>
    <row r="478" spans="2:7">
      <c r="B478" s="33" t="str">
        <f t="shared" si="28"/>
        <v/>
      </c>
      <c r="C478" t="str">
        <f>IF($C$19&lt;='Harmonogram standard'!C477,"",'Harmonogram standard'!C477+1)</f>
        <v/>
      </c>
      <c r="D478" s="34" t="str">
        <f t="shared" si="29"/>
        <v/>
      </c>
      <c r="E478" s="34" t="str">
        <f t="shared" si="30"/>
        <v/>
      </c>
      <c r="F478" s="34" t="str">
        <f t="shared" si="31"/>
        <v/>
      </c>
      <c r="G478" s="34" t="str">
        <f>IF(C478&lt;&gt;"",G477-Table33[[#This Row],[Kapitał]],"")</f>
        <v/>
      </c>
    </row>
    <row r="479" spans="2:7">
      <c r="B479" s="33" t="str">
        <f t="shared" si="28"/>
        <v/>
      </c>
      <c r="C479" t="str">
        <f>IF($C$19&lt;='Harmonogram standard'!C478,"",'Harmonogram standard'!C478+1)</f>
        <v/>
      </c>
      <c r="D479" s="34" t="str">
        <f t="shared" si="29"/>
        <v/>
      </c>
      <c r="E479" s="34" t="str">
        <f t="shared" si="30"/>
        <v/>
      </c>
      <c r="F479" s="34" t="str">
        <f t="shared" si="31"/>
        <v/>
      </c>
      <c r="G479" s="34" t="str">
        <f>IF(C479&lt;&gt;"",G478-Table33[[#This Row],[Kapitał]],"")</f>
        <v/>
      </c>
    </row>
    <row r="480" spans="2:7">
      <c r="B480" s="33" t="str">
        <f t="shared" si="28"/>
        <v/>
      </c>
      <c r="C480" t="str">
        <f>IF($C$19&lt;='Harmonogram standard'!C479,"",'Harmonogram standard'!C479+1)</f>
        <v/>
      </c>
      <c r="D480" s="34" t="str">
        <f t="shared" si="29"/>
        <v/>
      </c>
      <c r="E480" s="34" t="str">
        <f t="shared" si="30"/>
        <v/>
      </c>
      <c r="F480" s="34" t="str">
        <f t="shared" si="31"/>
        <v/>
      </c>
      <c r="G480" s="34" t="str">
        <f>IF(C480&lt;&gt;"",G479-Table33[[#This Row],[Kapitał]],"")</f>
        <v/>
      </c>
    </row>
    <row r="481" spans="2:7">
      <c r="B481" s="33" t="str">
        <f t="shared" si="28"/>
        <v/>
      </c>
      <c r="C481" t="str">
        <f>IF($C$19&lt;='Harmonogram standard'!C480,"",'Harmonogram standard'!C480+1)</f>
        <v/>
      </c>
      <c r="D481" s="34" t="str">
        <f t="shared" si="29"/>
        <v/>
      </c>
      <c r="E481" s="34" t="str">
        <f t="shared" si="30"/>
        <v/>
      </c>
      <c r="F481" s="34" t="str">
        <f t="shared" si="31"/>
        <v/>
      </c>
      <c r="G481" s="34" t="str">
        <f>IF(C481&lt;&gt;"",G480-Table33[[#This Row],[Kapitał]],"")</f>
        <v/>
      </c>
    </row>
    <row r="482" spans="2:7">
      <c r="B482" s="33" t="str">
        <f t="shared" si="28"/>
        <v/>
      </c>
      <c r="C482" t="str">
        <f>IF($C$19&lt;='Harmonogram standard'!C481,"",'Harmonogram standard'!C481+1)</f>
        <v/>
      </c>
      <c r="D482" s="34" t="str">
        <f t="shared" si="29"/>
        <v/>
      </c>
      <c r="E482" s="34" t="str">
        <f t="shared" si="30"/>
        <v/>
      </c>
      <c r="F482" s="34" t="str">
        <f t="shared" si="31"/>
        <v/>
      </c>
      <c r="G482" s="34" t="str">
        <f>IF(C482&lt;&gt;"",G481-Table33[[#This Row],[Kapitał]],"")</f>
        <v/>
      </c>
    </row>
    <row r="483" spans="2:7">
      <c r="B483" s="33" t="str">
        <f t="shared" si="28"/>
        <v/>
      </c>
      <c r="C483" t="str">
        <f>IF($C$19&lt;='Harmonogram standard'!C482,"",'Harmonogram standard'!C482+1)</f>
        <v/>
      </c>
      <c r="D483" s="34" t="str">
        <f t="shared" si="29"/>
        <v/>
      </c>
      <c r="E483" s="34" t="str">
        <f t="shared" si="30"/>
        <v/>
      </c>
      <c r="F483" s="34" t="str">
        <f t="shared" si="31"/>
        <v/>
      </c>
      <c r="G483" s="34" t="str">
        <f>IF(C483&lt;&gt;"",G482-Table33[[#This Row],[Kapitał]],"")</f>
        <v/>
      </c>
    </row>
    <row r="484" spans="2:7">
      <c r="B484" s="33" t="str">
        <f t="shared" si="28"/>
        <v/>
      </c>
      <c r="C484" t="str">
        <f>IF($C$19&lt;='Harmonogram standard'!C483,"",'Harmonogram standard'!C483+1)</f>
        <v/>
      </c>
      <c r="D484" s="34" t="str">
        <f t="shared" si="29"/>
        <v/>
      </c>
      <c r="E484" s="34" t="str">
        <f t="shared" si="30"/>
        <v/>
      </c>
      <c r="F484" s="34" t="str">
        <f t="shared" si="31"/>
        <v/>
      </c>
      <c r="G484" s="34" t="str">
        <f>IF(C484&lt;&gt;"",G483-Table33[[#This Row],[Kapitał]],"")</f>
        <v/>
      </c>
    </row>
    <row r="485" spans="2:7">
      <c r="B485" s="33" t="str">
        <f t="shared" si="28"/>
        <v/>
      </c>
      <c r="C485" t="str">
        <f>IF($C$19&lt;='Harmonogram standard'!C484,"",'Harmonogram standard'!C484+1)</f>
        <v/>
      </c>
      <c r="D485" s="34" t="str">
        <f t="shared" si="29"/>
        <v/>
      </c>
      <c r="E485" s="34" t="str">
        <f t="shared" si="30"/>
        <v/>
      </c>
      <c r="F485" s="34" t="str">
        <f t="shared" si="31"/>
        <v/>
      </c>
      <c r="G485" s="34" t="str">
        <f>IF(C485&lt;&gt;"",G484-Table33[[#This Row],[Kapitał]],"")</f>
        <v/>
      </c>
    </row>
    <row r="486" spans="2:7">
      <c r="B486" s="33" t="str">
        <f t="shared" si="28"/>
        <v/>
      </c>
      <c r="C486" t="str">
        <f>IF($C$19&lt;='Harmonogram standard'!C485,"",'Harmonogram standard'!C485+1)</f>
        <v/>
      </c>
      <c r="D486" s="34" t="str">
        <f t="shared" si="29"/>
        <v/>
      </c>
      <c r="E486" s="34" t="str">
        <f t="shared" si="30"/>
        <v/>
      </c>
      <c r="F486" s="34" t="str">
        <f t="shared" si="31"/>
        <v/>
      </c>
      <c r="G486" s="34" t="str">
        <f>IF(C486&lt;&gt;"",G485-Table33[[#This Row],[Kapitał]],"")</f>
        <v/>
      </c>
    </row>
    <row r="487" spans="2:7">
      <c r="B487" s="33" t="str">
        <f t="shared" si="28"/>
        <v/>
      </c>
      <c r="C487" t="str">
        <f>IF($C$19&lt;='Harmonogram standard'!C486,"",'Harmonogram standard'!C486+1)</f>
        <v/>
      </c>
      <c r="D487" s="34" t="str">
        <f t="shared" si="29"/>
        <v/>
      </c>
      <c r="E487" s="34" t="str">
        <f t="shared" si="30"/>
        <v/>
      </c>
      <c r="F487" s="34" t="str">
        <f t="shared" si="31"/>
        <v/>
      </c>
      <c r="G487" s="34" t="str">
        <f>IF(C487&lt;&gt;"",G486-Table33[[#This Row],[Kapitał]],"")</f>
        <v/>
      </c>
    </row>
    <row r="488" spans="2:7">
      <c r="B488" s="33" t="str">
        <f t="shared" si="28"/>
        <v/>
      </c>
      <c r="C488" t="str">
        <f>IF($C$19&lt;='Harmonogram standard'!C487,"",'Harmonogram standard'!C487+1)</f>
        <v/>
      </c>
      <c r="D488" s="34" t="str">
        <f t="shared" si="29"/>
        <v/>
      </c>
      <c r="E488" s="34" t="str">
        <f t="shared" si="30"/>
        <v/>
      </c>
      <c r="F488" s="34" t="str">
        <f t="shared" si="31"/>
        <v/>
      </c>
      <c r="G488" s="34" t="str">
        <f>IF(C488&lt;&gt;"",G487-Table33[[#This Row],[Kapitał]],"")</f>
        <v/>
      </c>
    </row>
    <row r="489" spans="2:7">
      <c r="B489" s="33" t="str">
        <f t="shared" si="28"/>
        <v/>
      </c>
      <c r="C489" t="str">
        <f>IF($C$19&lt;='Harmonogram standard'!C488,"",'Harmonogram standard'!C488+1)</f>
        <v/>
      </c>
      <c r="D489" s="34" t="str">
        <f t="shared" si="29"/>
        <v/>
      </c>
      <c r="E489" s="34" t="str">
        <f t="shared" si="30"/>
        <v/>
      </c>
      <c r="F489" s="34" t="str">
        <f t="shared" si="31"/>
        <v/>
      </c>
      <c r="G489" s="34" t="str">
        <f>IF(C489&lt;&gt;"",G488-Table33[[#This Row],[Kapitał]],"")</f>
        <v/>
      </c>
    </row>
    <row r="490" spans="2:7">
      <c r="B490" s="33" t="str">
        <f t="shared" si="28"/>
        <v/>
      </c>
      <c r="C490" t="str">
        <f>IF($C$19&lt;='Harmonogram standard'!C489,"",'Harmonogram standard'!C489+1)</f>
        <v/>
      </c>
      <c r="D490" s="34" t="str">
        <f t="shared" si="29"/>
        <v/>
      </c>
      <c r="E490" s="34" t="str">
        <f t="shared" si="30"/>
        <v/>
      </c>
      <c r="F490" s="34" t="str">
        <f t="shared" si="31"/>
        <v/>
      </c>
      <c r="G490" s="34" t="str">
        <f>IF(C490&lt;&gt;"",G489-Table33[[#This Row],[Kapitał]],"")</f>
        <v/>
      </c>
    </row>
    <row r="491" spans="2:7">
      <c r="B491" s="33" t="str">
        <f t="shared" si="28"/>
        <v/>
      </c>
      <c r="C491" t="str">
        <f>IF($C$19&lt;='Harmonogram standard'!C490,"",'Harmonogram standard'!C490+1)</f>
        <v/>
      </c>
      <c r="D491" s="34" t="str">
        <f t="shared" si="29"/>
        <v/>
      </c>
      <c r="E491" s="34" t="str">
        <f t="shared" si="30"/>
        <v/>
      </c>
      <c r="F491" s="34" t="str">
        <f t="shared" si="31"/>
        <v/>
      </c>
      <c r="G491" s="34" t="str">
        <f>IF(C491&lt;&gt;"",G490-Table33[[#This Row],[Kapitał]],"")</f>
        <v/>
      </c>
    </row>
    <row r="492" spans="2:7">
      <c r="B492" s="33" t="str">
        <f t="shared" si="28"/>
        <v/>
      </c>
      <c r="C492" t="str">
        <f>IF($C$19&lt;='Harmonogram standard'!C491,"",'Harmonogram standard'!C491+1)</f>
        <v/>
      </c>
      <c r="D492" s="34" t="str">
        <f t="shared" si="29"/>
        <v/>
      </c>
      <c r="E492" s="34" t="str">
        <f t="shared" si="30"/>
        <v/>
      </c>
      <c r="F492" s="34" t="str">
        <f t="shared" si="31"/>
        <v/>
      </c>
      <c r="G492" s="34" t="str">
        <f>IF(C492&lt;&gt;"",G491-Table33[[#This Row],[Kapitał]],"")</f>
        <v/>
      </c>
    </row>
    <row r="493" spans="2:7">
      <c r="B493" s="33" t="str">
        <f t="shared" si="28"/>
        <v/>
      </c>
      <c r="C493" t="str">
        <f>IF($C$19&lt;='Harmonogram standard'!C492,"",'Harmonogram standard'!C492+1)</f>
        <v/>
      </c>
      <c r="D493" s="34" t="str">
        <f t="shared" si="29"/>
        <v/>
      </c>
      <c r="E493" s="34" t="str">
        <f t="shared" si="30"/>
        <v/>
      </c>
      <c r="F493" s="34" t="str">
        <f t="shared" si="31"/>
        <v/>
      </c>
      <c r="G493" s="34" t="str">
        <f>IF(C493&lt;&gt;"",G492-Table33[[#This Row],[Kapitał]],"")</f>
        <v/>
      </c>
    </row>
    <row r="494" spans="2:7">
      <c r="B494" s="33" t="str">
        <f t="shared" si="28"/>
        <v/>
      </c>
      <c r="C494" t="str">
        <f>IF($C$19&lt;='Harmonogram standard'!C493,"",'Harmonogram standard'!C493+1)</f>
        <v/>
      </c>
      <c r="D494" s="34" t="str">
        <f t="shared" si="29"/>
        <v/>
      </c>
      <c r="E494" s="34" t="str">
        <f t="shared" si="30"/>
        <v/>
      </c>
      <c r="F494" s="34" t="str">
        <f t="shared" si="31"/>
        <v/>
      </c>
      <c r="G494" s="34" t="str">
        <f>IF(C494&lt;&gt;"",G493-Table33[[#This Row],[Kapitał]],"")</f>
        <v/>
      </c>
    </row>
    <row r="495" spans="2:7">
      <c r="B495" s="33" t="str">
        <f t="shared" si="28"/>
        <v/>
      </c>
      <c r="C495" t="str">
        <f>IF($C$19&lt;='Harmonogram standard'!C494,"",'Harmonogram standard'!C494+1)</f>
        <v/>
      </c>
      <c r="D495" s="34" t="str">
        <f t="shared" si="29"/>
        <v/>
      </c>
      <c r="E495" s="34" t="str">
        <f t="shared" si="30"/>
        <v/>
      </c>
      <c r="F495" s="34" t="str">
        <f t="shared" si="31"/>
        <v/>
      </c>
      <c r="G495" s="34" t="str">
        <f>IF(C495&lt;&gt;"",G494-Table33[[#This Row],[Kapitał]],"")</f>
        <v/>
      </c>
    </row>
    <row r="496" spans="2:7">
      <c r="B496" s="33" t="str">
        <f t="shared" si="28"/>
        <v/>
      </c>
      <c r="C496" t="str">
        <f>IF($C$19&lt;='Harmonogram standard'!C495,"",'Harmonogram standard'!C495+1)</f>
        <v/>
      </c>
      <c r="D496" s="34" t="str">
        <f t="shared" si="29"/>
        <v/>
      </c>
      <c r="E496" s="34" t="str">
        <f t="shared" si="30"/>
        <v/>
      </c>
      <c r="F496" s="34" t="str">
        <f t="shared" si="31"/>
        <v/>
      </c>
      <c r="G496" s="34" t="str">
        <f>IF(C496&lt;&gt;"",G495-Table33[[#This Row],[Kapitał]],"")</f>
        <v/>
      </c>
    </row>
    <row r="497" spans="2:7">
      <c r="B497" s="33" t="str">
        <f t="shared" si="28"/>
        <v/>
      </c>
      <c r="C497" t="str">
        <f>IF($C$19&lt;='Harmonogram standard'!C496,"",'Harmonogram standard'!C496+1)</f>
        <v/>
      </c>
      <c r="D497" s="34" t="str">
        <f t="shared" si="29"/>
        <v/>
      </c>
      <c r="E497" s="34" t="str">
        <f t="shared" si="30"/>
        <v/>
      </c>
      <c r="F497" s="34" t="str">
        <f t="shared" si="31"/>
        <v/>
      </c>
      <c r="G497" s="34" t="str">
        <f>IF(C497&lt;&gt;"",G496-Table33[[#This Row],[Kapitał]],"")</f>
        <v/>
      </c>
    </row>
    <row r="498" spans="2:7">
      <c r="B498" s="33" t="str">
        <f t="shared" si="28"/>
        <v/>
      </c>
      <c r="C498" t="str">
        <f>IF($C$19&lt;='Harmonogram standard'!C497,"",'Harmonogram standard'!C497+1)</f>
        <v/>
      </c>
      <c r="D498" s="34" t="str">
        <f t="shared" si="29"/>
        <v/>
      </c>
      <c r="E498" s="34" t="str">
        <f t="shared" si="30"/>
        <v/>
      </c>
      <c r="F498" s="34" t="str">
        <f t="shared" si="31"/>
        <v/>
      </c>
      <c r="G498" s="34" t="str">
        <f>IF(C498&lt;&gt;"",G497-Table33[[#This Row],[Kapitał]],"")</f>
        <v/>
      </c>
    </row>
    <row r="499" spans="2:7">
      <c r="B499" s="33" t="str">
        <f t="shared" si="28"/>
        <v/>
      </c>
      <c r="C499" t="str">
        <f>IF($C$19&lt;='Harmonogram standard'!C498,"",'Harmonogram standard'!C498+1)</f>
        <v/>
      </c>
      <c r="D499" s="34" t="str">
        <f t="shared" si="29"/>
        <v/>
      </c>
      <c r="E499" s="34" t="str">
        <f t="shared" si="30"/>
        <v/>
      </c>
      <c r="F499" s="34" t="str">
        <f t="shared" si="31"/>
        <v/>
      </c>
      <c r="G499" s="34" t="str">
        <f>IF(C499&lt;&gt;"",G498-Table33[[#This Row],[Kapitał]],"")</f>
        <v/>
      </c>
    </row>
    <row r="500" spans="2:7">
      <c r="B500" s="33" t="str">
        <f t="shared" si="28"/>
        <v/>
      </c>
      <c r="C500" t="str">
        <f>IF($C$19&lt;='Harmonogram standard'!C499,"",'Harmonogram standard'!C499+1)</f>
        <v/>
      </c>
      <c r="D500" s="34" t="str">
        <f t="shared" si="29"/>
        <v/>
      </c>
      <c r="E500" s="34" t="str">
        <f t="shared" si="30"/>
        <v/>
      </c>
      <c r="F500" s="34" t="str">
        <f t="shared" si="31"/>
        <v/>
      </c>
      <c r="G500" s="34" t="str">
        <f>IF(C500&lt;&gt;"",G499-Table33[[#This Row],[Kapitał]],"")</f>
        <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0"/>
  <sheetViews>
    <sheetView showGridLines="0" workbookViewId="0">
      <selection activeCell="I1" sqref="I1"/>
    </sheetView>
  </sheetViews>
  <sheetFormatPr baseColWidth="10" defaultRowHeight="15" x14ac:dyDescent="0"/>
  <cols>
    <col min="1" max="1" width="2.33203125" customWidth="1"/>
    <col min="3" max="3" width="13.5" customWidth="1"/>
    <col min="4" max="4" width="15.5" customWidth="1"/>
    <col min="7" max="7" width="25.5" customWidth="1"/>
    <col min="8" max="8" width="11" customWidth="1"/>
  </cols>
  <sheetData>
    <row r="1" spans="2:5" ht="21">
      <c r="B1" s="10" t="s">
        <v>75</v>
      </c>
    </row>
    <row r="3" spans="2:5">
      <c r="B3" s="36" t="s">
        <v>89</v>
      </c>
    </row>
    <row r="5" spans="2:5" ht="21">
      <c r="B5" s="10" t="s">
        <v>39</v>
      </c>
    </row>
    <row r="7" spans="2:5">
      <c r="C7" s="35" t="s">
        <v>40</v>
      </c>
      <c r="D7" s="34">
        <f>SUM(Table375[Wysokość raty])</f>
        <v>64700.716870918593</v>
      </c>
      <c r="E7" t="str">
        <f>ANALIZA!D12</f>
        <v>CHF</v>
      </c>
    </row>
    <row r="8" spans="2:5">
      <c r="C8" s="35" t="s">
        <v>41</v>
      </c>
      <c r="D8" s="34">
        <f>SUM(Table375[Kapitał])</f>
        <v>50000</v>
      </c>
      <c r="E8" t="str">
        <f>E7</f>
        <v>CHF</v>
      </c>
    </row>
    <row r="9" spans="2:5">
      <c r="C9" s="35" t="s">
        <v>42</v>
      </c>
      <c r="D9" s="34">
        <f>SUM(Table375[Odsetki])</f>
        <v>14700.716870918413</v>
      </c>
      <c r="E9" t="str">
        <f>E7</f>
        <v>CHF</v>
      </c>
    </row>
    <row r="11" spans="2:5">
      <c r="C11" s="35" t="s">
        <v>33</v>
      </c>
      <c r="D11" s="34">
        <f>C20-D8</f>
        <v>0</v>
      </c>
      <c r="E11" t="str">
        <f>E7</f>
        <v>CHF</v>
      </c>
    </row>
    <row r="13" spans="2:5">
      <c r="C13" s="35" t="s">
        <v>47</v>
      </c>
      <c r="D13" s="34">
        <f>C21</f>
        <v>200.3118169378279</v>
      </c>
      <c r="E13" t="str">
        <f>E7</f>
        <v>CHF</v>
      </c>
    </row>
    <row r="14" spans="2:5">
      <c r="C14" s="35" t="s">
        <v>48</v>
      </c>
      <c r="D14" s="34">
        <f>D13*ANALIZA!C13</f>
        <v>771.20049521063743</v>
      </c>
      <c r="E14" t="s">
        <v>22</v>
      </c>
    </row>
    <row r="16" spans="2:5" ht="21">
      <c r="B16" s="10" t="s">
        <v>34</v>
      </c>
    </row>
    <row r="18" spans="2:9">
      <c r="B18" t="s">
        <v>35</v>
      </c>
      <c r="C18">
        <f>ANALIZA!C16/12</f>
        <v>1.6666666666666668E-3</v>
      </c>
    </row>
    <row r="19" spans="2:9">
      <c r="B19" t="s">
        <v>36</v>
      </c>
      <c r="C19">
        <f>ANALIZA!C19</f>
        <v>323</v>
      </c>
    </row>
    <row r="20" spans="2:9">
      <c r="B20" t="s">
        <v>37</v>
      </c>
      <c r="C20" s="34">
        <f>ANALIZA!C12-ANALIZA!C26</f>
        <v>50000</v>
      </c>
    </row>
    <row r="21" spans="2:9">
      <c r="B21" t="s">
        <v>38</v>
      </c>
      <c r="C21" s="34">
        <f>-PMT($C$18,$C$19,$C$20,,)</f>
        <v>200.3118169378279</v>
      </c>
    </row>
    <row r="23" spans="2:9" ht="21">
      <c r="B23" s="10" t="s">
        <v>44</v>
      </c>
      <c r="I23" s="10"/>
    </row>
    <row r="25" spans="2:9">
      <c r="B25" s="36" t="s">
        <v>45</v>
      </c>
    </row>
    <row r="27" spans="2:9">
      <c r="B27" t="s">
        <v>28</v>
      </c>
      <c r="C27" t="s">
        <v>29</v>
      </c>
      <c r="D27" t="s">
        <v>32</v>
      </c>
      <c r="E27" t="s">
        <v>30</v>
      </c>
      <c r="F27" t="s">
        <v>31</v>
      </c>
      <c r="G27" t="s">
        <v>33</v>
      </c>
    </row>
    <row r="28" spans="2:9">
      <c r="B28" s="33">
        <f>ANALIZA!C11</f>
        <v>42120</v>
      </c>
      <c r="C28">
        <f>IF(C19&gt;=1,1,)</f>
        <v>1</v>
      </c>
      <c r="D28" s="34">
        <f t="shared" ref="D28:D91" si="0">IF(C28&lt;&gt;"",$C$21,"")</f>
        <v>200.3118169378279</v>
      </c>
      <c r="E28" s="34">
        <f>IF(C28&lt;&gt;"",PPMT($C$18,C28,$C$19,-$C$20,,),"")</f>
        <v>116.97848360449457</v>
      </c>
      <c r="F28" s="34">
        <f>IF(C28&lt;&gt;"",IPMT($C$18,C28,$C$19,-$C$20,,),"")</f>
        <v>83.333333333333343</v>
      </c>
      <c r="G28" s="34">
        <f>IF(C28&lt;&gt;"",$C$20-E28,"")</f>
        <v>49883.021516395507</v>
      </c>
    </row>
    <row r="29" spans="2:9">
      <c r="B29" s="33">
        <f>IF(C29&lt;&gt;"",EDATE(B28,1),"")</f>
        <v>42150</v>
      </c>
      <c r="C29">
        <f>IF($C$19&lt;=C28,"",C28+1)</f>
        <v>2</v>
      </c>
      <c r="D29" s="34">
        <f t="shared" si="0"/>
        <v>200.3118169378279</v>
      </c>
      <c r="E29" s="34">
        <f>IF(C29&lt;&gt;"",PPMT($C$18,C29,$C$19,-$C$20,,),"")</f>
        <v>117.17344774383538</v>
      </c>
      <c r="F29" s="34">
        <f t="shared" ref="F29:F91" si="1">IF(C29&lt;&gt;"",IPMT($C$18,C29,$C$19,-$C$20,,),"")</f>
        <v>83.138369193992546</v>
      </c>
      <c r="G29" s="34">
        <f>IF(C29&lt;&gt;"",G28-Table375[[#This Row],[Kapitał]],"")</f>
        <v>49765.84806865167</v>
      </c>
    </row>
    <row r="30" spans="2:9">
      <c r="B30" s="33">
        <f t="shared" ref="B30:B91" si="2">IF(C30&lt;&gt;"",EDATE(B29,1),"")</f>
        <v>42181</v>
      </c>
      <c r="C30">
        <f t="shared" ref="C30:C91" si="3">IF($C$19&lt;=C29,"",C29+1)</f>
        <v>3</v>
      </c>
      <c r="D30" s="34">
        <f t="shared" si="0"/>
        <v>200.3118169378279</v>
      </c>
      <c r="E30" s="34">
        <f>IF(C30&lt;&gt;"",PPMT($C$18,C30,$C$19,-$C$20,,),"")</f>
        <v>117.36873682340845</v>
      </c>
      <c r="F30" s="34">
        <f t="shared" si="1"/>
        <v>82.943080114419473</v>
      </c>
      <c r="G30" s="34">
        <f>IF(C30&lt;&gt;"",G29-Table375[[#This Row],[Kapitał]],"")</f>
        <v>49648.479331828261</v>
      </c>
    </row>
    <row r="31" spans="2:9">
      <c r="B31" s="33">
        <f t="shared" si="2"/>
        <v>42211</v>
      </c>
      <c r="C31">
        <f t="shared" si="3"/>
        <v>4</v>
      </c>
      <c r="D31" s="34">
        <f t="shared" si="0"/>
        <v>200.3118169378279</v>
      </c>
      <c r="E31" s="34">
        <f t="shared" ref="E31:E91" si="4">IF(C31&lt;&gt;"",PPMT($C$18,C31,$C$19,-$C$20,,),"")</f>
        <v>117.56435138478081</v>
      </c>
      <c r="F31" s="34">
        <f t="shared" si="1"/>
        <v>82.747465553047135</v>
      </c>
      <c r="G31" s="34">
        <f>IF(C31&lt;&gt;"",G30-Table375[[#This Row],[Kapitał]],"")</f>
        <v>49530.914980443478</v>
      </c>
    </row>
    <row r="32" spans="2:9">
      <c r="B32" s="33">
        <f t="shared" si="2"/>
        <v>42242</v>
      </c>
      <c r="C32">
        <f t="shared" si="3"/>
        <v>5</v>
      </c>
      <c r="D32" s="34">
        <f t="shared" si="0"/>
        <v>200.3118169378279</v>
      </c>
      <c r="E32" s="34">
        <f t="shared" si="4"/>
        <v>117.76029197042207</v>
      </c>
      <c r="F32" s="34">
        <f t="shared" si="1"/>
        <v>82.551524967405811</v>
      </c>
      <c r="G32" s="34">
        <f>IF(C32&lt;&gt;"",G31-Table375[[#This Row],[Kapitał]],"")</f>
        <v>49413.154688473056</v>
      </c>
    </row>
    <row r="33" spans="2:9">
      <c r="B33" s="33">
        <f t="shared" si="2"/>
        <v>42273</v>
      </c>
      <c r="C33">
        <f t="shared" si="3"/>
        <v>6</v>
      </c>
      <c r="D33" s="34">
        <f t="shared" si="0"/>
        <v>200.3118169378279</v>
      </c>
      <c r="E33" s="34">
        <f t="shared" si="4"/>
        <v>117.95655912370613</v>
      </c>
      <c r="F33" s="34">
        <f t="shared" si="1"/>
        <v>82.355257814121785</v>
      </c>
      <c r="G33" s="34">
        <f>IF(C33&lt;&gt;"",G32-Table375[[#This Row],[Kapitał]],"")</f>
        <v>49295.198129349352</v>
      </c>
      <c r="I33" s="34"/>
    </row>
    <row r="34" spans="2:9">
      <c r="B34" s="33">
        <f t="shared" si="2"/>
        <v>42303</v>
      </c>
      <c r="C34">
        <f t="shared" si="3"/>
        <v>7</v>
      </c>
      <c r="D34" s="34">
        <f t="shared" si="0"/>
        <v>200.3118169378279</v>
      </c>
      <c r="E34" s="34">
        <f t="shared" si="4"/>
        <v>118.1531533889123</v>
      </c>
      <c r="F34" s="34">
        <f t="shared" si="1"/>
        <v>82.158663548915598</v>
      </c>
      <c r="G34" s="34">
        <f>IF(C34&lt;&gt;"",G33-Table375[[#This Row],[Kapitał]],"")</f>
        <v>49177.044975960438</v>
      </c>
    </row>
    <row r="35" spans="2:9">
      <c r="B35" s="33">
        <f t="shared" si="2"/>
        <v>42334</v>
      </c>
      <c r="C35">
        <f t="shared" si="3"/>
        <v>8</v>
      </c>
      <c r="D35" s="34">
        <f t="shared" si="0"/>
        <v>200.3118169378279</v>
      </c>
      <c r="E35" s="34">
        <f t="shared" si="4"/>
        <v>118.35007531122717</v>
      </c>
      <c r="F35" s="34">
        <f t="shared" si="1"/>
        <v>81.961741626600741</v>
      </c>
      <c r="G35" s="34">
        <f>IF(C35&lt;&gt;"",G34-Table375[[#This Row],[Kapitał]],"")</f>
        <v>49058.694900649214</v>
      </c>
    </row>
    <row r="36" spans="2:9">
      <c r="B36" s="33">
        <f t="shared" si="2"/>
        <v>42364</v>
      </c>
      <c r="C36">
        <f t="shared" si="3"/>
        <v>9</v>
      </c>
      <c r="D36" s="34">
        <f t="shared" si="0"/>
        <v>200.3118169378279</v>
      </c>
      <c r="E36" s="34">
        <f t="shared" si="4"/>
        <v>118.54732543674587</v>
      </c>
      <c r="F36" s="34">
        <f t="shared" si="1"/>
        <v>81.764491501082034</v>
      </c>
      <c r="G36" s="34">
        <f>IF(C36&lt;&gt;"",G35-Table375[[#This Row],[Kapitał]],"")</f>
        <v>48940.147575212468</v>
      </c>
    </row>
    <row r="37" spans="2:9">
      <c r="B37" s="33">
        <f t="shared" si="2"/>
        <v>42395</v>
      </c>
      <c r="C37">
        <f t="shared" si="3"/>
        <v>10</v>
      </c>
      <c r="D37" s="34">
        <f t="shared" si="0"/>
        <v>200.3118169378279</v>
      </c>
      <c r="E37" s="34">
        <f t="shared" si="4"/>
        <v>118.74490431247379</v>
      </c>
      <c r="F37" s="34">
        <f t="shared" si="1"/>
        <v>81.566912625354149</v>
      </c>
      <c r="G37" s="34">
        <f>IF(C37&lt;&gt;"",G36-Table375[[#This Row],[Kapitał]],"")</f>
        <v>48821.402670899995</v>
      </c>
    </row>
    <row r="38" spans="2:9">
      <c r="B38" s="33">
        <f t="shared" si="2"/>
        <v>42426</v>
      </c>
      <c r="C38">
        <f t="shared" si="3"/>
        <v>11</v>
      </c>
      <c r="D38" s="34">
        <f t="shared" si="0"/>
        <v>200.3118169378279</v>
      </c>
      <c r="E38" s="34">
        <f t="shared" si="4"/>
        <v>118.9428124863279</v>
      </c>
      <c r="F38" s="34">
        <f t="shared" si="1"/>
        <v>81.36900445149999</v>
      </c>
      <c r="G38" s="34">
        <f>IF(C38&lt;&gt;"",G37-Table375[[#This Row],[Kapitał]],"")</f>
        <v>48702.459858413669</v>
      </c>
    </row>
    <row r="39" spans="2:9">
      <c r="B39" s="33">
        <f t="shared" si="2"/>
        <v>42455</v>
      </c>
      <c r="C39">
        <f t="shared" si="3"/>
        <v>12</v>
      </c>
      <c r="D39" s="34">
        <f t="shared" si="0"/>
        <v>200.3118169378279</v>
      </c>
      <c r="E39" s="34">
        <f t="shared" si="4"/>
        <v>119.14105050713846</v>
      </c>
      <c r="F39" s="34">
        <f t="shared" si="1"/>
        <v>81.170766430689454</v>
      </c>
      <c r="G39" s="34">
        <f>IF(C39&lt;&gt;"",G38-Table375[[#This Row],[Kapitał]],"")</f>
        <v>48583.318807906529</v>
      </c>
    </row>
    <row r="40" spans="2:9">
      <c r="B40" s="33">
        <f t="shared" si="2"/>
        <v>42486</v>
      </c>
      <c r="C40">
        <f t="shared" si="3"/>
        <v>13</v>
      </c>
      <c r="D40" s="34">
        <f t="shared" si="0"/>
        <v>200.3118169378279</v>
      </c>
      <c r="E40" s="34">
        <f t="shared" si="4"/>
        <v>119.33961892465035</v>
      </c>
      <c r="F40" s="34">
        <f t="shared" si="1"/>
        <v>80.972198013177561</v>
      </c>
      <c r="G40" s="34">
        <f>IF(C40&lt;&gt;"",G39-Table375[[#This Row],[Kapitał]],"")</f>
        <v>48463.979188981881</v>
      </c>
    </row>
    <row r="41" spans="2:9">
      <c r="B41" s="33">
        <f t="shared" si="2"/>
        <v>42516</v>
      </c>
      <c r="C41">
        <f t="shared" si="3"/>
        <v>14</v>
      </c>
      <c r="D41" s="34">
        <f t="shared" si="0"/>
        <v>200.3118169378279</v>
      </c>
      <c r="E41" s="34">
        <f t="shared" si="4"/>
        <v>119.53851828952479</v>
      </c>
      <c r="F41" s="34">
        <f t="shared" si="1"/>
        <v>80.773298648303154</v>
      </c>
      <c r="G41" s="34">
        <f>IF(C41&lt;&gt;"",G40-Table375[[#This Row],[Kapitał]],"")</f>
        <v>48344.440670692355</v>
      </c>
    </row>
    <row r="42" spans="2:9">
      <c r="B42" s="33">
        <f t="shared" si="2"/>
        <v>42547</v>
      </c>
      <c r="C42">
        <f t="shared" si="3"/>
        <v>15</v>
      </c>
      <c r="D42" s="34">
        <f t="shared" si="0"/>
        <v>200.3118169378279</v>
      </c>
      <c r="E42" s="34">
        <f t="shared" si="4"/>
        <v>119.73774915334066</v>
      </c>
      <c r="F42" s="34">
        <f t="shared" si="1"/>
        <v>80.574067784487269</v>
      </c>
      <c r="G42" s="34">
        <f>IF(C42&lt;&gt;"",G41-Table375[[#This Row],[Kapitał]],"")</f>
        <v>48224.702921539014</v>
      </c>
    </row>
    <row r="43" spans="2:9">
      <c r="B43" s="33">
        <f t="shared" si="2"/>
        <v>42577</v>
      </c>
      <c r="C43">
        <f t="shared" si="3"/>
        <v>16</v>
      </c>
      <c r="D43" s="34">
        <f t="shared" si="0"/>
        <v>200.3118169378279</v>
      </c>
      <c r="E43" s="34">
        <f t="shared" si="4"/>
        <v>119.9373120685962</v>
      </c>
      <c r="F43" s="34">
        <f t="shared" si="1"/>
        <v>80.374504869231714</v>
      </c>
      <c r="G43" s="34">
        <f>IF(C43&lt;&gt;"",G42-Table375[[#This Row],[Kapitał]],"")</f>
        <v>48104.765609470414</v>
      </c>
    </row>
    <row r="44" spans="2:9">
      <c r="B44" s="33">
        <f t="shared" si="2"/>
        <v>42608</v>
      </c>
      <c r="C44">
        <f t="shared" si="3"/>
        <v>17</v>
      </c>
      <c r="D44" s="34">
        <f t="shared" si="0"/>
        <v>200.3118169378279</v>
      </c>
      <c r="E44" s="34">
        <f t="shared" si="4"/>
        <v>120.13720758871052</v>
      </c>
      <c r="F44" s="34">
        <f t="shared" si="1"/>
        <v>80.174609349117375</v>
      </c>
      <c r="G44" s="34">
        <f>IF(C44&lt;&gt;"",G43-Table375[[#This Row],[Kapitał]],"")</f>
        <v>47984.628401881702</v>
      </c>
    </row>
    <row r="45" spans="2:9">
      <c r="B45" s="33">
        <f t="shared" si="2"/>
        <v>42639</v>
      </c>
      <c r="C45">
        <f t="shared" si="3"/>
        <v>18</v>
      </c>
      <c r="D45" s="34">
        <f t="shared" si="0"/>
        <v>200.3118169378279</v>
      </c>
      <c r="E45" s="34">
        <f t="shared" si="4"/>
        <v>120.33743626802506</v>
      </c>
      <c r="F45" s="34">
        <f t="shared" si="1"/>
        <v>79.974380669802841</v>
      </c>
      <c r="G45" s="34">
        <f>IF(C45&lt;&gt;"",G44-Table375[[#This Row],[Kapitał]],"")</f>
        <v>47864.290965613676</v>
      </c>
    </row>
    <row r="46" spans="2:9">
      <c r="B46" s="33">
        <f t="shared" si="2"/>
        <v>42669</v>
      </c>
      <c r="C46">
        <f t="shared" si="3"/>
        <v>19</v>
      </c>
      <c r="D46" s="34">
        <f t="shared" si="0"/>
        <v>200.3118169378279</v>
      </c>
      <c r="E46" s="34">
        <f t="shared" si="4"/>
        <v>120.53799866180512</v>
      </c>
      <c r="F46" s="34">
        <f t="shared" si="1"/>
        <v>79.773818276022809</v>
      </c>
      <c r="G46" s="34">
        <f>IF(C46&lt;&gt;"",G45-Table375[[#This Row],[Kapitał]],"")</f>
        <v>47743.75296695187</v>
      </c>
    </row>
    <row r="47" spans="2:9">
      <c r="B47" s="33">
        <f t="shared" si="2"/>
        <v>42700</v>
      </c>
      <c r="C47">
        <f t="shared" si="3"/>
        <v>20</v>
      </c>
      <c r="D47" s="34">
        <f t="shared" si="0"/>
        <v>200.3118169378279</v>
      </c>
      <c r="E47" s="34">
        <f t="shared" si="4"/>
        <v>120.73889532624143</v>
      </c>
      <c r="F47" s="34">
        <f t="shared" si="1"/>
        <v>79.57292161158648</v>
      </c>
      <c r="G47" s="34">
        <f>IF(C47&lt;&gt;"",G46-Table375[[#This Row],[Kapitał]],"")</f>
        <v>47623.014071625628</v>
      </c>
    </row>
    <row r="48" spans="2:9">
      <c r="B48" s="33">
        <f t="shared" si="2"/>
        <v>42730</v>
      </c>
      <c r="C48">
        <f t="shared" si="3"/>
        <v>21</v>
      </c>
      <c r="D48" s="34">
        <f t="shared" si="0"/>
        <v>200.3118169378279</v>
      </c>
      <c r="E48" s="34">
        <f t="shared" si="4"/>
        <v>120.94012681845183</v>
      </c>
      <c r="F48" s="34">
        <f t="shared" si="1"/>
        <v>79.371690119376069</v>
      </c>
      <c r="G48" s="34">
        <f>IF(C48&lt;&gt;"",G47-Table375[[#This Row],[Kapitał]],"")</f>
        <v>47502.073944807176</v>
      </c>
    </row>
    <row r="49" spans="2:7">
      <c r="B49" s="33">
        <f t="shared" si="2"/>
        <v>42761</v>
      </c>
      <c r="C49">
        <f t="shared" si="3"/>
        <v>22</v>
      </c>
      <c r="D49" s="34">
        <f t="shared" si="0"/>
        <v>200.3118169378279</v>
      </c>
      <c r="E49" s="34">
        <f t="shared" si="4"/>
        <v>121.1416936964826</v>
      </c>
      <c r="F49" s="34">
        <f t="shared" si="1"/>
        <v>79.170123241345323</v>
      </c>
      <c r="G49" s="34">
        <f>IF(C49&lt;&gt;"",G48-Table375[[#This Row],[Kapitał]],"")</f>
        <v>47380.932251110695</v>
      </c>
    </row>
    <row r="50" spans="2:7">
      <c r="B50" s="33">
        <f t="shared" si="2"/>
        <v>42792</v>
      </c>
      <c r="C50">
        <f t="shared" si="3"/>
        <v>23</v>
      </c>
      <c r="D50" s="34">
        <f t="shared" si="0"/>
        <v>200.3118169378279</v>
      </c>
      <c r="E50" s="34">
        <f t="shared" si="4"/>
        <v>121.34359651931007</v>
      </c>
      <c r="F50" s="34">
        <f t="shared" si="1"/>
        <v>78.968220418517845</v>
      </c>
      <c r="G50" s="34">
        <f>IF(C50&lt;&gt;"",G49-Table375[[#This Row],[Kapitał]],"")</f>
        <v>47259.588654591382</v>
      </c>
    </row>
    <row r="51" spans="2:7">
      <c r="B51" s="33">
        <f t="shared" si="2"/>
        <v>42820</v>
      </c>
      <c r="C51">
        <f t="shared" si="3"/>
        <v>24</v>
      </c>
      <c r="D51" s="34">
        <f t="shared" si="0"/>
        <v>200.3118169378279</v>
      </c>
      <c r="E51" s="34">
        <f t="shared" si="4"/>
        <v>121.54583584684225</v>
      </c>
      <c r="F51" s="34">
        <f t="shared" si="1"/>
        <v>78.765981090985662</v>
      </c>
      <c r="G51" s="34">
        <f>IF(C51&lt;&gt;"",G50-Table375[[#This Row],[Kapitał]],"")</f>
        <v>47138.042818744536</v>
      </c>
    </row>
    <row r="52" spans="2:7">
      <c r="B52" s="33">
        <f t="shared" si="2"/>
        <v>42851</v>
      </c>
      <c r="C52">
        <f t="shared" si="3"/>
        <v>25</v>
      </c>
      <c r="D52" s="34">
        <f t="shared" si="0"/>
        <v>200.3118169378279</v>
      </c>
      <c r="E52" s="34">
        <f t="shared" si="4"/>
        <v>121.74841223992033</v>
      </c>
      <c r="F52" s="34">
        <f t="shared" si="1"/>
        <v>78.563404697907586</v>
      </c>
      <c r="G52" s="34">
        <f>IF(C52&lt;&gt;"",G51-Table375[[#This Row],[Kapitał]],"")</f>
        <v>47016.294406504618</v>
      </c>
    </row>
    <row r="53" spans="2:7">
      <c r="B53" s="33">
        <f t="shared" si="2"/>
        <v>42881</v>
      </c>
      <c r="C53">
        <f t="shared" si="3"/>
        <v>26</v>
      </c>
      <c r="D53" s="34">
        <f t="shared" si="0"/>
        <v>200.3118169378279</v>
      </c>
      <c r="E53" s="34">
        <f t="shared" si="4"/>
        <v>121.95132626032019</v>
      </c>
      <c r="F53" s="34">
        <f t="shared" si="1"/>
        <v>78.360490677507727</v>
      </c>
      <c r="G53" s="34">
        <f>IF(C53&lt;&gt;"",G52-Table375[[#This Row],[Kapitał]],"")</f>
        <v>46894.343080244296</v>
      </c>
    </row>
    <row r="54" spans="2:7">
      <c r="B54" s="33">
        <f t="shared" si="2"/>
        <v>42912</v>
      </c>
      <c r="C54">
        <f t="shared" si="3"/>
        <v>27</v>
      </c>
      <c r="D54" s="34">
        <f t="shared" si="0"/>
        <v>200.3118169378279</v>
      </c>
      <c r="E54" s="34">
        <f t="shared" si="4"/>
        <v>122.15457847075405</v>
      </c>
      <c r="F54" s="34">
        <f t="shared" si="1"/>
        <v>78.157238467073853</v>
      </c>
      <c r="G54" s="34">
        <f>IF(C54&lt;&gt;"",G53-Table375[[#This Row],[Kapitał]],"")</f>
        <v>46772.18850177354</v>
      </c>
    </row>
    <row r="55" spans="2:7">
      <c r="B55" s="33">
        <f t="shared" si="2"/>
        <v>42942</v>
      </c>
      <c r="C55">
        <f t="shared" si="3"/>
        <v>28</v>
      </c>
      <c r="D55" s="34">
        <f t="shared" si="0"/>
        <v>200.3118169378279</v>
      </c>
      <c r="E55" s="34">
        <f t="shared" si="4"/>
        <v>122.35816943487197</v>
      </c>
      <c r="F55" s="34">
        <f t="shared" si="1"/>
        <v>77.953647502955931</v>
      </c>
      <c r="G55" s="34">
        <f>IF(C55&lt;&gt;"",G54-Table375[[#This Row],[Kapitał]],"")</f>
        <v>46649.830332338672</v>
      </c>
    </row>
    <row r="56" spans="2:7">
      <c r="B56" s="33">
        <f t="shared" si="2"/>
        <v>42973</v>
      </c>
      <c r="C56">
        <f t="shared" si="3"/>
        <v>29</v>
      </c>
      <c r="D56" s="34">
        <f t="shared" si="0"/>
        <v>200.3118169378279</v>
      </c>
      <c r="E56" s="34">
        <f t="shared" si="4"/>
        <v>122.56209971726342</v>
      </c>
      <c r="F56" s="34">
        <f t="shared" si="1"/>
        <v>77.749717220564492</v>
      </c>
      <c r="G56" s="34">
        <f>IF(C56&lt;&gt;"",G55-Table375[[#This Row],[Kapitał]],"")</f>
        <v>46527.268232621405</v>
      </c>
    </row>
    <row r="57" spans="2:7">
      <c r="B57" s="33">
        <f t="shared" si="2"/>
        <v>43004</v>
      </c>
      <c r="C57">
        <f t="shared" si="3"/>
        <v>30</v>
      </c>
      <c r="D57" s="34">
        <f t="shared" si="0"/>
        <v>200.3118169378279</v>
      </c>
      <c r="E57" s="34">
        <f t="shared" si="4"/>
        <v>122.76636988345886</v>
      </c>
      <c r="F57" s="34">
        <f t="shared" si="1"/>
        <v>77.545447054369049</v>
      </c>
      <c r="G57" s="34">
        <f>IF(C57&lt;&gt;"",G56-Table375[[#This Row],[Kapitał]],"")</f>
        <v>46404.501862737947</v>
      </c>
    </row>
    <row r="58" spans="2:7">
      <c r="B58" s="33">
        <f t="shared" si="2"/>
        <v>43034</v>
      </c>
      <c r="C58">
        <f t="shared" si="3"/>
        <v>31</v>
      </c>
      <c r="D58" s="34">
        <f t="shared" si="0"/>
        <v>200.3118169378279</v>
      </c>
      <c r="E58" s="34">
        <f t="shared" si="4"/>
        <v>122.9709804999313</v>
      </c>
      <c r="F58" s="34">
        <f t="shared" si="1"/>
        <v>77.340836437896598</v>
      </c>
      <c r="G58" s="34">
        <f>IF(C58&lt;&gt;"",G57-Table375[[#This Row],[Kapitał]],"")</f>
        <v>46281.530882238018</v>
      </c>
    </row>
    <row r="59" spans="2:7">
      <c r="B59" s="33">
        <f t="shared" si="2"/>
        <v>43065</v>
      </c>
      <c r="C59">
        <f t="shared" si="3"/>
        <v>32</v>
      </c>
      <c r="D59" s="34">
        <f t="shared" si="0"/>
        <v>200.3118169378279</v>
      </c>
      <c r="E59" s="34">
        <f t="shared" si="4"/>
        <v>123.17593213409785</v>
      </c>
      <c r="F59" s="34">
        <f t="shared" si="1"/>
        <v>77.135884803730065</v>
      </c>
      <c r="G59" s="34">
        <f>IF(C59&lt;&gt;"",G58-Table375[[#This Row],[Kapitał]],"")</f>
        <v>46158.354950103916</v>
      </c>
    </row>
    <row r="60" spans="2:7">
      <c r="B60" s="33">
        <f t="shared" si="2"/>
        <v>43095</v>
      </c>
      <c r="C60">
        <f t="shared" si="3"/>
        <v>33</v>
      </c>
      <c r="D60" s="34">
        <f t="shared" si="0"/>
        <v>200.3118169378279</v>
      </c>
      <c r="E60" s="34">
        <f t="shared" si="4"/>
        <v>123.38122535432134</v>
      </c>
      <c r="F60" s="34">
        <f t="shared" si="1"/>
        <v>76.930591583506569</v>
      </c>
      <c r="G60" s="34">
        <f>IF(C60&lt;&gt;"",G59-Table375[[#This Row],[Kapitał]],"")</f>
        <v>46034.973724749594</v>
      </c>
    </row>
    <row r="61" spans="2:7">
      <c r="B61" s="33">
        <f t="shared" si="2"/>
        <v>43126</v>
      </c>
      <c r="C61">
        <f t="shared" si="3"/>
        <v>34</v>
      </c>
      <c r="D61" s="34">
        <f t="shared" si="0"/>
        <v>200.3118169378279</v>
      </c>
      <c r="E61" s="34">
        <f t="shared" si="4"/>
        <v>123.58686072991189</v>
      </c>
      <c r="F61" s="34">
        <f t="shared" si="1"/>
        <v>76.724956207916037</v>
      </c>
      <c r="G61" s="34">
        <f>IF(C61&lt;&gt;"",G60-Table375[[#This Row],[Kapitał]],"")</f>
        <v>45911.386864019682</v>
      </c>
    </row>
    <row r="62" spans="2:7">
      <c r="B62" s="33">
        <f t="shared" si="2"/>
        <v>43157</v>
      </c>
      <c r="C62">
        <f t="shared" si="3"/>
        <v>35</v>
      </c>
      <c r="D62" s="34">
        <f t="shared" si="0"/>
        <v>200.3118169378279</v>
      </c>
      <c r="E62" s="34">
        <f t="shared" si="4"/>
        <v>123.79283883112842</v>
      </c>
      <c r="F62" s="34">
        <f t="shared" si="1"/>
        <v>76.518978106699521</v>
      </c>
      <c r="G62" s="34">
        <f>IF(C62&lt;&gt;"",G61-Table375[[#This Row],[Kapitał]],"")</f>
        <v>45787.594025188555</v>
      </c>
    </row>
    <row r="63" spans="2:7">
      <c r="B63" s="33">
        <f t="shared" si="2"/>
        <v>43185</v>
      </c>
      <c r="C63">
        <f t="shared" si="3"/>
        <v>36</v>
      </c>
      <c r="D63" s="34">
        <f t="shared" si="0"/>
        <v>200.3118169378279</v>
      </c>
      <c r="E63" s="34">
        <f t="shared" si="4"/>
        <v>123.99916022918028</v>
      </c>
      <c r="F63" s="34">
        <f t="shared" si="1"/>
        <v>76.312656708647637</v>
      </c>
      <c r="G63" s="34">
        <f>IF(C63&lt;&gt;"",G62-Table375[[#This Row],[Kapitał]],"")</f>
        <v>45663.594864959377</v>
      </c>
    </row>
    <row r="64" spans="2:7">
      <c r="B64" s="33">
        <f t="shared" si="2"/>
        <v>43216</v>
      </c>
      <c r="C64">
        <f t="shared" si="3"/>
        <v>37</v>
      </c>
      <c r="D64" s="34">
        <f t="shared" si="0"/>
        <v>200.3118169378279</v>
      </c>
      <c r="E64" s="34">
        <f t="shared" si="4"/>
        <v>124.20582549622893</v>
      </c>
      <c r="F64" s="34">
        <f t="shared" si="1"/>
        <v>76.105991441598988</v>
      </c>
      <c r="G64" s="34">
        <f>IF(C64&lt;&gt;"",G63-Table375[[#This Row],[Kapitał]],"")</f>
        <v>45539.389039463145</v>
      </c>
    </row>
    <row r="65" spans="2:7">
      <c r="B65" s="33">
        <f t="shared" si="2"/>
        <v>43246</v>
      </c>
      <c r="C65">
        <f t="shared" si="3"/>
        <v>38</v>
      </c>
      <c r="D65" s="34">
        <f t="shared" si="0"/>
        <v>200.3118169378279</v>
      </c>
      <c r="E65" s="34">
        <f t="shared" si="4"/>
        <v>124.4128352053893</v>
      </c>
      <c r="F65" s="34">
        <f t="shared" si="1"/>
        <v>75.8989817324386</v>
      </c>
      <c r="G65" s="34">
        <f>IF(C65&lt;&gt;"",G64-Table375[[#This Row],[Kapitał]],"")</f>
        <v>45414.976204257757</v>
      </c>
    </row>
    <row r="66" spans="2:7">
      <c r="B66" s="33">
        <f t="shared" si="2"/>
        <v>43277</v>
      </c>
      <c r="C66">
        <f t="shared" si="3"/>
        <v>39</v>
      </c>
      <c r="D66" s="34">
        <f t="shared" si="0"/>
        <v>200.3118169378279</v>
      </c>
      <c r="E66" s="34">
        <f t="shared" si="4"/>
        <v>124.62018993073161</v>
      </c>
      <c r="F66" s="34">
        <f t="shared" si="1"/>
        <v>75.691627007096315</v>
      </c>
      <c r="G66" s="34">
        <f>IF(C66&lt;&gt;"",G65-Table375[[#This Row],[Kapitał]],"")</f>
        <v>45290.356014327022</v>
      </c>
    </row>
    <row r="67" spans="2:7">
      <c r="B67" s="33">
        <f t="shared" si="2"/>
        <v>43307</v>
      </c>
      <c r="C67">
        <f t="shared" si="3"/>
        <v>40</v>
      </c>
      <c r="D67" s="34">
        <f t="shared" si="0"/>
        <v>200.3118169378279</v>
      </c>
      <c r="E67" s="34">
        <f t="shared" si="4"/>
        <v>124.82789024728284</v>
      </c>
      <c r="F67" s="34">
        <f t="shared" si="1"/>
        <v>75.483926690545076</v>
      </c>
      <c r="G67" s="34">
        <f>IF(C67&lt;&gt;"",G66-Table375[[#This Row],[Kapitał]],"")</f>
        <v>45165.528124079741</v>
      </c>
    </row>
    <row r="68" spans="2:7">
      <c r="B68" s="33">
        <f t="shared" si="2"/>
        <v>43338</v>
      </c>
      <c r="C68">
        <f t="shared" si="3"/>
        <v>41</v>
      </c>
      <c r="D68" s="34">
        <f t="shared" si="0"/>
        <v>200.3118169378279</v>
      </c>
      <c r="E68" s="34">
        <f t="shared" si="4"/>
        <v>125.0359367310283</v>
      </c>
      <c r="F68" s="34">
        <f t="shared" si="1"/>
        <v>75.275880206799599</v>
      </c>
      <c r="G68" s="34">
        <f>IF(C68&lt;&gt;"",G67-Table375[[#This Row],[Kapitał]],"")</f>
        <v>45040.492187348711</v>
      </c>
    </row>
    <row r="69" spans="2:7">
      <c r="B69" s="33">
        <f t="shared" si="2"/>
        <v>43369</v>
      </c>
      <c r="C69">
        <f t="shared" si="3"/>
        <v>42</v>
      </c>
      <c r="D69" s="34">
        <f t="shared" si="0"/>
        <v>200.3118169378279</v>
      </c>
      <c r="E69" s="34">
        <f t="shared" si="4"/>
        <v>125.24432995891335</v>
      </c>
      <c r="F69" s="34">
        <f t="shared" si="1"/>
        <v>75.067486978914573</v>
      </c>
      <c r="G69" s="34">
        <f>IF(C69&lt;&gt;"",G68-Table375[[#This Row],[Kapitał]],"")</f>
        <v>44915.247857389797</v>
      </c>
    </row>
    <row r="70" spans="2:7">
      <c r="B70" s="33">
        <f t="shared" si="2"/>
        <v>43399</v>
      </c>
      <c r="C70">
        <f t="shared" si="3"/>
        <v>43</v>
      </c>
      <c r="D70" s="34">
        <f t="shared" si="0"/>
        <v>200.3118169378279</v>
      </c>
      <c r="E70" s="34">
        <f t="shared" si="4"/>
        <v>125.45307050884486</v>
      </c>
      <c r="F70" s="34">
        <f t="shared" si="1"/>
        <v>74.858746428983039</v>
      </c>
      <c r="G70" s="34">
        <f>IF(C70&lt;&gt;"",G69-Table375[[#This Row],[Kapitał]],"")</f>
        <v>44789.79478688095</v>
      </c>
    </row>
    <row r="71" spans="2:7">
      <c r="B71" s="33">
        <f t="shared" si="2"/>
        <v>43430</v>
      </c>
      <c r="C71">
        <f t="shared" si="3"/>
        <v>44</v>
      </c>
      <c r="D71" s="34">
        <f t="shared" si="0"/>
        <v>200.3118169378279</v>
      </c>
      <c r="E71" s="34">
        <f t="shared" si="4"/>
        <v>125.66215895969296</v>
      </c>
      <c r="F71" s="34">
        <f t="shared" si="1"/>
        <v>74.649657978134968</v>
      </c>
      <c r="G71" s="34">
        <f>IF(C71&lt;&gt;"",G70-Table375[[#This Row],[Kapitał]],"")</f>
        <v>44664.132627921259</v>
      </c>
    </row>
    <row r="72" spans="2:7">
      <c r="B72" s="33">
        <f t="shared" si="2"/>
        <v>43460</v>
      </c>
      <c r="C72">
        <f t="shared" si="3"/>
        <v>45</v>
      </c>
      <c r="D72" s="34">
        <f t="shared" si="0"/>
        <v>200.3118169378279</v>
      </c>
      <c r="E72" s="34">
        <f t="shared" si="4"/>
        <v>125.87159589129244</v>
      </c>
      <c r="F72" s="34">
        <f t="shared" si="1"/>
        <v>74.44022104653547</v>
      </c>
      <c r="G72" s="34">
        <f>IF(C72&lt;&gt;"",G71-Table375[[#This Row],[Kapitał]],"")</f>
        <v>44538.261032029965</v>
      </c>
    </row>
    <row r="73" spans="2:7">
      <c r="B73" s="33">
        <f t="shared" si="2"/>
        <v>43491</v>
      </c>
      <c r="C73">
        <f t="shared" si="3"/>
        <v>46</v>
      </c>
      <c r="D73" s="34">
        <f t="shared" si="0"/>
        <v>200.3118169378279</v>
      </c>
      <c r="E73" s="34">
        <f t="shared" si="4"/>
        <v>126.08138188444457</v>
      </c>
      <c r="F73" s="34">
        <f t="shared" si="1"/>
        <v>74.230435053383317</v>
      </c>
      <c r="G73" s="34">
        <f>IF(C73&lt;&gt;"",G72-Table375[[#This Row],[Kapitał]],"")</f>
        <v>44412.179650145517</v>
      </c>
    </row>
    <row r="74" spans="2:7">
      <c r="B74" s="33">
        <f t="shared" si="2"/>
        <v>43522</v>
      </c>
      <c r="C74">
        <f t="shared" si="3"/>
        <v>47</v>
      </c>
      <c r="D74" s="34">
        <f t="shared" si="0"/>
        <v>200.3118169378279</v>
      </c>
      <c r="E74" s="34">
        <f t="shared" si="4"/>
        <v>126.29151752091867</v>
      </c>
      <c r="F74" s="34">
        <f t="shared" si="1"/>
        <v>74.020299416909239</v>
      </c>
      <c r="G74" s="34">
        <f>IF(C74&lt;&gt;"",G73-Table375[[#This Row],[Kapitał]],"")</f>
        <v>44285.888132624597</v>
      </c>
    </row>
    <row r="75" spans="2:7">
      <c r="B75" s="33">
        <f t="shared" si="2"/>
        <v>43550</v>
      </c>
      <c r="C75">
        <f t="shared" si="3"/>
        <v>48</v>
      </c>
      <c r="D75" s="34">
        <f t="shared" si="0"/>
        <v>200.3118169378279</v>
      </c>
      <c r="E75" s="34">
        <f t="shared" si="4"/>
        <v>126.50200338345354</v>
      </c>
      <c r="F75" s="34">
        <f t="shared" si="1"/>
        <v>73.809813554374387</v>
      </c>
      <c r="G75" s="34">
        <f>IF(C75&lt;&gt;"",G74-Table375[[#This Row],[Kapitał]],"")</f>
        <v>44159.386129241146</v>
      </c>
    </row>
    <row r="76" spans="2:7">
      <c r="B76" s="33">
        <f t="shared" si="2"/>
        <v>43581</v>
      </c>
      <c r="C76">
        <f t="shared" si="3"/>
        <v>49</v>
      </c>
      <c r="D76" s="34">
        <f t="shared" si="0"/>
        <v>200.3118169378279</v>
      </c>
      <c r="E76" s="34">
        <f t="shared" si="4"/>
        <v>126.7128400557593</v>
      </c>
      <c r="F76" s="34">
        <f t="shared" si="1"/>
        <v>73.598976882068612</v>
      </c>
      <c r="G76" s="34">
        <f>IF(C76&lt;&gt;"",G75-Table375[[#This Row],[Kapitał]],"")</f>
        <v>44032.67328918539</v>
      </c>
    </row>
    <row r="77" spans="2:7">
      <c r="B77" s="33">
        <f t="shared" si="2"/>
        <v>43611</v>
      </c>
      <c r="C77">
        <f t="shared" si="3"/>
        <v>50</v>
      </c>
      <c r="D77" s="34">
        <f t="shared" si="0"/>
        <v>200.3118169378279</v>
      </c>
      <c r="E77" s="34">
        <f t="shared" si="4"/>
        <v>126.92402812251888</v>
      </c>
      <c r="F77" s="34">
        <f t="shared" si="1"/>
        <v>73.387788815309023</v>
      </c>
      <c r="G77" s="34">
        <f>IF(C77&lt;&gt;"",G76-Table375[[#This Row],[Kapitał]],"")</f>
        <v>43905.749261062869</v>
      </c>
    </row>
    <row r="78" spans="2:7">
      <c r="B78" s="33">
        <f t="shared" si="2"/>
        <v>43642</v>
      </c>
      <c r="C78">
        <f t="shared" si="3"/>
        <v>51</v>
      </c>
      <c r="D78" s="34">
        <f t="shared" si="0"/>
        <v>200.3118169378279</v>
      </c>
      <c r="E78" s="34">
        <f t="shared" si="4"/>
        <v>127.13556816938974</v>
      </c>
      <c r="F78" s="34">
        <f t="shared" si="1"/>
        <v>73.176248768438157</v>
      </c>
      <c r="G78" s="34">
        <f>IF(C78&lt;&gt;"",G77-Table375[[#This Row],[Kapitał]],"")</f>
        <v>43778.613692893479</v>
      </c>
    </row>
    <row r="79" spans="2:7">
      <c r="B79" s="33">
        <f t="shared" si="2"/>
        <v>43672</v>
      </c>
      <c r="C79">
        <f t="shared" si="3"/>
        <v>52</v>
      </c>
      <c r="D79" s="34">
        <f t="shared" si="0"/>
        <v>200.3118169378279</v>
      </c>
      <c r="E79" s="34">
        <f t="shared" si="4"/>
        <v>127.3474607830054</v>
      </c>
      <c r="F79" s="34">
        <f t="shared" si="1"/>
        <v>72.964356154822511</v>
      </c>
      <c r="G79" s="34">
        <f>IF(C79&lt;&gt;"",G78-Table375[[#This Row],[Kapitał]],"")</f>
        <v>43651.266232110473</v>
      </c>
    </row>
    <row r="80" spans="2:7">
      <c r="B80" s="33">
        <f t="shared" si="2"/>
        <v>43703</v>
      </c>
      <c r="C80">
        <f t="shared" si="3"/>
        <v>53</v>
      </c>
      <c r="D80" s="34">
        <f t="shared" si="0"/>
        <v>200.3118169378279</v>
      </c>
      <c r="E80" s="34">
        <f t="shared" si="4"/>
        <v>127.55970655097707</v>
      </c>
      <c r="F80" s="34">
        <f t="shared" si="1"/>
        <v>72.752110386850831</v>
      </c>
      <c r="G80" s="34">
        <f>IF(C80&lt;&gt;"",G79-Table375[[#This Row],[Kapitał]],"")</f>
        <v>43523.706525559493</v>
      </c>
    </row>
    <row r="81" spans="2:7">
      <c r="B81" s="33">
        <f t="shared" si="2"/>
        <v>43734</v>
      </c>
      <c r="C81">
        <f t="shared" si="3"/>
        <v>54</v>
      </c>
      <c r="D81" s="34">
        <f t="shared" si="0"/>
        <v>200.3118169378279</v>
      </c>
      <c r="E81" s="34">
        <f t="shared" si="4"/>
        <v>127.77230606189536</v>
      </c>
      <c r="F81" s="34">
        <f t="shared" si="1"/>
        <v>72.539510875932535</v>
      </c>
      <c r="G81" s="34">
        <f>IF(C81&lt;&gt;"",G80-Table375[[#This Row],[Kapitał]],"")</f>
        <v>43395.934219497598</v>
      </c>
    </row>
    <row r="82" spans="2:7">
      <c r="B82" s="33">
        <f t="shared" si="2"/>
        <v>43764</v>
      </c>
      <c r="C82">
        <f t="shared" si="3"/>
        <v>55</v>
      </c>
      <c r="D82" s="34">
        <f t="shared" si="0"/>
        <v>200.3118169378279</v>
      </c>
      <c r="E82" s="34">
        <f t="shared" si="4"/>
        <v>127.98525990533187</v>
      </c>
      <c r="F82" s="34">
        <f t="shared" si="1"/>
        <v>72.326557032496055</v>
      </c>
      <c r="G82" s="34">
        <f>IF(C82&lt;&gt;"",G81-Table375[[#This Row],[Kapitał]],"")</f>
        <v>43267.948959592264</v>
      </c>
    </row>
    <row r="83" spans="2:7">
      <c r="B83" s="33">
        <f t="shared" si="2"/>
        <v>43795</v>
      </c>
      <c r="C83">
        <f t="shared" si="3"/>
        <v>56</v>
      </c>
      <c r="D83" s="34">
        <f t="shared" si="0"/>
        <v>200.3118169378279</v>
      </c>
      <c r="E83" s="34">
        <f t="shared" si="4"/>
        <v>128.19856867184075</v>
      </c>
      <c r="F83" s="34">
        <f t="shared" si="1"/>
        <v>72.113248265987167</v>
      </c>
      <c r="G83" s="34">
        <f>IF(C83&lt;&gt;"",G82-Table375[[#This Row],[Kapitał]],"")</f>
        <v>43139.750390920424</v>
      </c>
    </row>
    <row r="84" spans="2:7">
      <c r="B84" s="33">
        <f t="shared" si="2"/>
        <v>43825</v>
      </c>
      <c r="C84">
        <f t="shared" si="3"/>
        <v>57</v>
      </c>
      <c r="D84" s="34">
        <f t="shared" si="0"/>
        <v>200.3118169378279</v>
      </c>
      <c r="E84" s="34">
        <f t="shared" si="4"/>
        <v>128.41223295296049</v>
      </c>
      <c r="F84" s="34">
        <f t="shared" si="1"/>
        <v>71.899583984867434</v>
      </c>
      <c r="G84" s="34">
        <f>IF(C84&lt;&gt;"",G83-Table375[[#This Row],[Kapitał]],"")</f>
        <v>43011.338157967461</v>
      </c>
    </row>
    <row r="85" spans="2:7">
      <c r="B85" s="33">
        <f t="shared" si="2"/>
        <v>43856</v>
      </c>
      <c r="C85">
        <f t="shared" si="3"/>
        <v>58</v>
      </c>
      <c r="D85" s="34">
        <f t="shared" si="0"/>
        <v>200.3118169378279</v>
      </c>
      <c r="E85" s="34">
        <f t="shared" si="4"/>
        <v>128.62625334121543</v>
      </c>
      <c r="F85" s="34">
        <f t="shared" si="1"/>
        <v>71.685563596612482</v>
      </c>
      <c r="G85" s="34">
        <f>IF(C85&lt;&gt;"",G84-Table375[[#This Row],[Kapitał]],"")</f>
        <v>42882.711904626245</v>
      </c>
    </row>
    <row r="86" spans="2:7">
      <c r="B86" s="33">
        <f t="shared" si="2"/>
        <v>43887</v>
      </c>
      <c r="C86">
        <f t="shared" si="3"/>
        <v>59</v>
      </c>
      <c r="D86" s="34">
        <f t="shared" si="0"/>
        <v>200.3118169378279</v>
      </c>
      <c r="E86" s="34">
        <f t="shared" si="4"/>
        <v>128.84063043011744</v>
      </c>
      <c r="F86" s="34">
        <f t="shared" si="1"/>
        <v>71.471186507710456</v>
      </c>
      <c r="G86" s="34">
        <f>IF(C86&lt;&gt;"",G85-Table375[[#This Row],[Kapitał]],"")</f>
        <v>42753.871274196128</v>
      </c>
    </row>
    <row r="87" spans="2:7">
      <c r="B87" s="33">
        <f t="shared" si="2"/>
        <v>43916</v>
      </c>
      <c r="C87">
        <f t="shared" si="3"/>
        <v>60</v>
      </c>
      <c r="D87" s="34">
        <f t="shared" si="0"/>
        <v>200.3118169378279</v>
      </c>
      <c r="E87" s="34">
        <f t="shared" si="4"/>
        <v>129.05536481416763</v>
      </c>
      <c r="F87" s="34">
        <f t="shared" si="1"/>
        <v>71.256452123660281</v>
      </c>
      <c r="G87" s="34">
        <f>IF(C87&lt;&gt;"",G86-Table375[[#This Row],[Kapitał]],"")</f>
        <v>42624.815909381963</v>
      </c>
    </row>
    <row r="88" spans="2:7">
      <c r="B88" s="33">
        <f t="shared" si="2"/>
        <v>43947</v>
      </c>
      <c r="C88">
        <f t="shared" si="3"/>
        <v>61</v>
      </c>
      <c r="D88" s="34">
        <f t="shared" si="0"/>
        <v>200.3118169378279</v>
      </c>
      <c r="E88" s="34">
        <f t="shared" si="4"/>
        <v>129.27045708885794</v>
      </c>
      <c r="F88" s="34">
        <f t="shared" si="1"/>
        <v>71.041359848969989</v>
      </c>
      <c r="G88" s="34">
        <f>IF(C88&lt;&gt;"",G87-Table375[[#This Row],[Kapitał]],"")</f>
        <v>42495.545452293103</v>
      </c>
    </row>
    <row r="89" spans="2:7">
      <c r="B89" s="33">
        <f t="shared" si="2"/>
        <v>43977</v>
      </c>
      <c r="C89">
        <f t="shared" si="3"/>
        <v>62</v>
      </c>
      <c r="D89" s="34">
        <f t="shared" si="0"/>
        <v>200.3118169378279</v>
      </c>
      <c r="E89" s="34">
        <f t="shared" si="4"/>
        <v>129.48590785067267</v>
      </c>
      <c r="F89" s="34">
        <f t="shared" si="1"/>
        <v>70.825909087155239</v>
      </c>
      <c r="G89" s="34">
        <f>IF(C89&lt;&gt;"",G88-Table375[[#This Row],[Kapitał]],"")</f>
        <v>42366.059544442433</v>
      </c>
    </row>
    <row r="90" spans="2:7">
      <c r="B90" s="33">
        <f t="shared" si="2"/>
        <v>44008</v>
      </c>
      <c r="C90">
        <f t="shared" si="3"/>
        <v>63</v>
      </c>
      <c r="D90" s="34">
        <f t="shared" si="0"/>
        <v>200.3118169378279</v>
      </c>
      <c r="E90" s="34">
        <f t="shared" si="4"/>
        <v>129.70171769709049</v>
      </c>
      <c r="F90" s="34">
        <f t="shared" si="1"/>
        <v>70.610099240737426</v>
      </c>
      <c r="G90" s="34">
        <f>IF(C90&lt;&gt;"",G89-Table375[[#This Row],[Kapitał]],"")</f>
        <v>42236.357826745341</v>
      </c>
    </row>
    <row r="91" spans="2:7">
      <c r="B91" s="33">
        <f t="shared" si="2"/>
        <v>44038</v>
      </c>
      <c r="C91">
        <f t="shared" si="3"/>
        <v>64</v>
      </c>
      <c r="D91" s="34">
        <f t="shared" si="0"/>
        <v>200.3118169378279</v>
      </c>
      <c r="E91" s="34">
        <f t="shared" si="4"/>
        <v>129.91788722658563</v>
      </c>
      <c r="F91" s="34">
        <f t="shared" si="1"/>
        <v>70.393929711242293</v>
      </c>
      <c r="G91" s="34">
        <f>IF(C91&lt;&gt;"",G90-Table375[[#This Row],[Kapitał]],"")</f>
        <v>42106.439939518757</v>
      </c>
    </row>
    <row r="92" spans="2:7">
      <c r="B92" s="33">
        <f t="shared" ref="B92:B155" si="5">IF(C92&lt;&gt;"",EDATE(B91,1),"")</f>
        <v>44069</v>
      </c>
      <c r="C92">
        <f t="shared" ref="C92:C155" si="6">IF($C$19&lt;=C91,"",C91+1)</f>
        <v>65</v>
      </c>
      <c r="D92" s="34">
        <f t="shared" ref="D92:D155" si="7">IF(C92&lt;&gt;"",$C$21,"")</f>
        <v>200.3118169378279</v>
      </c>
      <c r="E92" s="34">
        <f t="shared" ref="E92:E155" si="8">IF(C92&lt;&gt;"",PPMT($C$18,C92,$C$19,-$C$20,,),"")</f>
        <v>130.13441703862992</v>
      </c>
      <c r="F92" s="34">
        <f t="shared" ref="F92:F155" si="9">IF(C92&lt;&gt;"",IPMT($C$18,C92,$C$19,-$C$20,,),"")</f>
        <v>70.177399899197979</v>
      </c>
      <c r="G92" s="34">
        <f>IF(C92&lt;&gt;"",G91-Table375[[#This Row],[Kapitał]],"")</f>
        <v>41976.305522480128</v>
      </c>
    </row>
    <row r="93" spans="2:7">
      <c r="B93" s="33">
        <f t="shared" si="5"/>
        <v>44100</v>
      </c>
      <c r="C93">
        <f t="shared" si="6"/>
        <v>66</v>
      </c>
      <c r="D93" s="34">
        <f t="shared" si="7"/>
        <v>200.3118169378279</v>
      </c>
      <c r="E93" s="34">
        <f t="shared" si="8"/>
        <v>130.35130773369431</v>
      </c>
      <c r="F93" s="34">
        <f t="shared" si="9"/>
        <v>69.960509204133587</v>
      </c>
      <c r="G93" s="34">
        <f>IF(C93&lt;&gt;"",G92-Table375[[#This Row],[Kapitał]],"")</f>
        <v>41845.954214746431</v>
      </c>
    </row>
    <row r="94" spans="2:7">
      <c r="B94" s="33">
        <f t="shared" si="5"/>
        <v>44130</v>
      </c>
      <c r="C94">
        <f t="shared" si="6"/>
        <v>67</v>
      </c>
      <c r="D94" s="34">
        <f t="shared" si="7"/>
        <v>200.3118169378279</v>
      </c>
      <c r="E94" s="34">
        <f t="shared" si="8"/>
        <v>130.56855991325045</v>
      </c>
      <c r="F94" s="34">
        <f t="shared" si="9"/>
        <v>69.743257024577431</v>
      </c>
      <c r="G94" s="34">
        <f>IF(C94&lt;&gt;"",G93-Table375[[#This Row],[Kapitał]],"")</f>
        <v>41715.385654833182</v>
      </c>
    </row>
    <row r="95" spans="2:7">
      <c r="B95" s="33">
        <f t="shared" si="5"/>
        <v>44161</v>
      </c>
      <c r="C95">
        <f t="shared" si="6"/>
        <v>68</v>
      </c>
      <c r="D95" s="34">
        <f t="shared" si="7"/>
        <v>200.3118169378279</v>
      </c>
      <c r="E95" s="34">
        <f t="shared" si="8"/>
        <v>130.78617417977256</v>
      </c>
      <c r="F95" s="34">
        <f t="shared" si="9"/>
        <v>69.525642758055355</v>
      </c>
      <c r="G95" s="34">
        <f>IF(C95&lt;&gt;"",G94-Table375[[#This Row],[Kapitał]],"")</f>
        <v>41584.599480653407</v>
      </c>
    </row>
    <row r="96" spans="2:7">
      <c r="B96" s="33">
        <f t="shared" si="5"/>
        <v>44191</v>
      </c>
      <c r="C96">
        <f t="shared" si="6"/>
        <v>69</v>
      </c>
      <c r="D96" s="34">
        <f t="shared" si="7"/>
        <v>200.3118169378279</v>
      </c>
      <c r="E96" s="34">
        <f t="shared" si="8"/>
        <v>131.00415113673884</v>
      </c>
      <c r="F96" s="34">
        <f t="shared" si="9"/>
        <v>69.307665801089072</v>
      </c>
      <c r="G96" s="34">
        <f>IF(C96&lt;&gt;"",G95-Table375[[#This Row],[Kapitał]],"")</f>
        <v>41453.595329516669</v>
      </c>
    </row>
    <row r="97" spans="2:7">
      <c r="B97" s="33">
        <f t="shared" si="5"/>
        <v>44222</v>
      </c>
      <c r="C97">
        <f t="shared" si="6"/>
        <v>70</v>
      </c>
      <c r="D97" s="34">
        <f t="shared" si="7"/>
        <v>200.3118169378279</v>
      </c>
      <c r="E97" s="34">
        <f t="shared" si="8"/>
        <v>131.22249138863341</v>
      </c>
      <c r="F97" s="34">
        <f t="shared" si="9"/>
        <v>69.089325549194498</v>
      </c>
      <c r="G97" s="34">
        <f>IF(C97&lt;&gt;"",G96-Table375[[#This Row],[Kapitał]],"")</f>
        <v>41322.372838128038</v>
      </c>
    </row>
    <row r="98" spans="2:7">
      <c r="B98" s="33">
        <f t="shared" si="5"/>
        <v>44253</v>
      </c>
      <c r="C98">
        <f t="shared" si="6"/>
        <v>71</v>
      </c>
      <c r="D98" s="34">
        <f t="shared" si="7"/>
        <v>200.3118169378279</v>
      </c>
      <c r="E98" s="34">
        <f t="shared" si="8"/>
        <v>131.4411955409478</v>
      </c>
      <c r="F98" s="34">
        <f t="shared" si="9"/>
        <v>68.870621396880111</v>
      </c>
      <c r="G98" s="34">
        <f>IF(C98&lt;&gt;"",G97-Table375[[#This Row],[Kapitał]],"")</f>
        <v>41190.931642587093</v>
      </c>
    </row>
    <row r="99" spans="2:7">
      <c r="B99" s="33">
        <f t="shared" si="5"/>
        <v>44281</v>
      </c>
      <c r="C99">
        <f t="shared" si="6"/>
        <v>72</v>
      </c>
      <c r="D99" s="34">
        <f t="shared" si="7"/>
        <v>200.3118169378279</v>
      </c>
      <c r="E99" s="34">
        <f t="shared" si="8"/>
        <v>131.66026420018272</v>
      </c>
      <c r="F99" s="34">
        <f t="shared" si="9"/>
        <v>68.651552737645204</v>
      </c>
      <c r="G99" s="34">
        <f>IF(C99&lt;&gt;"",G98-Table375[[#This Row],[Kapitał]],"")</f>
        <v>41059.271378386911</v>
      </c>
    </row>
    <row r="100" spans="2:7">
      <c r="B100" s="33">
        <f t="shared" si="5"/>
        <v>44312</v>
      </c>
      <c r="C100">
        <f t="shared" si="6"/>
        <v>73</v>
      </c>
      <c r="D100" s="34">
        <f t="shared" si="7"/>
        <v>200.3118169378279</v>
      </c>
      <c r="E100" s="34">
        <f t="shared" si="8"/>
        <v>131.87969797384969</v>
      </c>
      <c r="F100" s="34">
        <f t="shared" si="9"/>
        <v>68.43211896397824</v>
      </c>
      <c r="G100" s="34">
        <f>IF(C100&lt;&gt;"",G99-Table375[[#This Row],[Kapitał]],"")</f>
        <v>40927.391680413064</v>
      </c>
    </row>
    <row r="101" spans="2:7">
      <c r="B101" s="33">
        <f t="shared" si="5"/>
        <v>44342</v>
      </c>
      <c r="C101">
        <f t="shared" si="6"/>
        <v>74</v>
      </c>
      <c r="D101" s="34">
        <f t="shared" si="7"/>
        <v>200.3118169378279</v>
      </c>
      <c r="E101" s="34">
        <f t="shared" si="8"/>
        <v>132.09949747047276</v>
      </c>
      <c r="F101" s="34">
        <f t="shared" si="9"/>
        <v>68.212319467355144</v>
      </c>
      <c r="G101" s="34">
        <f>IF(C101&lt;&gt;"",G100-Table375[[#This Row],[Kapitał]],"")</f>
        <v>40795.29218294259</v>
      </c>
    </row>
    <row r="102" spans="2:7">
      <c r="B102" s="33">
        <f t="shared" si="5"/>
        <v>44373</v>
      </c>
      <c r="C102">
        <f t="shared" si="6"/>
        <v>75</v>
      </c>
      <c r="D102" s="34">
        <f t="shared" si="7"/>
        <v>200.3118169378279</v>
      </c>
      <c r="E102" s="34">
        <f t="shared" si="8"/>
        <v>132.31966329959022</v>
      </c>
      <c r="F102" s="34">
        <f t="shared" si="9"/>
        <v>67.992153638237696</v>
      </c>
      <c r="G102" s="34">
        <f>IF(C102&lt;&gt;"",G101-Table375[[#This Row],[Kapitał]],"")</f>
        <v>40662.972519643001</v>
      </c>
    </row>
    <row r="103" spans="2:7">
      <c r="B103" s="33">
        <f t="shared" si="5"/>
        <v>44403</v>
      </c>
      <c r="C103">
        <f t="shared" si="6"/>
        <v>76</v>
      </c>
      <c r="D103" s="34">
        <f t="shared" si="7"/>
        <v>200.3118169378279</v>
      </c>
      <c r="E103" s="34">
        <f t="shared" si="8"/>
        <v>132.54019607175621</v>
      </c>
      <c r="F103" s="34">
        <f t="shared" si="9"/>
        <v>67.771620866071714</v>
      </c>
      <c r="G103" s="34">
        <f>IF(C103&lt;&gt;"",G102-Table375[[#This Row],[Kapitał]],"")</f>
        <v>40530.432323571244</v>
      </c>
    </row>
    <row r="104" spans="2:7">
      <c r="B104" s="33">
        <f t="shared" si="5"/>
        <v>44434</v>
      </c>
      <c r="C104">
        <f t="shared" si="6"/>
        <v>77</v>
      </c>
      <c r="D104" s="34">
        <f t="shared" si="7"/>
        <v>200.3118169378279</v>
      </c>
      <c r="E104" s="34">
        <f t="shared" si="8"/>
        <v>132.76109639854246</v>
      </c>
      <c r="F104" s="34">
        <f t="shared" si="9"/>
        <v>67.55072053928545</v>
      </c>
      <c r="G104" s="34">
        <f>IF(C104&lt;&gt;"",G103-Table375[[#This Row],[Kapitał]],"")</f>
        <v>40397.671227172701</v>
      </c>
    </row>
    <row r="105" spans="2:7">
      <c r="B105" s="33">
        <f t="shared" si="5"/>
        <v>44465</v>
      </c>
      <c r="C105">
        <f t="shared" si="6"/>
        <v>78</v>
      </c>
      <c r="D105" s="34">
        <f t="shared" si="7"/>
        <v>200.3118169378279</v>
      </c>
      <c r="E105" s="34">
        <f t="shared" si="8"/>
        <v>132.98236489254003</v>
      </c>
      <c r="F105" s="34">
        <f t="shared" si="9"/>
        <v>67.32945204528788</v>
      </c>
      <c r="G105" s="34">
        <f>IF(C105&lt;&gt;"",G104-Table375[[#This Row],[Kapitał]],"")</f>
        <v>40264.688862280163</v>
      </c>
    </row>
    <row r="106" spans="2:7">
      <c r="B106" s="33">
        <f t="shared" si="5"/>
        <v>44495</v>
      </c>
      <c r="C106">
        <f t="shared" si="6"/>
        <v>79</v>
      </c>
      <c r="D106" s="34">
        <f t="shared" si="7"/>
        <v>200.3118169378279</v>
      </c>
      <c r="E106" s="34">
        <f t="shared" si="8"/>
        <v>133.20400216736093</v>
      </c>
      <c r="F106" s="34">
        <f t="shared" si="9"/>
        <v>67.107814770466973</v>
      </c>
      <c r="G106" s="34">
        <f>IF(C106&lt;&gt;"",G105-Table375[[#This Row],[Kapitał]],"")</f>
        <v>40131.484860112803</v>
      </c>
    </row>
    <row r="107" spans="2:7">
      <c r="B107" s="33">
        <f t="shared" si="5"/>
        <v>44526</v>
      </c>
      <c r="C107">
        <f t="shared" si="6"/>
        <v>80</v>
      </c>
      <c r="D107" s="34">
        <f t="shared" si="7"/>
        <v>200.3118169378279</v>
      </c>
      <c r="E107" s="34">
        <f t="shared" si="8"/>
        <v>133.42600883763984</v>
      </c>
      <c r="F107" s="34">
        <f t="shared" si="9"/>
        <v>66.885808100188058</v>
      </c>
      <c r="G107" s="34">
        <f>IF(C107&lt;&gt;"",G106-Table375[[#This Row],[Kapitał]],"")</f>
        <v>39998.058851275164</v>
      </c>
    </row>
    <row r="108" spans="2:7">
      <c r="B108" s="33">
        <f t="shared" si="5"/>
        <v>44556</v>
      </c>
      <c r="C108">
        <f t="shared" si="6"/>
        <v>81</v>
      </c>
      <c r="D108" s="34">
        <f t="shared" si="7"/>
        <v>200.3118169378279</v>
      </c>
      <c r="E108" s="34">
        <f t="shared" si="8"/>
        <v>133.64838551903597</v>
      </c>
      <c r="F108" s="34">
        <f t="shared" si="9"/>
        <v>66.663431418791987</v>
      </c>
      <c r="G108" s="34">
        <f>IF(C108&lt;&gt;"",G107-Table375[[#This Row],[Kapitał]],"")</f>
        <v>39864.410465756126</v>
      </c>
    </row>
    <row r="109" spans="2:7">
      <c r="B109" s="33">
        <f t="shared" si="5"/>
        <v>44587</v>
      </c>
      <c r="C109">
        <f t="shared" si="6"/>
        <v>82</v>
      </c>
      <c r="D109" s="34">
        <f t="shared" si="7"/>
        <v>200.3118169378279</v>
      </c>
      <c r="E109" s="34">
        <f t="shared" si="8"/>
        <v>133.87113282823432</v>
      </c>
      <c r="F109" s="34">
        <f t="shared" si="9"/>
        <v>66.44068410959359</v>
      </c>
      <c r="G109" s="34">
        <f>IF(C109&lt;&gt;"",G108-Table375[[#This Row],[Kapitał]],"")</f>
        <v>39730.539332927889</v>
      </c>
    </row>
    <row r="110" spans="2:7">
      <c r="B110" s="33">
        <f t="shared" si="5"/>
        <v>44618</v>
      </c>
      <c r="C110">
        <f t="shared" si="6"/>
        <v>83</v>
      </c>
      <c r="D110" s="34">
        <f t="shared" si="7"/>
        <v>200.3118169378279</v>
      </c>
      <c r="E110" s="34">
        <f t="shared" si="8"/>
        <v>134.09425138294807</v>
      </c>
      <c r="F110" s="34">
        <f t="shared" si="9"/>
        <v>66.21756555487984</v>
      </c>
      <c r="G110" s="34">
        <f>IF(C110&lt;&gt;"",G109-Table375[[#This Row],[Kapitał]],"")</f>
        <v>39596.445081544938</v>
      </c>
    </row>
    <row r="111" spans="2:7">
      <c r="B111" s="33">
        <f t="shared" si="5"/>
        <v>44646</v>
      </c>
      <c r="C111">
        <f t="shared" si="6"/>
        <v>84</v>
      </c>
      <c r="D111" s="34">
        <f t="shared" si="7"/>
        <v>200.3118169378279</v>
      </c>
      <c r="E111" s="34">
        <f t="shared" si="8"/>
        <v>134.31774180191962</v>
      </c>
      <c r="F111" s="34">
        <f t="shared" si="9"/>
        <v>65.994075135908275</v>
      </c>
      <c r="G111" s="34">
        <f>IF(C111&lt;&gt;"",G110-Table375[[#This Row],[Kapitał]],"")</f>
        <v>39462.12733974302</v>
      </c>
    </row>
    <row r="112" spans="2:7">
      <c r="B112" s="33">
        <f t="shared" si="5"/>
        <v>44677</v>
      </c>
      <c r="C112">
        <f t="shared" si="6"/>
        <v>85</v>
      </c>
      <c r="D112" s="34">
        <f t="shared" si="7"/>
        <v>200.3118169378279</v>
      </c>
      <c r="E112" s="34">
        <f t="shared" si="8"/>
        <v>134.54160470492286</v>
      </c>
      <c r="F112" s="34">
        <f t="shared" si="9"/>
        <v>65.770212232905067</v>
      </c>
      <c r="G112" s="34">
        <f>IF(C112&lt;&gt;"",G111-Table375[[#This Row],[Kapitał]],"")</f>
        <v>39327.585735038097</v>
      </c>
    </row>
    <row r="113" spans="2:7">
      <c r="B113" s="33">
        <f t="shared" si="5"/>
        <v>44707</v>
      </c>
      <c r="C113">
        <f t="shared" si="6"/>
        <v>86</v>
      </c>
      <c r="D113" s="34">
        <f t="shared" si="7"/>
        <v>200.3118169378279</v>
      </c>
      <c r="E113" s="34">
        <f t="shared" si="8"/>
        <v>134.76584071276437</v>
      </c>
      <c r="F113" s="34">
        <f t="shared" si="9"/>
        <v>65.545976225063541</v>
      </c>
      <c r="G113" s="34">
        <f>IF(C113&lt;&gt;"",G112-Table375[[#This Row],[Kapitał]],"")</f>
        <v>39192.81989432533</v>
      </c>
    </row>
    <row r="114" spans="2:7">
      <c r="B114" s="33">
        <f t="shared" si="5"/>
        <v>44738</v>
      </c>
      <c r="C114">
        <f t="shared" si="6"/>
        <v>87</v>
      </c>
      <c r="D114" s="34">
        <f t="shared" si="7"/>
        <v>200.3118169378279</v>
      </c>
      <c r="E114" s="34">
        <f t="shared" si="8"/>
        <v>134.99045044728564</v>
      </c>
      <c r="F114" s="34">
        <f t="shared" si="9"/>
        <v>65.321366490542275</v>
      </c>
      <c r="G114" s="34">
        <f>IF(C114&lt;&gt;"",G113-Table375[[#This Row],[Kapitał]],"")</f>
        <v>39057.829443878043</v>
      </c>
    </row>
    <row r="115" spans="2:7">
      <c r="B115" s="33">
        <f t="shared" si="5"/>
        <v>44768</v>
      </c>
      <c r="C115">
        <f t="shared" si="6"/>
        <v>88</v>
      </c>
      <c r="D115" s="34">
        <f t="shared" si="7"/>
        <v>200.3118169378279</v>
      </c>
      <c r="E115" s="34">
        <f t="shared" si="8"/>
        <v>135.21543453136445</v>
      </c>
      <c r="F115" s="34">
        <f t="shared" si="9"/>
        <v>65.096382406463462</v>
      </c>
      <c r="G115" s="34">
        <f>IF(C115&lt;&gt;"",G114-Table375[[#This Row],[Kapitał]],"")</f>
        <v>38922.614009346682</v>
      </c>
    </row>
    <row r="116" spans="2:7">
      <c r="B116" s="33">
        <f t="shared" si="5"/>
        <v>44799</v>
      </c>
      <c r="C116">
        <f t="shared" si="6"/>
        <v>89</v>
      </c>
      <c r="D116" s="34">
        <f t="shared" si="7"/>
        <v>200.3118169378279</v>
      </c>
      <c r="E116" s="34">
        <f t="shared" si="8"/>
        <v>135.44079358891673</v>
      </c>
      <c r="F116" s="34">
        <f t="shared" si="9"/>
        <v>64.87102334891118</v>
      </c>
      <c r="G116" s="34">
        <f>IF(C116&lt;&gt;"",G115-Table375[[#This Row],[Kapitał]],"")</f>
        <v>38787.173215757764</v>
      </c>
    </row>
    <row r="117" spans="2:7">
      <c r="B117" s="33">
        <f t="shared" si="5"/>
        <v>44830</v>
      </c>
      <c r="C117">
        <f t="shared" si="6"/>
        <v>90</v>
      </c>
      <c r="D117" s="34">
        <f t="shared" si="7"/>
        <v>200.3118169378279</v>
      </c>
      <c r="E117" s="34">
        <f t="shared" si="8"/>
        <v>135.66652824489825</v>
      </c>
      <c r="F117" s="34">
        <f t="shared" si="9"/>
        <v>64.645288692929654</v>
      </c>
      <c r="G117" s="34">
        <f>IF(C117&lt;&gt;"",G116-Table375[[#This Row],[Kapitał]],"")</f>
        <v>38651.506687512869</v>
      </c>
    </row>
    <row r="118" spans="2:7">
      <c r="B118" s="33">
        <f t="shared" si="5"/>
        <v>44860</v>
      </c>
      <c r="C118">
        <f t="shared" si="6"/>
        <v>91</v>
      </c>
      <c r="D118" s="34">
        <f t="shared" si="7"/>
        <v>200.3118169378279</v>
      </c>
      <c r="E118" s="34">
        <f t="shared" si="8"/>
        <v>135.8926391253064</v>
      </c>
      <c r="F118" s="34">
        <f t="shared" si="9"/>
        <v>64.419177812521482</v>
      </c>
      <c r="G118" s="34">
        <f>IF(C118&lt;&gt;"",G117-Table375[[#This Row],[Kapitał]],"")</f>
        <v>38515.614048387564</v>
      </c>
    </row>
    <row r="119" spans="2:7">
      <c r="B119" s="33">
        <f t="shared" si="5"/>
        <v>44891</v>
      </c>
      <c r="C119">
        <f t="shared" si="6"/>
        <v>92</v>
      </c>
      <c r="D119" s="34">
        <f t="shared" si="7"/>
        <v>200.3118169378279</v>
      </c>
      <c r="E119" s="34">
        <f t="shared" si="8"/>
        <v>136.11912685718193</v>
      </c>
      <c r="F119" s="34">
        <f t="shared" si="9"/>
        <v>64.192690080645974</v>
      </c>
      <c r="G119" s="34">
        <f>IF(C119&lt;&gt;"",G118-Table375[[#This Row],[Kapitał]],"")</f>
        <v>38379.494921530386</v>
      </c>
    </row>
    <row r="120" spans="2:7">
      <c r="B120" s="33">
        <f t="shared" si="5"/>
        <v>44921</v>
      </c>
      <c r="C120">
        <f t="shared" si="6"/>
        <v>93</v>
      </c>
      <c r="D120" s="34">
        <f t="shared" si="7"/>
        <v>200.3118169378279</v>
      </c>
      <c r="E120" s="34">
        <f t="shared" si="8"/>
        <v>136.34599206861057</v>
      </c>
      <c r="F120" s="34">
        <f t="shared" si="9"/>
        <v>63.96582486921735</v>
      </c>
      <c r="G120" s="34">
        <f>IF(C120&lt;&gt;"",G119-Table375[[#This Row],[Kapitał]],"")</f>
        <v>38243.148929461779</v>
      </c>
    </row>
    <row r="121" spans="2:7">
      <c r="B121" s="33">
        <f t="shared" si="5"/>
        <v>44952</v>
      </c>
      <c r="C121">
        <f t="shared" si="6"/>
        <v>94</v>
      </c>
      <c r="D121" s="34">
        <f t="shared" si="7"/>
        <v>200.3118169378279</v>
      </c>
      <c r="E121" s="34">
        <f t="shared" si="8"/>
        <v>136.57323538872492</v>
      </c>
      <c r="F121" s="34">
        <f t="shared" si="9"/>
        <v>63.738581549102996</v>
      </c>
      <c r="G121" s="34">
        <f>IF(C121&lt;&gt;"",G120-Table375[[#This Row],[Kapitał]],"")</f>
        <v>38106.575694073057</v>
      </c>
    </row>
    <row r="122" spans="2:7">
      <c r="B122" s="33">
        <f t="shared" si="5"/>
        <v>44983</v>
      </c>
      <c r="C122">
        <f t="shared" si="6"/>
        <v>95</v>
      </c>
      <c r="D122" s="34">
        <f t="shared" si="7"/>
        <v>200.3118169378279</v>
      </c>
      <c r="E122" s="34">
        <f t="shared" si="8"/>
        <v>136.80085744770614</v>
      </c>
      <c r="F122" s="34">
        <f t="shared" si="9"/>
        <v>63.510959490121792</v>
      </c>
      <c r="G122" s="34">
        <f>IF(C122&lt;&gt;"",G121-Table375[[#This Row],[Kapitał]],"")</f>
        <v>37969.774836625351</v>
      </c>
    </row>
    <row r="123" spans="2:7">
      <c r="B123" s="33">
        <f t="shared" si="5"/>
        <v>45011</v>
      </c>
      <c r="C123">
        <f t="shared" si="6"/>
        <v>96</v>
      </c>
      <c r="D123" s="34">
        <f t="shared" si="7"/>
        <v>200.3118169378279</v>
      </c>
      <c r="E123" s="34">
        <f t="shared" si="8"/>
        <v>137.02885887678562</v>
      </c>
      <c r="F123" s="34">
        <f t="shared" si="9"/>
        <v>63.282958061042265</v>
      </c>
      <c r="G123" s="34">
        <f>IF(C123&lt;&gt;"",G122-Table375[[#This Row],[Kapitał]],"")</f>
        <v>37832.745977748564</v>
      </c>
    </row>
    <row r="124" spans="2:7">
      <c r="B124" s="33">
        <f t="shared" si="5"/>
        <v>45042</v>
      </c>
      <c r="C124">
        <f t="shared" si="6"/>
        <v>97</v>
      </c>
      <c r="D124" s="34">
        <f t="shared" si="7"/>
        <v>200.3118169378279</v>
      </c>
      <c r="E124" s="34">
        <f t="shared" si="8"/>
        <v>137.25724030824694</v>
      </c>
      <c r="F124" s="34">
        <f t="shared" si="9"/>
        <v>63.054576629580971</v>
      </c>
      <c r="G124" s="34">
        <f>IF(C124&lt;&gt;"",G123-Table375[[#This Row],[Kapitał]],"")</f>
        <v>37695.488737440319</v>
      </c>
    </row>
    <row r="125" spans="2:7">
      <c r="B125" s="33">
        <f t="shared" si="5"/>
        <v>45072</v>
      </c>
      <c r="C125">
        <f t="shared" si="6"/>
        <v>98</v>
      </c>
      <c r="D125" s="34">
        <f t="shared" si="7"/>
        <v>200.3118169378279</v>
      </c>
      <c r="E125" s="34">
        <f t="shared" si="8"/>
        <v>137.48600237542735</v>
      </c>
      <c r="F125" s="34">
        <f t="shared" si="9"/>
        <v>62.825814562400559</v>
      </c>
      <c r="G125" s="34">
        <f>IF(C125&lt;&gt;"",G124-Table375[[#This Row],[Kapitał]],"")</f>
        <v>37558.002735064889</v>
      </c>
    </row>
    <row r="126" spans="2:7">
      <c r="B126" s="33">
        <f t="shared" si="5"/>
        <v>45103</v>
      </c>
      <c r="C126">
        <f t="shared" si="6"/>
        <v>99</v>
      </c>
      <c r="D126" s="34">
        <f t="shared" si="7"/>
        <v>200.3118169378279</v>
      </c>
      <c r="E126" s="34">
        <f t="shared" si="8"/>
        <v>137.71514571271973</v>
      </c>
      <c r="F126" s="34">
        <f t="shared" si="9"/>
        <v>62.596671225108174</v>
      </c>
      <c r="G126" s="34">
        <f>IF(C126&lt;&gt;"",G125-Table375[[#This Row],[Kapitał]],"")</f>
        <v>37420.28758935217</v>
      </c>
    </row>
    <row r="127" spans="2:7">
      <c r="B127" s="33">
        <f t="shared" si="5"/>
        <v>45133</v>
      </c>
      <c r="C127">
        <f t="shared" si="6"/>
        <v>100</v>
      </c>
      <c r="D127" s="34">
        <f t="shared" si="7"/>
        <v>200.3118169378279</v>
      </c>
      <c r="E127" s="34">
        <f t="shared" si="8"/>
        <v>137.94467095557425</v>
      </c>
      <c r="F127" s="34">
        <f t="shared" si="9"/>
        <v>62.367145982253646</v>
      </c>
      <c r="G127" s="34">
        <f>IF(C127&lt;&gt;"",G126-Table375[[#This Row],[Kapitał]],"")</f>
        <v>37282.342918396593</v>
      </c>
    </row>
    <row r="128" spans="2:7">
      <c r="B128" s="33">
        <f t="shared" si="5"/>
        <v>45164</v>
      </c>
      <c r="C128">
        <f t="shared" si="6"/>
        <v>101</v>
      </c>
      <c r="D128" s="34">
        <f t="shared" si="7"/>
        <v>200.3118169378279</v>
      </c>
      <c r="E128" s="34">
        <f t="shared" si="8"/>
        <v>138.17457874050024</v>
      </c>
      <c r="F128" s="34">
        <f t="shared" si="9"/>
        <v>62.137238197327683</v>
      </c>
      <c r="G128" s="34">
        <f>IF(C128&lt;&gt;"",G127-Table375[[#This Row],[Kapitał]],"")</f>
        <v>37144.168339656091</v>
      </c>
    </row>
    <row r="129" spans="2:7">
      <c r="B129" s="33">
        <f t="shared" si="5"/>
        <v>45195</v>
      </c>
      <c r="C129">
        <f t="shared" si="6"/>
        <v>102</v>
      </c>
      <c r="D129" s="34">
        <f t="shared" si="7"/>
        <v>200.3118169378279</v>
      </c>
      <c r="E129" s="34">
        <f t="shared" si="8"/>
        <v>138.40486970506771</v>
      </c>
      <c r="F129" s="34">
        <f t="shared" si="9"/>
        <v>61.906947232760182</v>
      </c>
      <c r="G129" s="34">
        <f>IF(C129&lt;&gt;"",G128-Table375[[#This Row],[Kapitał]],"")</f>
        <v>37005.763469951024</v>
      </c>
    </row>
    <row r="130" spans="2:7">
      <c r="B130" s="33">
        <f t="shared" si="5"/>
        <v>45225</v>
      </c>
      <c r="C130">
        <f t="shared" si="6"/>
        <v>103</v>
      </c>
      <c r="D130" s="34">
        <f t="shared" si="7"/>
        <v>200.3118169378279</v>
      </c>
      <c r="E130" s="34">
        <f t="shared" si="8"/>
        <v>138.6355444879095</v>
      </c>
      <c r="F130" s="34">
        <f t="shared" si="9"/>
        <v>61.6762724499184</v>
      </c>
      <c r="G130" s="34">
        <f>IF(C130&lt;&gt;"",G129-Table375[[#This Row],[Kapitał]],"")</f>
        <v>36867.127925463115</v>
      </c>
    </row>
    <row r="131" spans="2:7">
      <c r="B131" s="33">
        <f t="shared" si="5"/>
        <v>45256</v>
      </c>
      <c r="C131">
        <f t="shared" si="6"/>
        <v>104</v>
      </c>
      <c r="D131" s="34">
        <f t="shared" si="7"/>
        <v>200.3118169378279</v>
      </c>
      <c r="E131" s="34">
        <f t="shared" si="8"/>
        <v>138.86660372872271</v>
      </c>
      <c r="F131" s="34">
        <f t="shared" si="9"/>
        <v>61.445213209105219</v>
      </c>
      <c r="G131" s="34">
        <f>IF(C131&lt;&gt;"",G130-Table375[[#This Row],[Kapitał]],"")</f>
        <v>36728.26132173439</v>
      </c>
    </row>
    <row r="132" spans="2:7">
      <c r="B132" s="33">
        <f t="shared" si="5"/>
        <v>45286</v>
      </c>
      <c r="C132">
        <f t="shared" si="6"/>
        <v>105</v>
      </c>
      <c r="D132" s="34">
        <f t="shared" si="7"/>
        <v>200.3118169378279</v>
      </c>
      <c r="E132" s="34">
        <f t="shared" si="8"/>
        <v>139.09804806827054</v>
      </c>
      <c r="F132" s="34">
        <f t="shared" si="9"/>
        <v>61.213768869557356</v>
      </c>
      <c r="G132" s="34">
        <f>IF(C132&lt;&gt;"",G131-Table375[[#This Row],[Kapitał]],"")</f>
        <v>36589.163273666119</v>
      </c>
    </row>
    <row r="133" spans="2:7">
      <c r="B133" s="33">
        <f t="shared" si="5"/>
        <v>45317</v>
      </c>
      <c r="C133">
        <f t="shared" si="6"/>
        <v>106</v>
      </c>
      <c r="D133" s="34">
        <f t="shared" si="7"/>
        <v>200.3118169378279</v>
      </c>
      <c r="E133" s="34">
        <f t="shared" si="8"/>
        <v>139.32987814838435</v>
      </c>
      <c r="F133" s="34">
        <f t="shared" si="9"/>
        <v>60.981938789443575</v>
      </c>
      <c r="G133" s="34">
        <f>IF(C133&lt;&gt;"",G132-Table375[[#This Row],[Kapitał]],"")</f>
        <v>36449.833395517737</v>
      </c>
    </row>
    <row r="134" spans="2:7">
      <c r="B134" s="33">
        <f t="shared" si="5"/>
        <v>45348</v>
      </c>
      <c r="C134">
        <f t="shared" si="6"/>
        <v>107</v>
      </c>
      <c r="D134" s="34">
        <f t="shared" si="7"/>
        <v>200.3118169378279</v>
      </c>
      <c r="E134" s="34">
        <f t="shared" si="8"/>
        <v>139.56209461196499</v>
      </c>
      <c r="F134" s="34">
        <f t="shared" si="9"/>
        <v>60.749722325862933</v>
      </c>
      <c r="G134" s="34">
        <f>IF(C134&lt;&gt;"",G133-Table375[[#This Row],[Kapitał]],"")</f>
        <v>36310.27130090577</v>
      </c>
    </row>
    <row r="135" spans="2:7">
      <c r="B135" s="33">
        <f t="shared" si="5"/>
        <v>45377</v>
      </c>
      <c r="C135">
        <f t="shared" si="6"/>
        <v>108</v>
      </c>
      <c r="D135" s="34">
        <f t="shared" si="7"/>
        <v>200.3118169378279</v>
      </c>
      <c r="E135" s="34">
        <f t="shared" si="8"/>
        <v>139.79469810298491</v>
      </c>
      <c r="F135" s="34">
        <f t="shared" si="9"/>
        <v>60.517118834842989</v>
      </c>
      <c r="G135" s="34">
        <f>IF(C135&lt;&gt;"",G134-Table375[[#This Row],[Kapitał]],"")</f>
        <v>36170.476602802788</v>
      </c>
    </row>
    <row r="136" spans="2:7">
      <c r="B136" s="33">
        <f t="shared" si="5"/>
        <v>45408</v>
      </c>
      <c r="C136">
        <f t="shared" si="6"/>
        <v>109</v>
      </c>
      <c r="D136" s="34">
        <f t="shared" si="7"/>
        <v>200.3118169378279</v>
      </c>
      <c r="E136" s="34">
        <f t="shared" si="8"/>
        <v>140.02768926648992</v>
      </c>
      <c r="F136" s="34">
        <f t="shared" si="9"/>
        <v>60.284127671338005</v>
      </c>
      <c r="G136" s="34">
        <f>IF(C136&lt;&gt;"",G135-Table375[[#This Row],[Kapitał]],"")</f>
        <v>36030.448913536296</v>
      </c>
    </row>
    <row r="137" spans="2:7">
      <c r="B137" s="33">
        <f t="shared" si="5"/>
        <v>45438</v>
      </c>
      <c r="C137">
        <f t="shared" si="6"/>
        <v>110</v>
      </c>
      <c r="D137" s="34">
        <f t="shared" si="7"/>
        <v>200.3118169378279</v>
      </c>
      <c r="E137" s="34">
        <f t="shared" si="8"/>
        <v>140.26106874860074</v>
      </c>
      <c r="F137" s="34">
        <f t="shared" si="9"/>
        <v>60.050748189227185</v>
      </c>
      <c r="G137" s="34">
        <f>IF(C137&lt;&gt;"",G136-Table375[[#This Row],[Kapitał]],"")</f>
        <v>35890.187844787695</v>
      </c>
    </row>
    <row r="138" spans="2:7">
      <c r="B138" s="33">
        <f t="shared" si="5"/>
        <v>45469</v>
      </c>
      <c r="C138">
        <f t="shared" si="6"/>
        <v>111</v>
      </c>
      <c r="D138" s="34">
        <f t="shared" si="7"/>
        <v>200.3118169378279</v>
      </c>
      <c r="E138" s="34">
        <f t="shared" si="8"/>
        <v>140.49483719651505</v>
      </c>
      <c r="F138" s="34">
        <f t="shared" si="9"/>
        <v>59.816979741312863</v>
      </c>
      <c r="G138" s="34">
        <f>IF(C138&lt;&gt;"",G137-Table375[[#This Row],[Kapitał]],"")</f>
        <v>35749.693007591181</v>
      </c>
    </row>
    <row r="139" spans="2:7">
      <c r="B139" s="33">
        <f t="shared" si="5"/>
        <v>45499</v>
      </c>
      <c r="C139">
        <f t="shared" si="6"/>
        <v>112</v>
      </c>
      <c r="D139" s="34">
        <f t="shared" si="7"/>
        <v>200.3118169378279</v>
      </c>
      <c r="E139" s="34">
        <f t="shared" si="8"/>
        <v>140.72899525850926</v>
      </c>
      <c r="F139" s="34">
        <f t="shared" si="9"/>
        <v>59.582821679318663</v>
      </c>
      <c r="G139" s="34">
        <f>IF(C139&lt;&gt;"",G138-Table375[[#This Row],[Kapitał]],"")</f>
        <v>35608.964012332668</v>
      </c>
    </row>
    <row r="140" spans="2:7">
      <c r="B140" s="33">
        <f t="shared" si="5"/>
        <v>45530</v>
      </c>
      <c r="C140">
        <f t="shared" si="6"/>
        <v>113</v>
      </c>
      <c r="D140" s="34">
        <f t="shared" si="7"/>
        <v>200.3118169378279</v>
      </c>
      <c r="E140" s="34">
        <f t="shared" si="8"/>
        <v>140.96354358394007</v>
      </c>
      <c r="F140" s="34">
        <f t="shared" si="9"/>
        <v>59.348273353887819</v>
      </c>
      <c r="G140" s="34">
        <f>IF(C140&lt;&gt;"",G139-Table375[[#This Row],[Kapitał]],"")</f>
        <v>35468.000468748731</v>
      </c>
    </row>
    <row r="141" spans="2:7">
      <c r="B141" s="33">
        <f t="shared" si="5"/>
        <v>45561</v>
      </c>
      <c r="C141">
        <f t="shared" si="6"/>
        <v>114</v>
      </c>
      <c r="D141" s="34">
        <f t="shared" si="7"/>
        <v>200.3118169378279</v>
      </c>
      <c r="E141" s="34">
        <f t="shared" si="8"/>
        <v>141.19848282324665</v>
      </c>
      <c r="F141" s="34">
        <f t="shared" si="9"/>
        <v>59.113334114581257</v>
      </c>
      <c r="G141" s="34">
        <f>IF(C141&lt;&gt;"",G140-Table375[[#This Row],[Kapitał]],"")</f>
        <v>35326.801985925485</v>
      </c>
    </row>
    <row r="142" spans="2:7">
      <c r="B142" s="33">
        <f t="shared" si="5"/>
        <v>45591</v>
      </c>
      <c r="C142">
        <f t="shared" si="6"/>
        <v>115</v>
      </c>
      <c r="D142" s="34">
        <f t="shared" si="7"/>
        <v>200.3118169378279</v>
      </c>
      <c r="E142" s="34">
        <f t="shared" si="8"/>
        <v>141.43381362795208</v>
      </c>
      <c r="F142" s="34">
        <f t="shared" si="9"/>
        <v>58.878003309875837</v>
      </c>
      <c r="G142" s="34">
        <f>IF(C142&lt;&gt;"",G141-Table375[[#This Row],[Kapitał]],"")</f>
        <v>35185.368172297531</v>
      </c>
    </row>
    <row r="143" spans="2:7">
      <c r="B143" s="33">
        <f t="shared" si="5"/>
        <v>45622</v>
      </c>
      <c r="C143">
        <f t="shared" si="6"/>
        <v>116</v>
      </c>
      <c r="D143" s="34">
        <f t="shared" si="7"/>
        <v>200.3118169378279</v>
      </c>
      <c r="E143" s="34">
        <f t="shared" si="8"/>
        <v>141.66953665066532</v>
      </c>
      <c r="F143" s="34">
        <f t="shared" si="9"/>
        <v>58.642280287162592</v>
      </c>
      <c r="G143" s="34">
        <f>IF(C143&lt;&gt;"",G142-Table375[[#This Row],[Kapitał]],"")</f>
        <v>35043.698635646862</v>
      </c>
    </row>
    <row r="144" spans="2:7">
      <c r="B144" s="33">
        <f t="shared" si="5"/>
        <v>45652</v>
      </c>
      <c r="C144">
        <f t="shared" si="6"/>
        <v>117</v>
      </c>
      <c r="D144" s="34">
        <f t="shared" si="7"/>
        <v>200.3118169378279</v>
      </c>
      <c r="E144" s="34">
        <f t="shared" si="8"/>
        <v>141.90565254508309</v>
      </c>
      <c r="F144" s="34">
        <f t="shared" si="9"/>
        <v>58.406164392744813</v>
      </c>
      <c r="G144" s="34">
        <f>IF(C144&lt;&gt;"",G143-Table375[[#This Row],[Kapitał]],"")</f>
        <v>34901.792983101783</v>
      </c>
    </row>
    <row r="145" spans="2:7">
      <c r="B145" s="33">
        <f t="shared" si="5"/>
        <v>45683</v>
      </c>
      <c r="C145">
        <f t="shared" si="6"/>
        <v>118</v>
      </c>
      <c r="D145" s="34">
        <f t="shared" si="7"/>
        <v>200.3118169378279</v>
      </c>
      <c r="E145" s="34">
        <f t="shared" si="8"/>
        <v>142.14216196599156</v>
      </c>
      <c r="F145" s="34">
        <f t="shared" si="9"/>
        <v>58.169654971836344</v>
      </c>
      <c r="G145" s="34">
        <f>IF(C145&lt;&gt;"",G144-Table375[[#This Row],[Kapitał]],"")</f>
        <v>34759.650821135794</v>
      </c>
    </row>
    <row r="146" spans="2:7">
      <c r="B146" s="33">
        <f t="shared" si="5"/>
        <v>45714</v>
      </c>
      <c r="C146">
        <f t="shared" si="6"/>
        <v>119</v>
      </c>
      <c r="D146" s="34">
        <f t="shared" si="7"/>
        <v>200.3118169378279</v>
      </c>
      <c r="E146" s="34">
        <f t="shared" si="8"/>
        <v>142.37906556926825</v>
      </c>
      <c r="F146" s="34">
        <f t="shared" si="9"/>
        <v>57.932751368559686</v>
      </c>
      <c r="G146" s="34">
        <f>IF(C146&lt;&gt;"",G145-Table375[[#This Row],[Kapitał]],"")</f>
        <v>34617.271755566529</v>
      </c>
    </row>
    <row r="147" spans="2:7">
      <c r="B147" s="33">
        <f t="shared" si="5"/>
        <v>45742</v>
      </c>
      <c r="C147">
        <f t="shared" si="6"/>
        <v>120</v>
      </c>
      <c r="D147" s="34">
        <f t="shared" si="7"/>
        <v>200.3118169378279</v>
      </c>
      <c r="E147" s="34">
        <f t="shared" si="8"/>
        <v>142.61636401188366</v>
      </c>
      <c r="F147" s="34">
        <f t="shared" si="9"/>
        <v>57.695452925944245</v>
      </c>
      <c r="G147" s="34">
        <f>IF(C147&lt;&gt;"",G146-Table375[[#This Row],[Kapitał]],"")</f>
        <v>34474.655391554646</v>
      </c>
    </row>
    <row r="148" spans="2:7">
      <c r="B148" s="33">
        <f t="shared" si="5"/>
        <v>45773</v>
      </c>
      <c r="C148">
        <f t="shared" si="6"/>
        <v>121</v>
      </c>
      <c r="D148" s="34">
        <f t="shared" si="7"/>
        <v>200.3118169378279</v>
      </c>
      <c r="E148" s="34">
        <f t="shared" si="8"/>
        <v>142.85405795190348</v>
      </c>
      <c r="F148" s="34">
        <f t="shared" si="9"/>
        <v>57.457758985924436</v>
      </c>
      <c r="G148" s="34">
        <f>IF(C148&lt;&gt;"",G147-Table375[[#This Row],[Kapitał]],"")</f>
        <v>34331.801333602743</v>
      </c>
    </row>
    <row r="149" spans="2:7">
      <c r="B149" s="33">
        <f t="shared" si="5"/>
        <v>45803</v>
      </c>
      <c r="C149">
        <f t="shared" si="6"/>
        <v>122</v>
      </c>
      <c r="D149" s="34">
        <f t="shared" si="7"/>
        <v>200.3118169378279</v>
      </c>
      <c r="E149" s="34">
        <f t="shared" si="8"/>
        <v>143.09214804849</v>
      </c>
      <c r="F149" s="34">
        <f t="shared" si="9"/>
        <v>57.219668889337925</v>
      </c>
      <c r="G149" s="34">
        <f>IF(C149&lt;&gt;"",G148-Table375[[#This Row],[Kapitał]],"")</f>
        <v>34188.709185554253</v>
      </c>
    </row>
    <row r="150" spans="2:7">
      <c r="B150" s="33">
        <f t="shared" si="5"/>
        <v>45834</v>
      </c>
      <c r="C150">
        <f t="shared" si="6"/>
        <v>123</v>
      </c>
      <c r="D150" s="34">
        <f t="shared" si="7"/>
        <v>200.3118169378279</v>
      </c>
      <c r="E150" s="34">
        <f t="shared" si="8"/>
        <v>143.33063496190414</v>
      </c>
      <c r="F150" s="34">
        <f t="shared" si="9"/>
        <v>56.981181975923768</v>
      </c>
      <c r="G150" s="34">
        <f>IF(C150&lt;&gt;"",G149-Table375[[#This Row],[Kapitał]],"")</f>
        <v>34045.378550592352</v>
      </c>
    </row>
    <row r="151" spans="2:7">
      <c r="B151" s="33">
        <f t="shared" si="5"/>
        <v>45864</v>
      </c>
      <c r="C151">
        <f t="shared" si="6"/>
        <v>124</v>
      </c>
      <c r="D151" s="34">
        <f t="shared" si="7"/>
        <v>200.3118169378279</v>
      </c>
      <c r="E151" s="34">
        <f t="shared" si="8"/>
        <v>143.5695193535073</v>
      </c>
      <c r="F151" s="34">
        <f t="shared" si="9"/>
        <v>56.742297584320589</v>
      </c>
      <c r="G151" s="34">
        <f>IF(C151&lt;&gt;"",G150-Table375[[#This Row],[Kapitał]],"")</f>
        <v>33901.809031238845</v>
      </c>
    </row>
    <row r="152" spans="2:7">
      <c r="B152" s="33">
        <f t="shared" si="5"/>
        <v>45895</v>
      </c>
      <c r="C152">
        <f t="shared" si="6"/>
        <v>125</v>
      </c>
      <c r="D152" s="34">
        <f t="shared" si="7"/>
        <v>200.3118169378279</v>
      </c>
      <c r="E152" s="34">
        <f t="shared" si="8"/>
        <v>143.80880188576316</v>
      </c>
      <c r="F152" s="34">
        <f t="shared" si="9"/>
        <v>56.503015052064768</v>
      </c>
      <c r="G152" s="34">
        <f>IF(C152&lt;&gt;"",G151-Table375[[#This Row],[Kapitał]],"")</f>
        <v>33758.000229353085</v>
      </c>
    </row>
    <row r="153" spans="2:7">
      <c r="B153" s="33">
        <f t="shared" si="5"/>
        <v>45926</v>
      </c>
      <c r="C153">
        <f t="shared" si="6"/>
        <v>126</v>
      </c>
      <c r="D153" s="34">
        <f t="shared" si="7"/>
        <v>200.3118169378279</v>
      </c>
      <c r="E153" s="34">
        <f t="shared" si="8"/>
        <v>144.04848322223941</v>
      </c>
      <c r="F153" s="34">
        <f t="shared" si="9"/>
        <v>56.26333371558848</v>
      </c>
      <c r="G153" s="34">
        <f>IF(C153&lt;&gt;"",G152-Table375[[#This Row],[Kapitał]],"")</f>
        <v>33613.951746130842</v>
      </c>
    </row>
    <row r="154" spans="2:7">
      <c r="B154" s="33">
        <f t="shared" si="5"/>
        <v>45956</v>
      </c>
      <c r="C154">
        <f t="shared" si="6"/>
        <v>127</v>
      </c>
      <c r="D154" s="34">
        <f t="shared" si="7"/>
        <v>200.3118169378279</v>
      </c>
      <c r="E154" s="34">
        <f t="shared" si="8"/>
        <v>144.28856402760982</v>
      </c>
      <c r="F154" s="34">
        <f t="shared" si="9"/>
        <v>56.023252910218083</v>
      </c>
      <c r="G154" s="34">
        <f>IF(C154&lt;&gt;"",G153-Table375[[#This Row],[Kapitał]],"")</f>
        <v>33469.663182103235</v>
      </c>
    </row>
    <row r="155" spans="2:7">
      <c r="B155" s="33">
        <f t="shared" si="5"/>
        <v>45987</v>
      </c>
      <c r="C155">
        <f t="shared" si="6"/>
        <v>128</v>
      </c>
      <c r="D155" s="34">
        <f t="shared" si="7"/>
        <v>200.3118169378279</v>
      </c>
      <c r="E155" s="34">
        <f t="shared" si="8"/>
        <v>144.52904496765584</v>
      </c>
      <c r="F155" s="34">
        <f t="shared" si="9"/>
        <v>55.782771970172064</v>
      </c>
      <c r="G155" s="34">
        <f>IF(C155&lt;&gt;"",G154-Table375[[#This Row],[Kapitał]],"")</f>
        <v>33325.134137135581</v>
      </c>
    </row>
    <row r="156" spans="2:7">
      <c r="B156" s="33">
        <f t="shared" ref="B156:B219" si="10">IF(C156&lt;&gt;"",EDATE(B155,1),"")</f>
        <v>46017</v>
      </c>
      <c r="C156">
        <f t="shared" ref="C156:C219" si="11">IF($C$19&lt;=C155,"",C155+1)</f>
        <v>129</v>
      </c>
      <c r="D156" s="34">
        <f t="shared" ref="D156:D219" si="12">IF(C156&lt;&gt;"",$C$21,"")</f>
        <v>200.3118169378279</v>
      </c>
      <c r="E156" s="34">
        <f t="shared" ref="E156:E219" si="13">IF(C156&lt;&gt;"",PPMT($C$18,C156,$C$19,-$C$20,,),"")</f>
        <v>144.76992670926862</v>
      </c>
      <c r="F156" s="34">
        <f t="shared" ref="F156:F219" si="14">IF(C156&lt;&gt;"",IPMT($C$18,C156,$C$19,-$C$20,,),"")</f>
        <v>55.541890228559318</v>
      </c>
      <c r="G156" s="34">
        <f>IF(C156&lt;&gt;"",G155-Table375[[#This Row],[Kapitał]],"")</f>
        <v>33180.364210426313</v>
      </c>
    </row>
    <row r="157" spans="2:7">
      <c r="B157" s="33">
        <f t="shared" si="10"/>
        <v>46048</v>
      </c>
      <c r="C157">
        <f t="shared" si="11"/>
        <v>130</v>
      </c>
      <c r="D157" s="34">
        <f t="shared" si="12"/>
        <v>200.3118169378279</v>
      </c>
      <c r="E157" s="34">
        <f t="shared" si="13"/>
        <v>145.01120992045071</v>
      </c>
      <c r="F157" s="34">
        <f t="shared" si="14"/>
        <v>55.300607017377203</v>
      </c>
      <c r="G157" s="34">
        <f>IF(C157&lt;&gt;"",G156-Table375[[#This Row],[Kapitał]],"")</f>
        <v>33035.353000505864</v>
      </c>
    </row>
    <row r="158" spans="2:7">
      <c r="B158" s="33">
        <f t="shared" si="10"/>
        <v>46079</v>
      </c>
      <c r="C158">
        <f t="shared" si="11"/>
        <v>131</v>
      </c>
      <c r="D158" s="34">
        <f t="shared" si="12"/>
        <v>200.3118169378279</v>
      </c>
      <c r="E158" s="34">
        <f t="shared" si="13"/>
        <v>145.25289527031813</v>
      </c>
      <c r="F158" s="34">
        <f t="shared" si="14"/>
        <v>55.058921667509786</v>
      </c>
      <c r="G158" s="34">
        <f>IF(C158&lt;&gt;"",G157-Table375[[#This Row],[Kapitał]],"")</f>
        <v>32890.100105235542</v>
      </c>
    </row>
    <row r="159" spans="2:7">
      <c r="B159" s="33">
        <f t="shared" si="10"/>
        <v>46107</v>
      </c>
      <c r="C159">
        <f t="shared" si="11"/>
        <v>132</v>
      </c>
      <c r="D159" s="34">
        <f t="shared" si="12"/>
        <v>200.3118169378279</v>
      </c>
      <c r="E159" s="34">
        <f t="shared" si="13"/>
        <v>145.49498342910198</v>
      </c>
      <c r="F159" s="34">
        <f t="shared" si="14"/>
        <v>54.816833508725921</v>
      </c>
      <c r="G159" s="34">
        <f>IF(C159&lt;&gt;"",G158-Table375[[#This Row],[Kapitał]],"")</f>
        <v>32744.605121806439</v>
      </c>
    </row>
    <row r="160" spans="2:7">
      <c r="B160" s="33">
        <f t="shared" si="10"/>
        <v>46138</v>
      </c>
      <c r="C160">
        <f t="shared" si="11"/>
        <v>133</v>
      </c>
      <c r="D160" s="34">
        <f t="shared" si="12"/>
        <v>200.3118169378279</v>
      </c>
      <c r="E160" s="34">
        <f t="shared" si="13"/>
        <v>145.7374750681505</v>
      </c>
      <c r="F160" s="34">
        <f t="shared" si="14"/>
        <v>54.574341869677411</v>
      </c>
      <c r="G160" s="34">
        <f>IF(C160&lt;&gt;"",G159-Table375[[#This Row],[Kapitał]],"")</f>
        <v>32598.867646738287</v>
      </c>
    </row>
    <row r="161" spans="2:7">
      <c r="B161" s="33">
        <f t="shared" si="10"/>
        <v>46168</v>
      </c>
      <c r="C161">
        <f t="shared" si="11"/>
        <v>134</v>
      </c>
      <c r="D161" s="34">
        <f t="shared" si="12"/>
        <v>200.3118169378279</v>
      </c>
      <c r="E161" s="34">
        <f t="shared" si="13"/>
        <v>145.98037085993076</v>
      </c>
      <c r="F161" s="34">
        <f t="shared" si="14"/>
        <v>54.331446077897169</v>
      </c>
      <c r="G161" s="34">
        <f>IF(C161&lt;&gt;"",G160-Table375[[#This Row],[Kapitał]],"")</f>
        <v>32452.887275878355</v>
      </c>
    </row>
    <row r="162" spans="2:7">
      <c r="B162" s="33">
        <f t="shared" si="10"/>
        <v>46199</v>
      </c>
      <c r="C162">
        <f t="shared" si="11"/>
        <v>135</v>
      </c>
      <c r="D162" s="34">
        <f t="shared" si="12"/>
        <v>200.3118169378279</v>
      </c>
      <c r="E162" s="34">
        <f t="shared" si="13"/>
        <v>146.22367147803064</v>
      </c>
      <c r="F162" s="34">
        <f t="shared" si="14"/>
        <v>54.088145459797275</v>
      </c>
      <c r="G162" s="34">
        <f>IF(C162&lt;&gt;"",G161-Table375[[#This Row],[Kapitał]],"")</f>
        <v>32306.663604400324</v>
      </c>
    </row>
    <row r="163" spans="2:7">
      <c r="B163" s="33">
        <f t="shared" si="10"/>
        <v>46229</v>
      </c>
      <c r="C163">
        <f t="shared" si="11"/>
        <v>136</v>
      </c>
      <c r="D163" s="34">
        <f t="shared" si="12"/>
        <v>200.3118169378279</v>
      </c>
      <c r="E163" s="34">
        <f t="shared" si="13"/>
        <v>146.46737759716066</v>
      </c>
      <c r="F163" s="34">
        <f t="shared" si="14"/>
        <v>53.844439340667222</v>
      </c>
      <c r="G163" s="34">
        <f>IF(C163&lt;&gt;"",G162-Table375[[#This Row],[Kapitał]],"")</f>
        <v>32160.196226803164</v>
      </c>
    </row>
    <row r="164" spans="2:7">
      <c r="B164" s="33">
        <f t="shared" si="10"/>
        <v>46260</v>
      </c>
      <c r="C164">
        <f t="shared" si="11"/>
        <v>137</v>
      </c>
      <c r="D164" s="34">
        <f t="shared" si="12"/>
        <v>200.3118169378279</v>
      </c>
      <c r="E164" s="34">
        <f t="shared" si="13"/>
        <v>146.71148989315597</v>
      </c>
      <c r="F164" s="34">
        <f t="shared" si="14"/>
        <v>53.600327044671964</v>
      </c>
      <c r="G164" s="34">
        <f>IF(C164&lt;&gt;"",G163-Table375[[#This Row],[Kapitał]],"")</f>
        <v>32013.484736910006</v>
      </c>
    </row>
    <row r="165" spans="2:7">
      <c r="B165" s="33">
        <f t="shared" si="10"/>
        <v>46291</v>
      </c>
      <c r="C165">
        <f t="shared" si="11"/>
        <v>138</v>
      </c>
      <c r="D165" s="34">
        <f t="shared" si="12"/>
        <v>200.3118169378279</v>
      </c>
      <c r="E165" s="34">
        <f t="shared" si="13"/>
        <v>146.95600904297788</v>
      </c>
      <c r="F165" s="34">
        <f t="shared" si="14"/>
        <v>53.355807894850031</v>
      </c>
      <c r="G165" s="34">
        <f>IF(C165&lt;&gt;"",G164-Table375[[#This Row],[Kapitał]],"")</f>
        <v>31866.528727867029</v>
      </c>
    </row>
    <row r="166" spans="2:7">
      <c r="B166" s="33">
        <f t="shared" si="10"/>
        <v>46321</v>
      </c>
      <c r="C166">
        <f t="shared" si="11"/>
        <v>139</v>
      </c>
      <c r="D166" s="34">
        <f t="shared" si="12"/>
        <v>200.3118169378279</v>
      </c>
      <c r="E166" s="34">
        <f t="shared" si="13"/>
        <v>147.20093572471617</v>
      </c>
      <c r="F166" s="34">
        <f t="shared" si="14"/>
        <v>53.110881213111732</v>
      </c>
      <c r="G166" s="34">
        <f>IF(C166&lt;&gt;"",G165-Table375[[#This Row],[Kapitał]],"")</f>
        <v>31719.327792142314</v>
      </c>
    </row>
    <row r="167" spans="2:7">
      <c r="B167" s="33">
        <f t="shared" si="10"/>
        <v>46352</v>
      </c>
      <c r="C167">
        <f t="shared" si="11"/>
        <v>140</v>
      </c>
      <c r="D167" s="34">
        <f t="shared" si="12"/>
        <v>200.3118169378279</v>
      </c>
      <c r="E167" s="34">
        <f t="shared" si="13"/>
        <v>147.4462706175907</v>
      </c>
      <c r="F167" s="34">
        <f t="shared" si="14"/>
        <v>52.865546320237208</v>
      </c>
      <c r="G167" s="34">
        <f>IF(C167&lt;&gt;"",G166-Table375[[#This Row],[Kapitał]],"")</f>
        <v>31571.881521524723</v>
      </c>
    </row>
    <row r="168" spans="2:7">
      <c r="B168" s="33">
        <f t="shared" si="10"/>
        <v>46382</v>
      </c>
      <c r="C168">
        <f t="shared" si="11"/>
        <v>141</v>
      </c>
      <c r="D168" s="34">
        <f t="shared" si="12"/>
        <v>200.3118169378279</v>
      </c>
      <c r="E168" s="34">
        <f t="shared" si="13"/>
        <v>147.69201440195334</v>
      </c>
      <c r="F168" s="34">
        <f t="shared" si="14"/>
        <v>52.619802535874548</v>
      </c>
      <c r="G168" s="34">
        <f>IF(C168&lt;&gt;"",G167-Table375[[#This Row],[Kapitał]],"")</f>
        <v>31424.18950712277</v>
      </c>
    </row>
    <row r="169" spans="2:7">
      <c r="B169" s="33">
        <f t="shared" si="10"/>
        <v>46413</v>
      </c>
      <c r="C169">
        <f t="shared" si="11"/>
        <v>142</v>
      </c>
      <c r="D169" s="34">
        <f t="shared" si="12"/>
        <v>200.3118169378279</v>
      </c>
      <c r="E169" s="34">
        <f t="shared" si="13"/>
        <v>147.93816775928994</v>
      </c>
      <c r="F169" s="34">
        <f t="shared" si="14"/>
        <v>52.373649178537967</v>
      </c>
      <c r="G169" s="34">
        <f>IF(C169&lt;&gt;"",G168-Table375[[#This Row],[Kapitał]],"")</f>
        <v>31276.25133936348</v>
      </c>
    </row>
    <row r="170" spans="2:7">
      <c r="B170" s="33">
        <f t="shared" si="10"/>
        <v>46444</v>
      </c>
      <c r="C170">
        <f t="shared" si="11"/>
        <v>143</v>
      </c>
      <c r="D170" s="34">
        <f t="shared" si="12"/>
        <v>200.3118169378279</v>
      </c>
      <c r="E170" s="34">
        <f t="shared" si="13"/>
        <v>148.1847313722221</v>
      </c>
      <c r="F170" s="34">
        <f t="shared" si="14"/>
        <v>52.127085565605825</v>
      </c>
      <c r="G170" s="34">
        <f>IF(C170&lt;&gt;"",G169-Table375[[#This Row],[Kapitał]],"")</f>
        <v>31128.066607991259</v>
      </c>
    </row>
    <row r="171" spans="2:7">
      <c r="B171" s="33">
        <f t="shared" si="10"/>
        <v>46472</v>
      </c>
      <c r="C171">
        <f t="shared" si="11"/>
        <v>144</v>
      </c>
      <c r="D171" s="34">
        <f t="shared" si="12"/>
        <v>200.3118169378279</v>
      </c>
      <c r="E171" s="34">
        <f t="shared" si="13"/>
        <v>148.43170592450915</v>
      </c>
      <c r="F171" s="34">
        <f t="shared" si="14"/>
        <v>51.880111013318782</v>
      </c>
      <c r="G171" s="34">
        <f>IF(C171&lt;&gt;"",G170-Table375[[#This Row],[Kapitał]],"")</f>
        <v>30979.634902066751</v>
      </c>
    </row>
    <row r="172" spans="2:7">
      <c r="B172" s="33">
        <f t="shared" si="10"/>
        <v>46503</v>
      </c>
      <c r="C172">
        <f t="shared" si="11"/>
        <v>145</v>
      </c>
      <c r="D172" s="34">
        <f t="shared" si="12"/>
        <v>200.3118169378279</v>
      </c>
      <c r="E172" s="34">
        <f t="shared" si="13"/>
        <v>148.67909210104995</v>
      </c>
      <c r="F172" s="34">
        <f t="shared" si="14"/>
        <v>51.632724836777932</v>
      </c>
      <c r="G172" s="34">
        <f>IF(C172&lt;&gt;"",G171-Table375[[#This Row],[Kapitał]],"")</f>
        <v>30830.955809965701</v>
      </c>
    </row>
    <row r="173" spans="2:7">
      <c r="B173" s="33">
        <f t="shared" si="10"/>
        <v>46533</v>
      </c>
      <c r="C173">
        <f t="shared" si="11"/>
        <v>146</v>
      </c>
      <c r="D173" s="34">
        <f t="shared" si="12"/>
        <v>200.3118169378279</v>
      </c>
      <c r="E173" s="34">
        <f t="shared" si="13"/>
        <v>148.92689058788508</v>
      </c>
      <c r="F173" s="34">
        <f t="shared" si="14"/>
        <v>51.384926349942837</v>
      </c>
      <c r="G173" s="34">
        <f>IF(C173&lt;&gt;"",G172-Table375[[#This Row],[Kapitał]],"")</f>
        <v>30682.028919377815</v>
      </c>
    </row>
    <row r="174" spans="2:7">
      <c r="B174" s="33">
        <f t="shared" si="10"/>
        <v>46564</v>
      </c>
      <c r="C174">
        <f t="shared" si="11"/>
        <v>147</v>
      </c>
      <c r="D174" s="34">
        <f t="shared" si="12"/>
        <v>200.3118169378279</v>
      </c>
      <c r="E174" s="34">
        <f t="shared" si="13"/>
        <v>149.17510207219823</v>
      </c>
      <c r="F174" s="34">
        <f t="shared" si="14"/>
        <v>51.136714865629706</v>
      </c>
      <c r="G174" s="34">
        <f>IF(C174&lt;&gt;"",G173-Table375[[#This Row],[Kapitał]],"")</f>
        <v>30532.853817305619</v>
      </c>
    </row>
    <row r="175" spans="2:7">
      <c r="B175" s="33">
        <f t="shared" si="10"/>
        <v>46594</v>
      </c>
      <c r="C175">
        <f t="shared" si="11"/>
        <v>148</v>
      </c>
      <c r="D175" s="34">
        <f t="shared" si="12"/>
        <v>200.3118169378279</v>
      </c>
      <c r="E175" s="34">
        <f t="shared" si="13"/>
        <v>149.42372724231856</v>
      </c>
      <c r="F175" s="34">
        <f t="shared" si="14"/>
        <v>50.888089695509372</v>
      </c>
      <c r="G175" s="34">
        <f>IF(C175&lt;&gt;"",G174-Table375[[#This Row],[Kapitał]],"")</f>
        <v>30383.430090063299</v>
      </c>
    </row>
    <row r="176" spans="2:7">
      <c r="B176" s="33">
        <f t="shared" si="10"/>
        <v>46625</v>
      </c>
      <c r="C176">
        <f t="shared" si="11"/>
        <v>149</v>
      </c>
      <c r="D176" s="34">
        <f t="shared" si="12"/>
        <v>200.3118169378279</v>
      </c>
      <c r="E176" s="34">
        <f t="shared" si="13"/>
        <v>149.6727667877224</v>
      </c>
      <c r="F176" s="34">
        <f t="shared" si="14"/>
        <v>50.639050150105511</v>
      </c>
      <c r="G176" s="34">
        <f>IF(C176&lt;&gt;"",G175-Table375[[#This Row],[Kapitał]],"")</f>
        <v>30233.757323275575</v>
      </c>
    </row>
    <row r="177" spans="2:7">
      <c r="B177" s="33">
        <f t="shared" si="10"/>
        <v>46656</v>
      </c>
      <c r="C177">
        <f t="shared" si="11"/>
        <v>150</v>
      </c>
      <c r="D177" s="34">
        <f t="shared" si="12"/>
        <v>200.3118169378279</v>
      </c>
      <c r="E177" s="34">
        <f t="shared" si="13"/>
        <v>149.92222139903527</v>
      </c>
      <c r="F177" s="34">
        <f t="shared" si="14"/>
        <v>50.389595538792634</v>
      </c>
      <c r="G177" s="34">
        <f>IF(C177&lt;&gt;"",G176-Table375[[#This Row],[Kapitał]],"")</f>
        <v>30083.835101876539</v>
      </c>
    </row>
    <row r="178" spans="2:7">
      <c r="B178" s="33">
        <f t="shared" si="10"/>
        <v>46686</v>
      </c>
      <c r="C178">
        <f t="shared" si="11"/>
        <v>151</v>
      </c>
      <c r="D178" s="34">
        <f t="shared" si="12"/>
        <v>200.3118169378279</v>
      </c>
      <c r="E178" s="34">
        <f t="shared" si="13"/>
        <v>150.17209176803368</v>
      </c>
      <c r="F178" s="34">
        <f t="shared" si="14"/>
        <v>50.139725169794254</v>
      </c>
      <c r="G178" s="34">
        <f>IF(C178&lt;&gt;"",G177-Table375[[#This Row],[Kapitał]],"")</f>
        <v>29933.663010108507</v>
      </c>
    </row>
    <row r="179" spans="2:7">
      <c r="B179" s="33">
        <f t="shared" si="10"/>
        <v>46717</v>
      </c>
      <c r="C179">
        <f t="shared" si="11"/>
        <v>152</v>
      </c>
      <c r="D179" s="34">
        <f t="shared" si="12"/>
        <v>200.3118169378279</v>
      </c>
      <c r="E179" s="34">
        <f t="shared" si="13"/>
        <v>150.42237858764705</v>
      </c>
      <c r="F179" s="34">
        <f t="shared" si="14"/>
        <v>49.889438350180875</v>
      </c>
      <c r="G179" s="34">
        <f>IF(C179&lt;&gt;"",G178-Table375[[#This Row],[Kapitał]],"")</f>
        <v>29783.240631520861</v>
      </c>
    </row>
    <row r="180" spans="2:7">
      <c r="B180" s="33">
        <f t="shared" si="10"/>
        <v>46747</v>
      </c>
      <c r="C180">
        <f t="shared" si="11"/>
        <v>153</v>
      </c>
      <c r="D180" s="34">
        <f t="shared" si="12"/>
        <v>200.3118169378279</v>
      </c>
      <c r="E180" s="34">
        <f t="shared" si="13"/>
        <v>150.67308255195979</v>
      </c>
      <c r="F180" s="34">
        <f t="shared" si="14"/>
        <v>49.638734385868119</v>
      </c>
      <c r="G180" s="34">
        <f>IF(C180&lt;&gt;"",G179-Table375[[#This Row],[Kapitał]],"")</f>
        <v>29632.567548968902</v>
      </c>
    </row>
    <row r="181" spans="2:7">
      <c r="B181" s="33">
        <f t="shared" si="10"/>
        <v>46778</v>
      </c>
      <c r="C181">
        <f t="shared" si="11"/>
        <v>154</v>
      </c>
      <c r="D181" s="34">
        <f t="shared" si="12"/>
        <v>200.3118169378279</v>
      </c>
      <c r="E181" s="34">
        <f t="shared" si="13"/>
        <v>150.92420435621307</v>
      </c>
      <c r="F181" s="34">
        <f t="shared" si="14"/>
        <v>49.387612581614853</v>
      </c>
      <c r="G181" s="34">
        <f>IF(C181&lt;&gt;"",G180-Table375[[#This Row],[Kapitał]],"")</f>
        <v>29481.64334461269</v>
      </c>
    </row>
    <row r="182" spans="2:7">
      <c r="B182" s="33">
        <f t="shared" si="10"/>
        <v>46809</v>
      </c>
      <c r="C182">
        <f t="shared" si="11"/>
        <v>155</v>
      </c>
      <c r="D182" s="34">
        <f t="shared" si="12"/>
        <v>200.3118169378279</v>
      </c>
      <c r="E182" s="34">
        <f t="shared" si="13"/>
        <v>151.17574469680676</v>
      </c>
      <c r="F182" s="34">
        <f t="shared" si="14"/>
        <v>49.136072241021154</v>
      </c>
      <c r="G182" s="34">
        <f>IF(C182&lt;&gt;"",G181-Table375[[#This Row],[Kapitał]],"")</f>
        <v>29330.467599915883</v>
      </c>
    </row>
    <row r="183" spans="2:7">
      <c r="B183" s="33">
        <f t="shared" si="10"/>
        <v>46838</v>
      </c>
      <c r="C183">
        <f t="shared" si="11"/>
        <v>156</v>
      </c>
      <c r="D183" s="34">
        <f t="shared" si="12"/>
        <v>200.3118169378279</v>
      </c>
      <c r="E183" s="34">
        <f t="shared" si="13"/>
        <v>151.42770427130145</v>
      </c>
      <c r="F183" s="34">
        <f t="shared" si="14"/>
        <v>48.884112666526484</v>
      </c>
      <c r="G183" s="34">
        <f>IF(C183&lt;&gt;"",G182-Table375[[#This Row],[Kapitał]],"")</f>
        <v>29179.039895644582</v>
      </c>
    </row>
    <row r="184" spans="2:7">
      <c r="B184" s="33">
        <f t="shared" si="10"/>
        <v>46869</v>
      </c>
      <c r="C184">
        <f t="shared" si="11"/>
        <v>157</v>
      </c>
      <c r="D184" s="34">
        <f t="shared" si="12"/>
        <v>200.3118169378279</v>
      </c>
      <c r="E184" s="34">
        <f t="shared" si="13"/>
        <v>151.68008377842025</v>
      </c>
      <c r="F184" s="34">
        <f t="shared" si="14"/>
        <v>48.631733159407638</v>
      </c>
      <c r="G184" s="34">
        <f>IF(C184&lt;&gt;"",G183-Table375[[#This Row],[Kapitał]],"")</f>
        <v>29027.359811866161</v>
      </c>
    </row>
    <row r="185" spans="2:7">
      <c r="B185" s="33">
        <f t="shared" si="10"/>
        <v>46899</v>
      </c>
      <c r="C185">
        <f t="shared" si="11"/>
        <v>158</v>
      </c>
      <c r="D185" s="34">
        <f t="shared" si="12"/>
        <v>200.3118169378279</v>
      </c>
      <c r="E185" s="34">
        <f t="shared" si="13"/>
        <v>151.93288391805098</v>
      </c>
      <c r="F185" s="34">
        <f t="shared" si="14"/>
        <v>48.378933019776952</v>
      </c>
      <c r="G185" s="34">
        <f>IF(C185&lt;&gt;"",G184-Table375[[#This Row],[Kapitał]],"")</f>
        <v>28875.426927948109</v>
      </c>
    </row>
    <row r="186" spans="2:7">
      <c r="B186" s="33">
        <f t="shared" si="10"/>
        <v>46930</v>
      </c>
      <c r="C186">
        <f t="shared" si="11"/>
        <v>159</v>
      </c>
      <c r="D186" s="34">
        <f t="shared" si="12"/>
        <v>200.3118169378279</v>
      </c>
      <c r="E186" s="34">
        <f t="shared" si="13"/>
        <v>152.18610539124774</v>
      </c>
      <c r="F186" s="34">
        <f t="shared" si="14"/>
        <v>48.125711546580199</v>
      </c>
      <c r="G186" s="34">
        <f>IF(C186&lt;&gt;"",G185-Table375[[#This Row],[Kapitał]],"")</f>
        <v>28723.240822556862</v>
      </c>
    </row>
    <row r="187" spans="2:7">
      <c r="B187" s="33">
        <f t="shared" si="10"/>
        <v>46960</v>
      </c>
      <c r="C187">
        <f t="shared" si="11"/>
        <v>160</v>
      </c>
      <c r="D187" s="34">
        <f t="shared" si="12"/>
        <v>200.3118169378279</v>
      </c>
      <c r="E187" s="34">
        <f t="shared" si="13"/>
        <v>152.43974890023313</v>
      </c>
      <c r="F187" s="34">
        <f t="shared" si="14"/>
        <v>47.872068037594779</v>
      </c>
      <c r="G187" s="34">
        <f>IF(C187&lt;&gt;"",G186-Table375[[#This Row],[Kapitał]],"")</f>
        <v>28570.801073656628</v>
      </c>
    </row>
    <row r="188" spans="2:7">
      <c r="B188" s="33">
        <f t="shared" si="10"/>
        <v>46991</v>
      </c>
      <c r="C188">
        <f t="shared" si="11"/>
        <v>161</v>
      </c>
      <c r="D188" s="34">
        <f t="shared" si="12"/>
        <v>200.3118169378279</v>
      </c>
      <c r="E188" s="34">
        <f t="shared" si="13"/>
        <v>152.69381514840018</v>
      </c>
      <c r="F188" s="34">
        <f t="shared" si="14"/>
        <v>47.618001789427723</v>
      </c>
      <c r="G188" s="34">
        <f>IF(C188&lt;&gt;"",G187-Table375[[#This Row],[Kapitał]],"")</f>
        <v>28418.107258508229</v>
      </c>
    </row>
    <row r="189" spans="2:7">
      <c r="B189" s="33">
        <f t="shared" si="10"/>
        <v>47022</v>
      </c>
      <c r="C189">
        <f t="shared" si="11"/>
        <v>162</v>
      </c>
      <c r="D189" s="34">
        <f t="shared" si="12"/>
        <v>200.3118169378279</v>
      </c>
      <c r="E189" s="34">
        <f t="shared" si="13"/>
        <v>152.94830484031419</v>
      </c>
      <c r="F189" s="34">
        <f t="shared" si="14"/>
        <v>47.363512097513727</v>
      </c>
      <c r="G189" s="34">
        <f>IF(C189&lt;&gt;"",G188-Table375[[#This Row],[Kapitał]],"")</f>
        <v>28265.158953667917</v>
      </c>
    </row>
    <row r="190" spans="2:7">
      <c r="B190" s="33">
        <f t="shared" si="10"/>
        <v>47052</v>
      </c>
      <c r="C190">
        <f t="shared" si="11"/>
        <v>163</v>
      </c>
      <c r="D190" s="34">
        <f t="shared" si="12"/>
        <v>200.3118169378279</v>
      </c>
      <c r="E190" s="34">
        <f t="shared" si="13"/>
        <v>153.2032186817147</v>
      </c>
      <c r="F190" s="34">
        <f t="shared" si="14"/>
        <v>47.108598256113204</v>
      </c>
      <c r="G190" s="34">
        <f>IF(C190&lt;&gt;"",G189-Table375[[#This Row],[Kapitał]],"")</f>
        <v>28111.955734986201</v>
      </c>
    </row>
    <row r="191" spans="2:7">
      <c r="B191" s="33">
        <f t="shared" si="10"/>
        <v>47083</v>
      </c>
      <c r="C191">
        <f t="shared" si="11"/>
        <v>164</v>
      </c>
      <c r="D191" s="34">
        <f t="shared" si="12"/>
        <v>200.3118169378279</v>
      </c>
      <c r="E191" s="34">
        <f t="shared" si="13"/>
        <v>153.45855737951754</v>
      </c>
      <c r="F191" s="34">
        <f t="shared" si="14"/>
        <v>46.853259558310334</v>
      </c>
      <c r="G191" s="34">
        <f>IF(C191&lt;&gt;"",G190-Table375[[#This Row],[Kapitał]],"")</f>
        <v>27958.497177606681</v>
      </c>
    </row>
    <row r="192" spans="2:7">
      <c r="B192" s="33">
        <f t="shared" si="10"/>
        <v>47113</v>
      </c>
      <c r="C192">
        <f t="shared" si="11"/>
        <v>165</v>
      </c>
      <c r="D192" s="34">
        <f t="shared" si="12"/>
        <v>200.3118169378279</v>
      </c>
      <c r="E192" s="34">
        <f t="shared" si="13"/>
        <v>153.71432164181678</v>
      </c>
      <c r="F192" s="34">
        <f t="shared" si="14"/>
        <v>46.597495296011154</v>
      </c>
      <c r="G192" s="34">
        <f>IF(C192&lt;&gt;"",G191-Table375[[#This Row],[Kapitał]],"")</f>
        <v>27804.782855964866</v>
      </c>
    </row>
    <row r="193" spans="2:7">
      <c r="B193" s="33">
        <f t="shared" si="10"/>
        <v>47144</v>
      </c>
      <c r="C193">
        <f t="shared" si="11"/>
        <v>166</v>
      </c>
      <c r="D193" s="34">
        <f t="shared" si="12"/>
        <v>200.3118169378279</v>
      </c>
      <c r="E193" s="34">
        <f t="shared" si="13"/>
        <v>153.97051217788646</v>
      </c>
      <c r="F193" s="34">
        <f t="shared" si="14"/>
        <v>46.341304759941451</v>
      </c>
      <c r="G193" s="34">
        <f>IF(C193&lt;&gt;"",G192-Table375[[#This Row],[Kapitał]],"")</f>
        <v>27650.81234378698</v>
      </c>
    </row>
    <row r="194" spans="2:7">
      <c r="B194" s="33">
        <f t="shared" si="10"/>
        <v>47175</v>
      </c>
      <c r="C194">
        <f t="shared" si="11"/>
        <v>167</v>
      </c>
      <c r="D194" s="34">
        <f t="shared" si="12"/>
        <v>200.3118169378279</v>
      </c>
      <c r="E194" s="34">
        <f t="shared" si="13"/>
        <v>154.22712969818292</v>
      </c>
      <c r="F194" s="34">
        <f t="shared" si="14"/>
        <v>46.084687239644978</v>
      </c>
      <c r="G194" s="34">
        <f>IF(C194&lt;&gt;"",G193-Table375[[#This Row],[Kapitał]],"")</f>
        <v>27496.585214088798</v>
      </c>
    </row>
    <row r="195" spans="2:7">
      <c r="B195" s="33">
        <f t="shared" si="10"/>
        <v>47203</v>
      </c>
      <c r="C195">
        <f t="shared" si="11"/>
        <v>168</v>
      </c>
      <c r="D195" s="34">
        <f t="shared" si="12"/>
        <v>200.3118169378279</v>
      </c>
      <c r="E195" s="34">
        <f t="shared" si="13"/>
        <v>154.48417491434657</v>
      </c>
      <c r="F195" s="34">
        <f t="shared" si="14"/>
        <v>45.827642023481332</v>
      </c>
      <c r="G195" s="34">
        <f>IF(C195&lt;&gt;"",G194-Table375[[#This Row],[Kapitał]],"")</f>
        <v>27342.101039174453</v>
      </c>
    </row>
    <row r="196" spans="2:7">
      <c r="B196" s="33">
        <f t="shared" si="10"/>
        <v>47234</v>
      </c>
      <c r="C196">
        <f t="shared" si="11"/>
        <v>169</v>
      </c>
      <c r="D196" s="34">
        <f t="shared" si="12"/>
        <v>200.3118169378279</v>
      </c>
      <c r="E196" s="34">
        <f t="shared" si="13"/>
        <v>154.74164853920382</v>
      </c>
      <c r="F196" s="34">
        <f t="shared" si="14"/>
        <v>45.570168398624105</v>
      </c>
      <c r="G196" s="34">
        <f>IF(C196&lt;&gt;"",G195-Table375[[#This Row],[Kapitał]],"")</f>
        <v>27187.359390635251</v>
      </c>
    </row>
    <row r="197" spans="2:7">
      <c r="B197" s="33">
        <f t="shared" si="10"/>
        <v>47264</v>
      </c>
      <c r="C197">
        <f t="shared" si="11"/>
        <v>170</v>
      </c>
      <c r="D197" s="34">
        <f t="shared" si="12"/>
        <v>200.3118169378279</v>
      </c>
      <c r="E197" s="34">
        <f t="shared" si="13"/>
        <v>154.99955128676913</v>
      </c>
      <c r="F197" s="34">
        <f t="shared" si="14"/>
        <v>45.312265651058752</v>
      </c>
      <c r="G197" s="34">
        <f>IF(C197&lt;&gt;"",G196-Table375[[#This Row],[Kapitał]],"")</f>
        <v>27032.359839348483</v>
      </c>
    </row>
    <row r="198" spans="2:7">
      <c r="B198" s="33">
        <f t="shared" si="10"/>
        <v>47295</v>
      </c>
      <c r="C198">
        <f t="shared" si="11"/>
        <v>171</v>
      </c>
      <c r="D198" s="34">
        <f t="shared" si="12"/>
        <v>200.3118169378279</v>
      </c>
      <c r="E198" s="34">
        <f t="shared" si="13"/>
        <v>155.25788387224713</v>
      </c>
      <c r="F198" s="34">
        <f t="shared" si="14"/>
        <v>45.053933065580807</v>
      </c>
      <c r="G198" s="34">
        <f>IF(C198&lt;&gt;"",G197-Table375[[#This Row],[Kapitał]],"")</f>
        <v>26877.101955476235</v>
      </c>
    </row>
    <row r="199" spans="2:7">
      <c r="B199" s="33">
        <f t="shared" si="10"/>
        <v>47325</v>
      </c>
      <c r="C199">
        <f t="shared" si="11"/>
        <v>172</v>
      </c>
      <c r="D199" s="34">
        <f t="shared" si="12"/>
        <v>200.3118169378279</v>
      </c>
      <c r="E199" s="34">
        <f t="shared" si="13"/>
        <v>155.51664701203416</v>
      </c>
      <c r="F199" s="34">
        <f t="shared" si="14"/>
        <v>44.795169925793729</v>
      </c>
      <c r="G199" s="34">
        <f>IF(C199&lt;&gt;"",G198-Table375[[#This Row],[Kapitał]],"")</f>
        <v>26721.5853084642</v>
      </c>
    </row>
    <row r="200" spans="2:7">
      <c r="B200" s="33">
        <f t="shared" si="10"/>
        <v>47356</v>
      </c>
      <c r="C200">
        <f t="shared" si="11"/>
        <v>173</v>
      </c>
      <c r="D200" s="34">
        <f t="shared" si="12"/>
        <v>200.3118169378279</v>
      </c>
      <c r="E200" s="34">
        <f t="shared" si="13"/>
        <v>155.77584142372092</v>
      </c>
      <c r="F200" s="34">
        <f t="shared" si="14"/>
        <v>44.535975514107008</v>
      </c>
      <c r="G200" s="34">
        <f>IF(C200&lt;&gt;"",G199-Table375[[#This Row],[Kapitał]],"")</f>
        <v>26565.809467040479</v>
      </c>
    </row>
    <row r="201" spans="2:7">
      <c r="B201" s="33">
        <f t="shared" si="10"/>
        <v>47387</v>
      </c>
      <c r="C201">
        <f t="shared" si="11"/>
        <v>174</v>
      </c>
      <c r="D201" s="34">
        <f t="shared" si="12"/>
        <v>200.3118169378279</v>
      </c>
      <c r="E201" s="34">
        <f t="shared" si="13"/>
        <v>156.03546782609376</v>
      </c>
      <c r="F201" s="34">
        <f t="shared" si="14"/>
        <v>44.276349111734135</v>
      </c>
      <c r="G201" s="34">
        <f>IF(C201&lt;&gt;"",G200-Table375[[#This Row],[Kapitał]],"")</f>
        <v>26409.773999214383</v>
      </c>
    </row>
    <row r="202" spans="2:7">
      <c r="B202" s="33">
        <f t="shared" si="10"/>
        <v>47417</v>
      </c>
      <c r="C202">
        <f t="shared" si="11"/>
        <v>175</v>
      </c>
      <c r="D202" s="34">
        <f t="shared" si="12"/>
        <v>200.3118169378279</v>
      </c>
      <c r="E202" s="34">
        <f t="shared" si="13"/>
        <v>156.29552693913726</v>
      </c>
      <c r="F202" s="34">
        <f t="shared" si="14"/>
        <v>44.016289998690645</v>
      </c>
      <c r="G202" s="34">
        <f>IF(C202&lt;&gt;"",G201-Table375[[#This Row],[Kapitał]],"")</f>
        <v>26253.478472275245</v>
      </c>
    </row>
    <row r="203" spans="2:7">
      <c r="B203" s="33">
        <f t="shared" si="10"/>
        <v>47448</v>
      </c>
      <c r="C203">
        <f t="shared" si="11"/>
        <v>176</v>
      </c>
      <c r="D203" s="34">
        <f t="shared" si="12"/>
        <v>200.3118169378279</v>
      </c>
      <c r="E203" s="34">
        <f t="shared" si="13"/>
        <v>156.55601948403586</v>
      </c>
      <c r="F203" s="34">
        <f t="shared" si="14"/>
        <v>43.755797453792084</v>
      </c>
      <c r="G203" s="34">
        <f>IF(C203&lt;&gt;"",G202-Table375[[#This Row],[Kapitał]],"")</f>
        <v>26096.922452791208</v>
      </c>
    </row>
    <row r="204" spans="2:7">
      <c r="B204" s="33">
        <f t="shared" si="10"/>
        <v>47478</v>
      </c>
      <c r="C204">
        <f t="shared" si="11"/>
        <v>177</v>
      </c>
      <c r="D204" s="34">
        <f t="shared" si="12"/>
        <v>200.3118169378279</v>
      </c>
      <c r="E204" s="34">
        <f t="shared" si="13"/>
        <v>156.81694618317587</v>
      </c>
      <c r="F204" s="34">
        <f t="shared" si="14"/>
        <v>43.49487075465202</v>
      </c>
      <c r="G204" s="34">
        <f>IF(C204&lt;&gt;"",G203-Table375[[#This Row],[Kapitał]],"")</f>
        <v>25940.105506608033</v>
      </c>
    </row>
    <row r="205" spans="2:7">
      <c r="B205" s="33">
        <f t="shared" si="10"/>
        <v>47509</v>
      </c>
      <c r="C205">
        <f t="shared" si="11"/>
        <v>178</v>
      </c>
      <c r="D205" s="34">
        <f t="shared" si="12"/>
        <v>200.3118169378279</v>
      </c>
      <c r="E205" s="34">
        <f t="shared" si="13"/>
        <v>157.07830776014785</v>
      </c>
      <c r="F205" s="34">
        <f t="shared" si="14"/>
        <v>43.233509177680062</v>
      </c>
      <c r="G205" s="34">
        <f>IF(C205&lt;&gt;"",G204-Table375[[#This Row],[Kapitał]],"")</f>
        <v>25783.027198847885</v>
      </c>
    </row>
    <row r="206" spans="2:7">
      <c r="B206" s="33">
        <f t="shared" si="10"/>
        <v>47540</v>
      </c>
      <c r="C206">
        <f t="shared" si="11"/>
        <v>179</v>
      </c>
      <c r="D206" s="34">
        <f t="shared" si="12"/>
        <v>200.3118169378279</v>
      </c>
      <c r="E206" s="34">
        <f t="shared" si="13"/>
        <v>157.34010493974807</v>
      </c>
      <c r="F206" s="34">
        <f t="shared" si="14"/>
        <v>42.971711998079819</v>
      </c>
      <c r="G206" s="34">
        <f>IF(C206&lt;&gt;"",G205-Table375[[#This Row],[Kapitał]],"")</f>
        <v>25625.687093908138</v>
      </c>
    </row>
    <row r="207" spans="2:7">
      <c r="B207" s="33">
        <f t="shared" si="10"/>
        <v>47568</v>
      </c>
      <c r="C207">
        <f t="shared" si="11"/>
        <v>180</v>
      </c>
      <c r="D207" s="34">
        <f t="shared" si="12"/>
        <v>200.3118169378279</v>
      </c>
      <c r="E207" s="34">
        <f t="shared" si="13"/>
        <v>157.602338447981</v>
      </c>
      <c r="F207" s="34">
        <f t="shared" si="14"/>
        <v>42.709478489846902</v>
      </c>
      <c r="G207" s="34">
        <f>IF(C207&lt;&gt;"",G206-Table375[[#This Row],[Kapitał]],"")</f>
        <v>25468.084755460157</v>
      </c>
    </row>
    <row r="208" spans="2:7">
      <c r="B208" s="33">
        <f t="shared" si="10"/>
        <v>47599</v>
      </c>
      <c r="C208">
        <f t="shared" si="11"/>
        <v>181</v>
      </c>
      <c r="D208" s="34">
        <f t="shared" si="12"/>
        <v>200.3118169378279</v>
      </c>
      <c r="E208" s="34">
        <f t="shared" si="13"/>
        <v>157.86500901206097</v>
      </c>
      <c r="F208" s="34">
        <f t="shared" si="14"/>
        <v>42.446807925766933</v>
      </c>
      <c r="G208" s="34">
        <f>IF(C208&lt;&gt;"",G207-Table375[[#This Row],[Kapitał]],"")</f>
        <v>25310.219746448096</v>
      </c>
    </row>
    <row r="209" spans="2:7">
      <c r="B209" s="33">
        <f t="shared" si="10"/>
        <v>47629</v>
      </c>
      <c r="C209">
        <f t="shared" si="11"/>
        <v>182</v>
      </c>
      <c r="D209" s="34">
        <f t="shared" si="12"/>
        <v>200.3118169378279</v>
      </c>
      <c r="E209" s="34">
        <f t="shared" si="13"/>
        <v>158.12811736041442</v>
      </c>
      <c r="F209" s="34">
        <f t="shared" si="14"/>
        <v>42.183699577413499</v>
      </c>
      <c r="G209" s="34">
        <f>IF(C209&lt;&gt;"",G208-Table375[[#This Row],[Kapitał]],"")</f>
        <v>25152.091629087681</v>
      </c>
    </row>
    <row r="210" spans="2:7">
      <c r="B210" s="33">
        <f t="shared" si="10"/>
        <v>47660</v>
      </c>
      <c r="C210">
        <f t="shared" si="11"/>
        <v>183</v>
      </c>
      <c r="D210" s="34">
        <f t="shared" si="12"/>
        <v>200.3118169378279</v>
      </c>
      <c r="E210" s="34">
        <f t="shared" si="13"/>
        <v>158.39166422268178</v>
      </c>
      <c r="F210" s="34">
        <f t="shared" si="14"/>
        <v>41.920152715146152</v>
      </c>
      <c r="G210" s="34">
        <f>IF(C210&lt;&gt;"",G209-Table375[[#This Row],[Kapitał]],"")</f>
        <v>24993.699964864998</v>
      </c>
    </row>
    <row r="211" spans="2:7">
      <c r="B211" s="33">
        <f t="shared" si="10"/>
        <v>47690</v>
      </c>
      <c r="C211">
        <f t="shared" si="11"/>
        <v>184</v>
      </c>
      <c r="D211" s="34">
        <f t="shared" si="12"/>
        <v>200.3118169378279</v>
      </c>
      <c r="E211" s="34">
        <f t="shared" si="13"/>
        <v>158.65565032971958</v>
      </c>
      <c r="F211" s="34">
        <f t="shared" si="14"/>
        <v>41.656166608108343</v>
      </c>
      <c r="G211" s="34">
        <f>IF(C211&lt;&gt;"",G210-Table375[[#This Row],[Kapitał]],"")</f>
        <v>24835.04431453528</v>
      </c>
    </row>
    <row r="212" spans="2:7">
      <c r="B212" s="33">
        <f t="shared" si="10"/>
        <v>47721</v>
      </c>
      <c r="C212">
        <f t="shared" si="11"/>
        <v>185</v>
      </c>
      <c r="D212" s="34">
        <f t="shared" si="12"/>
        <v>200.3118169378279</v>
      </c>
      <c r="E212" s="34">
        <f t="shared" si="13"/>
        <v>158.92007641360246</v>
      </c>
      <c r="F212" s="34">
        <f t="shared" si="14"/>
        <v>41.391740524225476</v>
      </c>
      <c r="G212" s="34">
        <f>IF(C212&lt;&gt;"",G211-Table375[[#This Row],[Kapitał]],"")</f>
        <v>24676.124238121676</v>
      </c>
    </row>
    <row r="213" spans="2:7">
      <c r="B213" s="33">
        <f t="shared" si="10"/>
        <v>47752</v>
      </c>
      <c r="C213">
        <f t="shared" si="11"/>
        <v>186</v>
      </c>
      <c r="D213" s="34">
        <f t="shared" si="12"/>
        <v>200.3118169378279</v>
      </c>
      <c r="E213" s="34">
        <f t="shared" si="13"/>
        <v>159.18494320762511</v>
      </c>
      <c r="F213" s="34">
        <f t="shared" si="14"/>
        <v>41.126873730202803</v>
      </c>
      <c r="G213" s="34">
        <f>IF(C213&lt;&gt;"",G212-Table375[[#This Row],[Kapitał]],"")</f>
        <v>24516.939294914053</v>
      </c>
    </row>
    <row r="214" spans="2:7">
      <c r="B214" s="33">
        <f t="shared" si="10"/>
        <v>47782</v>
      </c>
      <c r="C214">
        <f t="shared" si="11"/>
        <v>187</v>
      </c>
      <c r="D214" s="34">
        <f t="shared" si="12"/>
        <v>200.3118169378279</v>
      </c>
      <c r="E214" s="34">
        <f t="shared" si="13"/>
        <v>159.45025144630449</v>
      </c>
      <c r="F214" s="34">
        <f t="shared" si="14"/>
        <v>40.861565491523429</v>
      </c>
      <c r="G214" s="34">
        <f>IF(C214&lt;&gt;"",G213-Table375[[#This Row],[Kapitał]],"")</f>
        <v>24357.489043467747</v>
      </c>
    </row>
    <row r="215" spans="2:7">
      <c r="B215" s="33">
        <f t="shared" si="10"/>
        <v>47813</v>
      </c>
      <c r="C215">
        <f t="shared" si="11"/>
        <v>188</v>
      </c>
      <c r="D215" s="34">
        <f t="shared" si="12"/>
        <v>200.3118169378279</v>
      </c>
      <c r="E215" s="34">
        <f t="shared" si="13"/>
        <v>159.71600186538166</v>
      </c>
      <c r="F215" s="34">
        <f t="shared" si="14"/>
        <v>40.595815072446257</v>
      </c>
      <c r="G215" s="34">
        <f>IF(C215&lt;&gt;"",G214-Table375[[#This Row],[Kapitał]],"")</f>
        <v>24197.773041602366</v>
      </c>
    </row>
    <row r="216" spans="2:7">
      <c r="B216" s="33">
        <f t="shared" si="10"/>
        <v>47843</v>
      </c>
      <c r="C216">
        <f t="shared" si="11"/>
        <v>189</v>
      </c>
      <c r="D216" s="34">
        <f t="shared" si="12"/>
        <v>200.3118169378279</v>
      </c>
      <c r="E216" s="34">
        <f t="shared" si="13"/>
        <v>159.98219520182397</v>
      </c>
      <c r="F216" s="34">
        <f t="shared" si="14"/>
        <v>40.329621736003944</v>
      </c>
      <c r="G216" s="34">
        <f>IF(C216&lt;&gt;"",G215-Table375[[#This Row],[Kapitał]],"")</f>
        <v>24037.790846400541</v>
      </c>
    </row>
    <row r="217" spans="2:7">
      <c r="B217" s="33">
        <f t="shared" si="10"/>
        <v>47874</v>
      </c>
      <c r="C217">
        <f t="shared" si="11"/>
        <v>190</v>
      </c>
      <c r="D217" s="34">
        <f t="shared" si="12"/>
        <v>200.3118169378279</v>
      </c>
      <c r="E217" s="34">
        <f t="shared" si="13"/>
        <v>160.24883219382701</v>
      </c>
      <c r="F217" s="34">
        <f t="shared" si="14"/>
        <v>40.062984744000907</v>
      </c>
      <c r="G217" s="34">
        <f>IF(C217&lt;&gt;"",G216-Table375[[#This Row],[Kapitał]],"")</f>
        <v>23877.542014206716</v>
      </c>
    </row>
    <row r="218" spans="2:7">
      <c r="B218" s="33">
        <f t="shared" si="10"/>
        <v>47905</v>
      </c>
      <c r="C218">
        <f t="shared" si="11"/>
        <v>191</v>
      </c>
      <c r="D218" s="34">
        <f t="shared" si="12"/>
        <v>200.3118169378279</v>
      </c>
      <c r="E218" s="34">
        <f t="shared" si="13"/>
        <v>160.51591358081672</v>
      </c>
      <c r="F218" s="34">
        <f t="shared" si="14"/>
        <v>39.795903357011198</v>
      </c>
      <c r="G218" s="34">
        <f>IF(C218&lt;&gt;"",G217-Table375[[#This Row],[Kapitał]],"")</f>
        <v>23717.026100625899</v>
      </c>
    </row>
    <row r="219" spans="2:7">
      <c r="B219" s="33">
        <f t="shared" si="10"/>
        <v>47933</v>
      </c>
      <c r="C219">
        <f t="shared" si="11"/>
        <v>192</v>
      </c>
      <c r="D219" s="34">
        <f t="shared" si="12"/>
        <v>200.3118169378279</v>
      </c>
      <c r="E219" s="34">
        <f t="shared" si="13"/>
        <v>160.7834401034514</v>
      </c>
      <c r="F219" s="34">
        <f t="shared" si="14"/>
        <v>39.528376834376509</v>
      </c>
      <c r="G219" s="34">
        <f>IF(C219&lt;&gt;"",G218-Table375[[#This Row],[Kapitał]],"")</f>
        <v>23556.242660522446</v>
      </c>
    </row>
    <row r="220" spans="2:7">
      <c r="B220" s="33">
        <f t="shared" ref="B220:B283" si="15">IF(C220&lt;&gt;"",EDATE(B219,1),"")</f>
        <v>47964</v>
      </c>
      <c r="C220">
        <f t="shared" ref="C220:C283" si="16">IF($C$19&lt;=C219,"",C219+1)</f>
        <v>193</v>
      </c>
      <c r="D220" s="34">
        <f t="shared" ref="D220:D283" si="17">IF(C220&lt;&gt;"",$C$21,"")</f>
        <v>200.3118169378279</v>
      </c>
      <c r="E220" s="34">
        <f t="shared" ref="E220:E283" si="18">IF(C220&lt;&gt;"",PPMT($C$18,C220,$C$19,-$C$20,,),"")</f>
        <v>161.05141250362382</v>
      </c>
      <c r="F220" s="34">
        <f t="shared" ref="F220:F283" si="19">IF(C220&lt;&gt;"",IPMT($C$18,C220,$C$19,-$C$20,,),"")</f>
        <v>39.260404434204091</v>
      </c>
      <c r="G220" s="34">
        <f>IF(C220&lt;&gt;"",G219-Table375[[#This Row],[Kapitał]],"")</f>
        <v>23395.191248018822</v>
      </c>
    </row>
    <row r="221" spans="2:7">
      <c r="B221" s="33">
        <f t="shared" si="15"/>
        <v>47994</v>
      </c>
      <c r="C221">
        <f t="shared" si="16"/>
        <v>194</v>
      </c>
      <c r="D221" s="34">
        <f t="shared" si="17"/>
        <v>200.3118169378279</v>
      </c>
      <c r="E221" s="34">
        <f t="shared" si="18"/>
        <v>161.31983152446321</v>
      </c>
      <c r="F221" s="34">
        <f t="shared" si="19"/>
        <v>38.991985413364709</v>
      </c>
      <c r="G221" s="34">
        <f>IF(C221&lt;&gt;"",G220-Table375[[#This Row],[Kapitał]],"")</f>
        <v>23233.871416494359</v>
      </c>
    </row>
    <row r="222" spans="2:7">
      <c r="B222" s="33">
        <f t="shared" si="15"/>
        <v>48025</v>
      </c>
      <c r="C222">
        <f t="shared" si="16"/>
        <v>195</v>
      </c>
      <c r="D222" s="34">
        <f t="shared" si="17"/>
        <v>200.3118169378279</v>
      </c>
      <c r="E222" s="34">
        <f t="shared" si="18"/>
        <v>161.58869791033729</v>
      </c>
      <c r="F222" s="34">
        <f t="shared" si="19"/>
        <v>38.723119027490604</v>
      </c>
      <c r="G222" s="34">
        <f>IF(C222&lt;&gt;"",G221-Table375[[#This Row],[Kapitał]],"")</f>
        <v>23072.282718584021</v>
      </c>
    </row>
    <row r="223" spans="2:7">
      <c r="B223" s="33">
        <f t="shared" si="15"/>
        <v>48055</v>
      </c>
      <c r="C223">
        <f t="shared" si="16"/>
        <v>196</v>
      </c>
      <c r="D223" s="34">
        <f t="shared" si="17"/>
        <v>200.3118169378279</v>
      </c>
      <c r="E223" s="34">
        <f t="shared" si="18"/>
        <v>161.85801240685453</v>
      </c>
      <c r="F223" s="34">
        <f t="shared" si="19"/>
        <v>38.453804530973386</v>
      </c>
      <c r="G223" s="34">
        <f>IF(C223&lt;&gt;"",G222-Table375[[#This Row],[Kapitał]],"")</f>
        <v>22910.424706177168</v>
      </c>
    </row>
    <row r="224" spans="2:7">
      <c r="B224" s="33">
        <f t="shared" si="15"/>
        <v>48086</v>
      </c>
      <c r="C224">
        <f t="shared" si="16"/>
        <v>197</v>
      </c>
      <c r="D224" s="34">
        <f t="shared" si="17"/>
        <v>200.3118169378279</v>
      </c>
      <c r="E224" s="34">
        <f t="shared" si="18"/>
        <v>162.12777576086594</v>
      </c>
      <c r="F224" s="34">
        <f t="shared" si="19"/>
        <v>38.184041176961948</v>
      </c>
      <c r="G224" s="34">
        <f>IF(C224&lt;&gt;"",G223-Table375[[#This Row],[Kapitał]],"")</f>
        <v>22748.296930416302</v>
      </c>
    </row>
    <row r="225" spans="2:7">
      <c r="B225" s="33">
        <f t="shared" si="15"/>
        <v>48117</v>
      </c>
      <c r="C225">
        <f t="shared" si="16"/>
        <v>198</v>
      </c>
      <c r="D225" s="34">
        <f t="shared" si="17"/>
        <v>200.3118169378279</v>
      </c>
      <c r="E225" s="34">
        <f t="shared" si="18"/>
        <v>162.3979887204674</v>
      </c>
      <c r="F225" s="34">
        <f t="shared" si="19"/>
        <v>37.913828217360511</v>
      </c>
      <c r="G225" s="34">
        <f>IF(C225&lt;&gt;"",G224-Table375[[#This Row],[Kapitał]],"")</f>
        <v>22585.898941695836</v>
      </c>
    </row>
    <row r="226" spans="2:7">
      <c r="B226" s="33">
        <f t="shared" si="15"/>
        <v>48147</v>
      </c>
      <c r="C226">
        <f t="shared" si="16"/>
        <v>199</v>
      </c>
      <c r="D226" s="34">
        <f t="shared" si="17"/>
        <v>200.3118169378279</v>
      </c>
      <c r="E226" s="34">
        <f t="shared" si="18"/>
        <v>162.66865203500151</v>
      </c>
      <c r="F226" s="34">
        <f t="shared" si="19"/>
        <v>37.643164902826399</v>
      </c>
      <c r="G226" s="34">
        <f>IF(C226&lt;&gt;"",G225-Table375[[#This Row],[Kapitał]],"")</f>
        <v>22423.230289660834</v>
      </c>
    </row>
    <row r="227" spans="2:7">
      <c r="B227" s="33">
        <f t="shared" si="15"/>
        <v>48178</v>
      </c>
      <c r="C227">
        <f t="shared" si="16"/>
        <v>200</v>
      </c>
      <c r="D227" s="34">
        <f t="shared" si="17"/>
        <v>200.3118169378279</v>
      </c>
      <c r="E227" s="34">
        <f t="shared" si="18"/>
        <v>162.93976645505984</v>
      </c>
      <c r="F227" s="34">
        <f t="shared" si="19"/>
        <v>37.37205048276806</v>
      </c>
      <c r="G227" s="34">
        <f>IF(C227&lt;&gt;"",G226-Table375[[#This Row],[Kapitał]],"")</f>
        <v>22260.290523205775</v>
      </c>
    </row>
    <row r="228" spans="2:7">
      <c r="B228" s="33">
        <f t="shared" si="15"/>
        <v>48208</v>
      </c>
      <c r="C228">
        <f t="shared" si="16"/>
        <v>201</v>
      </c>
      <c r="D228" s="34">
        <f t="shared" si="17"/>
        <v>200.3118169378279</v>
      </c>
      <c r="E228" s="34">
        <f t="shared" si="18"/>
        <v>163.21133273248498</v>
      </c>
      <c r="F228" s="34">
        <f t="shared" si="19"/>
        <v>37.100484205342966</v>
      </c>
      <c r="G228" s="34">
        <f>IF(C228&lt;&gt;"",G227-Table375[[#This Row],[Kapitał]],"")</f>
        <v>22097.079190473291</v>
      </c>
    </row>
    <row r="229" spans="2:7">
      <c r="B229" s="33">
        <f t="shared" si="15"/>
        <v>48239</v>
      </c>
      <c r="C229">
        <f t="shared" si="16"/>
        <v>202</v>
      </c>
      <c r="D229" s="34">
        <f t="shared" si="17"/>
        <v>200.3118169378279</v>
      </c>
      <c r="E229" s="34">
        <f t="shared" si="18"/>
        <v>163.48335162037242</v>
      </c>
      <c r="F229" s="34">
        <f t="shared" si="19"/>
        <v>36.828465317455489</v>
      </c>
      <c r="G229" s="34">
        <f>IF(C229&lt;&gt;"",G228-Table375[[#This Row],[Kapitał]],"")</f>
        <v>21933.595838852918</v>
      </c>
    </row>
    <row r="230" spans="2:7">
      <c r="B230" s="33">
        <f t="shared" si="15"/>
        <v>48270</v>
      </c>
      <c r="C230">
        <f t="shared" si="16"/>
        <v>203</v>
      </c>
      <c r="D230" s="34">
        <f t="shared" si="17"/>
        <v>200.3118169378279</v>
      </c>
      <c r="E230" s="34">
        <f t="shared" si="18"/>
        <v>163.75582387307307</v>
      </c>
      <c r="F230" s="34">
        <f t="shared" si="19"/>
        <v>36.555993064754865</v>
      </c>
      <c r="G230" s="34">
        <f>IF(C230&lt;&gt;"",G229-Table375[[#This Row],[Kapitał]],"")</f>
        <v>21769.840014979844</v>
      </c>
    </row>
    <row r="231" spans="2:7">
      <c r="B231" s="33">
        <f t="shared" si="15"/>
        <v>48299</v>
      </c>
      <c r="C231">
        <f t="shared" si="16"/>
        <v>204</v>
      </c>
      <c r="D231" s="34">
        <f t="shared" si="17"/>
        <v>200.3118169378279</v>
      </c>
      <c r="E231" s="34">
        <f t="shared" si="18"/>
        <v>164.02875024619482</v>
      </c>
      <c r="F231" s="34">
        <f t="shared" si="19"/>
        <v>36.283066691633081</v>
      </c>
      <c r="G231" s="34">
        <f>IF(C231&lt;&gt;"",G230-Table375[[#This Row],[Kapitał]],"")</f>
        <v>21605.811264733649</v>
      </c>
    </row>
    <row r="232" spans="2:7">
      <c r="B232" s="33">
        <f t="shared" si="15"/>
        <v>48330</v>
      </c>
      <c r="C232">
        <f t="shared" si="16"/>
        <v>205</v>
      </c>
      <c r="D232" s="34">
        <f t="shared" si="17"/>
        <v>200.3118169378279</v>
      </c>
      <c r="E232" s="34">
        <f t="shared" si="18"/>
        <v>164.30213149660514</v>
      </c>
      <c r="F232" s="34">
        <f t="shared" si="19"/>
        <v>36.00968544122275</v>
      </c>
      <c r="G232" s="34">
        <f>IF(C232&lt;&gt;"",G231-Table375[[#This Row],[Kapitał]],"")</f>
        <v>21441.509133237043</v>
      </c>
    </row>
    <row r="233" spans="2:7">
      <c r="B233" s="33">
        <f t="shared" si="15"/>
        <v>48360</v>
      </c>
      <c r="C233">
        <f t="shared" si="16"/>
        <v>206</v>
      </c>
      <c r="D233" s="34">
        <f t="shared" si="17"/>
        <v>200.3118169378279</v>
      </c>
      <c r="E233" s="34">
        <f t="shared" si="18"/>
        <v>164.57596838243282</v>
      </c>
      <c r="F233" s="34">
        <f t="shared" si="19"/>
        <v>35.73584855539508</v>
      </c>
      <c r="G233" s="34">
        <f>IF(C233&lt;&gt;"",G232-Table375[[#This Row],[Kapitał]],"")</f>
        <v>21276.93316485461</v>
      </c>
    </row>
    <row r="234" spans="2:7">
      <c r="B234" s="33">
        <f t="shared" si="15"/>
        <v>48391</v>
      </c>
      <c r="C234">
        <f t="shared" si="16"/>
        <v>207</v>
      </c>
      <c r="D234" s="34">
        <f t="shared" si="17"/>
        <v>200.3118169378279</v>
      </c>
      <c r="E234" s="34">
        <f t="shared" si="18"/>
        <v>164.85026166307023</v>
      </c>
      <c r="F234" s="34">
        <f t="shared" si="19"/>
        <v>35.4615552747577</v>
      </c>
      <c r="G234" s="34">
        <f>IF(C234&lt;&gt;"",G233-Table375[[#This Row],[Kapitał]],"")</f>
        <v>21112.082903191542</v>
      </c>
    </row>
    <row r="235" spans="2:7">
      <c r="B235" s="33">
        <f t="shared" si="15"/>
        <v>48421</v>
      </c>
      <c r="C235">
        <f t="shared" si="16"/>
        <v>208</v>
      </c>
      <c r="D235" s="34">
        <f t="shared" si="17"/>
        <v>200.3118169378279</v>
      </c>
      <c r="E235" s="34">
        <f t="shared" si="18"/>
        <v>165.12501209917534</v>
      </c>
      <c r="F235" s="34">
        <f t="shared" si="19"/>
        <v>35.18680483865257</v>
      </c>
      <c r="G235" s="34">
        <f>IF(C235&lt;&gt;"",G234-Table375[[#This Row],[Kapitał]],"")</f>
        <v>20946.957891092366</v>
      </c>
    </row>
    <row r="236" spans="2:7">
      <c r="B236" s="33">
        <f t="shared" si="15"/>
        <v>48452</v>
      </c>
      <c r="C236">
        <f t="shared" si="16"/>
        <v>209</v>
      </c>
      <c r="D236" s="34">
        <f t="shared" si="17"/>
        <v>200.3118169378279</v>
      </c>
      <c r="E236" s="34">
        <f t="shared" si="18"/>
        <v>165.40022045267398</v>
      </c>
      <c r="F236" s="34">
        <f t="shared" si="19"/>
        <v>34.911596485153943</v>
      </c>
      <c r="G236" s="34">
        <f>IF(C236&lt;&gt;"",G235-Table375[[#This Row],[Kapitał]],"")</f>
        <v>20781.557670639693</v>
      </c>
    </row>
    <row r="237" spans="2:7">
      <c r="B237" s="33">
        <f t="shared" si="15"/>
        <v>48483</v>
      </c>
      <c r="C237">
        <f t="shared" si="16"/>
        <v>210</v>
      </c>
      <c r="D237" s="34">
        <f t="shared" si="17"/>
        <v>200.3118169378279</v>
      </c>
      <c r="E237" s="34">
        <f t="shared" si="18"/>
        <v>165.67588748676178</v>
      </c>
      <c r="F237" s="34">
        <f t="shared" si="19"/>
        <v>34.635929451066154</v>
      </c>
      <c r="G237" s="34">
        <f>IF(C237&lt;&gt;"",G236-Table375[[#This Row],[Kapitał]],"")</f>
        <v>20615.88178315293</v>
      </c>
    </row>
    <row r="238" spans="2:7">
      <c r="B238" s="33">
        <f t="shared" si="15"/>
        <v>48513</v>
      </c>
      <c r="C238">
        <f t="shared" si="16"/>
        <v>211</v>
      </c>
      <c r="D238" s="34">
        <f t="shared" si="17"/>
        <v>200.3118169378279</v>
      </c>
      <c r="E238" s="34">
        <f t="shared" si="18"/>
        <v>165.95201396590636</v>
      </c>
      <c r="F238" s="34">
        <f t="shared" si="19"/>
        <v>34.35980297192156</v>
      </c>
      <c r="G238" s="34">
        <f>IF(C238&lt;&gt;"",G237-Table375[[#This Row],[Kapitał]],"")</f>
        <v>20449.929769187023</v>
      </c>
    </row>
    <row r="239" spans="2:7">
      <c r="B239" s="33">
        <f t="shared" si="15"/>
        <v>48544</v>
      </c>
      <c r="C239">
        <f t="shared" si="16"/>
        <v>212</v>
      </c>
      <c r="D239" s="34">
        <f t="shared" si="17"/>
        <v>200.3118169378279</v>
      </c>
      <c r="E239" s="34">
        <f t="shared" si="18"/>
        <v>166.22860065584953</v>
      </c>
      <c r="F239" s="34">
        <f t="shared" si="19"/>
        <v>34.083216281978373</v>
      </c>
      <c r="G239" s="34">
        <f>IF(C239&lt;&gt;"",G238-Table375[[#This Row],[Kapitał]],"")</f>
        <v>20283.701168531174</v>
      </c>
    </row>
    <row r="240" spans="2:7">
      <c r="B240" s="33">
        <f t="shared" si="15"/>
        <v>48574</v>
      </c>
      <c r="C240">
        <f t="shared" si="16"/>
        <v>213</v>
      </c>
      <c r="D240" s="34">
        <f t="shared" si="17"/>
        <v>200.3118169378279</v>
      </c>
      <c r="E240" s="34">
        <f t="shared" si="18"/>
        <v>166.50564832360928</v>
      </c>
      <c r="F240" s="34">
        <f t="shared" si="19"/>
        <v>33.806168614218628</v>
      </c>
      <c r="G240" s="34">
        <f>IF(C240&lt;&gt;"",G239-Table375[[#This Row],[Kapitał]],"")</f>
        <v>20117.195520207566</v>
      </c>
    </row>
    <row r="241" spans="2:7">
      <c r="B241" s="33">
        <f t="shared" si="15"/>
        <v>48605</v>
      </c>
      <c r="C241">
        <f t="shared" si="16"/>
        <v>214</v>
      </c>
      <c r="D241" s="34">
        <f t="shared" si="17"/>
        <v>200.3118169378279</v>
      </c>
      <c r="E241" s="34">
        <f t="shared" si="18"/>
        <v>166.78315773748196</v>
      </c>
      <c r="F241" s="34">
        <f t="shared" si="19"/>
        <v>33.528659200345949</v>
      </c>
      <c r="G241" s="34">
        <f>IF(C241&lt;&gt;"",G240-Table375[[#This Row],[Kapitał]],"")</f>
        <v>19950.412362470084</v>
      </c>
    </row>
    <row r="242" spans="2:7">
      <c r="B242" s="33">
        <f t="shared" si="15"/>
        <v>48636</v>
      </c>
      <c r="C242">
        <f t="shared" si="16"/>
        <v>215</v>
      </c>
      <c r="D242" s="34">
        <f t="shared" si="17"/>
        <v>200.3118169378279</v>
      </c>
      <c r="E242" s="34">
        <f t="shared" si="18"/>
        <v>167.06112966704444</v>
      </c>
      <c r="F242" s="34">
        <f t="shared" si="19"/>
        <v>33.250687270783473</v>
      </c>
      <c r="G242" s="34">
        <f>IF(C242&lt;&gt;"",G241-Table375[[#This Row],[Kapitał]],"")</f>
        <v>19783.351232803041</v>
      </c>
    </row>
    <row r="243" spans="2:7">
      <c r="B243" s="33">
        <f t="shared" si="15"/>
        <v>48664</v>
      </c>
      <c r="C243">
        <f t="shared" si="16"/>
        <v>216</v>
      </c>
      <c r="D243" s="34">
        <f t="shared" si="17"/>
        <v>200.3118169378279</v>
      </c>
      <c r="E243" s="34">
        <f t="shared" si="18"/>
        <v>167.33956488315616</v>
      </c>
      <c r="F243" s="34">
        <f t="shared" si="19"/>
        <v>32.972252054671735</v>
      </c>
      <c r="G243" s="34">
        <f>IF(C243&lt;&gt;"",G242-Table375[[#This Row],[Kapitał]],"")</f>
        <v>19616.011667919884</v>
      </c>
    </row>
    <row r="244" spans="2:7">
      <c r="B244" s="33">
        <f t="shared" si="15"/>
        <v>48695</v>
      </c>
      <c r="C244">
        <f t="shared" si="16"/>
        <v>217</v>
      </c>
      <c r="D244" s="34">
        <f t="shared" si="17"/>
        <v>200.3118169378279</v>
      </c>
      <c r="E244" s="34">
        <f t="shared" si="18"/>
        <v>167.61846415796143</v>
      </c>
      <c r="F244" s="34">
        <f t="shared" si="19"/>
        <v>32.69335277986648</v>
      </c>
      <c r="G244" s="34">
        <f>IF(C244&lt;&gt;"",G243-Table375[[#This Row],[Kapitał]],"")</f>
        <v>19448.393203761923</v>
      </c>
    </row>
    <row r="245" spans="2:7">
      <c r="B245" s="33">
        <f t="shared" si="15"/>
        <v>48725</v>
      </c>
      <c r="C245">
        <f t="shared" si="16"/>
        <v>218</v>
      </c>
      <c r="D245" s="34">
        <f t="shared" si="17"/>
        <v>200.3118169378279</v>
      </c>
      <c r="E245" s="34">
        <f t="shared" si="18"/>
        <v>167.89782826489136</v>
      </c>
      <c r="F245" s="34">
        <f t="shared" si="19"/>
        <v>32.413988672936533</v>
      </c>
      <c r="G245" s="34">
        <f>IF(C245&lt;&gt;"",G244-Table375[[#This Row],[Kapitał]],"")</f>
        <v>19280.495375497034</v>
      </c>
    </row>
    <row r="246" spans="2:7">
      <c r="B246" s="33">
        <f t="shared" si="15"/>
        <v>48756</v>
      </c>
      <c r="C246">
        <f t="shared" si="16"/>
        <v>219</v>
      </c>
      <c r="D246" s="34">
        <f t="shared" si="17"/>
        <v>200.3118169378279</v>
      </c>
      <c r="E246" s="34">
        <f t="shared" si="18"/>
        <v>168.17765797866619</v>
      </c>
      <c r="F246" s="34">
        <f t="shared" si="19"/>
        <v>32.134158959161724</v>
      </c>
      <c r="G246" s="34">
        <f>IF(C246&lt;&gt;"",G245-Table375[[#This Row],[Kapitał]],"")</f>
        <v>19112.317717518366</v>
      </c>
    </row>
    <row r="247" spans="2:7">
      <c r="B247" s="33">
        <f t="shared" si="15"/>
        <v>48786</v>
      </c>
      <c r="C247">
        <f t="shared" si="16"/>
        <v>220</v>
      </c>
      <c r="D247" s="34">
        <f t="shared" si="17"/>
        <v>200.3118169378279</v>
      </c>
      <c r="E247" s="34">
        <f t="shared" si="18"/>
        <v>168.45795407529729</v>
      </c>
      <c r="F247" s="34">
        <f t="shared" si="19"/>
        <v>31.853862862530612</v>
      </c>
      <c r="G247" s="34">
        <f>IF(C247&lt;&gt;"",G246-Table375[[#This Row],[Kapitał]],"")</f>
        <v>18943.85976344307</v>
      </c>
    </row>
    <row r="248" spans="2:7">
      <c r="B248" s="33">
        <f t="shared" si="15"/>
        <v>48817</v>
      </c>
      <c r="C248">
        <f t="shared" si="16"/>
        <v>221</v>
      </c>
      <c r="D248" s="34">
        <f t="shared" si="17"/>
        <v>200.3118169378279</v>
      </c>
      <c r="E248" s="34">
        <f t="shared" si="18"/>
        <v>168.73871733208946</v>
      </c>
      <c r="F248" s="34">
        <f t="shared" si="19"/>
        <v>31.573099605738452</v>
      </c>
      <c r="G248" s="34">
        <f>IF(C248&lt;&gt;"",G247-Table375[[#This Row],[Kapitał]],"")</f>
        <v>18775.12104611098</v>
      </c>
    </row>
    <row r="249" spans="2:7">
      <c r="B249" s="33">
        <f t="shared" si="15"/>
        <v>48848</v>
      </c>
      <c r="C249">
        <f t="shared" si="16"/>
        <v>222</v>
      </c>
      <c r="D249" s="34">
        <f t="shared" si="17"/>
        <v>200.3118169378279</v>
      </c>
      <c r="E249" s="34">
        <f t="shared" si="18"/>
        <v>169.01994852764295</v>
      </c>
      <c r="F249" s="34">
        <f t="shared" si="19"/>
        <v>31.291868410184968</v>
      </c>
      <c r="G249" s="34">
        <f>IF(C249&lt;&gt;"",G248-Table375[[#This Row],[Kapitał]],"")</f>
        <v>18606.101097583338</v>
      </c>
    </row>
    <row r="250" spans="2:7">
      <c r="B250" s="33">
        <f t="shared" si="15"/>
        <v>48878</v>
      </c>
      <c r="C250">
        <f t="shared" si="16"/>
        <v>223</v>
      </c>
      <c r="D250" s="34">
        <f t="shared" si="17"/>
        <v>200.3118169378279</v>
      </c>
      <c r="E250" s="34">
        <f t="shared" si="18"/>
        <v>169.30164844185569</v>
      </c>
      <c r="F250" s="34">
        <f t="shared" si="19"/>
        <v>31.010168495972231</v>
      </c>
      <c r="G250" s="34">
        <f>IF(C250&lt;&gt;"",G249-Table375[[#This Row],[Kapitał]],"")</f>
        <v>18436.799449141483</v>
      </c>
    </row>
    <row r="251" spans="2:7">
      <c r="B251" s="33">
        <f t="shared" si="15"/>
        <v>48909</v>
      </c>
      <c r="C251">
        <f t="shared" si="16"/>
        <v>224</v>
      </c>
      <c r="D251" s="34">
        <f t="shared" si="17"/>
        <v>200.3118169378279</v>
      </c>
      <c r="E251" s="34">
        <f t="shared" si="18"/>
        <v>169.58381785592545</v>
      </c>
      <c r="F251" s="34">
        <f t="shared" si="19"/>
        <v>30.727999081902468</v>
      </c>
      <c r="G251" s="34">
        <f>IF(C251&lt;&gt;"",G250-Table375[[#This Row],[Kapitał]],"")</f>
        <v>18267.215631285559</v>
      </c>
    </row>
    <row r="252" spans="2:7">
      <c r="B252" s="33">
        <f t="shared" si="15"/>
        <v>48939</v>
      </c>
      <c r="C252">
        <f t="shared" si="16"/>
        <v>225</v>
      </c>
      <c r="D252" s="34">
        <f t="shared" si="17"/>
        <v>200.3118169378279</v>
      </c>
      <c r="E252" s="34">
        <f t="shared" si="18"/>
        <v>169.86645755235199</v>
      </c>
      <c r="F252" s="34">
        <f t="shared" si="19"/>
        <v>30.445359385475928</v>
      </c>
      <c r="G252" s="34">
        <f>IF(C252&lt;&gt;"",G251-Table375[[#This Row],[Kapitał]],"")</f>
        <v>18097.349173733208</v>
      </c>
    </row>
    <row r="253" spans="2:7">
      <c r="B253" s="33">
        <f t="shared" si="15"/>
        <v>48970</v>
      </c>
      <c r="C253">
        <f t="shared" si="16"/>
        <v>226</v>
      </c>
      <c r="D253" s="34">
        <f t="shared" si="17"/>
        <v>200.3118169378279</v>
      </c>
      <c r="E253" s="34">
        <f t="shared" si="18"/>
        <v>170.14956831493924</v>
      </c>
      <c r="F253" s="34">
        <f t="shared" si="19"/>
        <v>30.162248622888676</v>
      </c>
      <c r="G253" s="34">
        <f>IF(C253&lt;&gt;"",G252-Table375[[#This Row],[Kapitał]],"")</f>
        <v>17927.199605418267</v>
      </c>
    </row>
    <row r="254" spans="2:7">
      <c r="B254" s="33">
        <f t="shared" si="15"/>
        <v>49001</v>
      </c>
      <c r="C254">
        <f t="shared" si="16"/>
        <v>227</v>
      </c>
      <c r="D254" s="34">
        <f t="shared" si="17"/>
        <v>200.3118169378279</v>
      </c>
      <c r="E254" s="34">
        <f t="shared" si="18"/>
        <v>170.43315092879746</v>
      </c>
      <c r="F254" s="34">
        <f t="shared" si="19"/>
        <v>29.878666009030443</v>
      </c>
      <c r="G254" s="34">
        <f>IF(C254&lt;&gt;"",G253-Table375[[#This Row],[Kapitał]],"")</f>
        <v>17756.766454489469</v>
      </c>
    </row>
    <row r="255" spans="2:7">
      <c r="B255" s="33">
        <f t="shared" si="15"/>
        <v>49029</v>
      </c>
      <c r="C255">
        <f t="shared" si="16"/>
        <v>228</v>
      </c>
      <c r="D255" s="34">
        <f t="shared" si="17"/>
        <v>200.3118169378279</v>
      </c>
      <c r="E255" s="34">
        <f t="shared" si="18"/>
        <v>170.71720618034547</v>
      </c>
      <c r="F255" s="34">
        <f t="shared" si="19"/>
        <v>29.594610757482442</v>
      </c>
      <c r="G255" s="34">
        <f>IF(C255&lt;&gt;"",G254-Table375[[#This Row],[Kapitał]],"")</f>
        <v>17586.049248309122</v>
      </c>
    </row>
    <row r="256" spans="2:7">
      <c r="B256" s="33">
        <f t="shared" si="15"/>
        <v>49060</v>
      </c>
      <c r="C256">
        <f t="shared" si="16"/>
        <v>229</v>
      </c>
      <c r="D256" s="34">
        <f t="shared" si="17"/>
        <v>200.3118169378279</v>
      </c>
      <c r="E256" s="34">
        <f t="shared" si="18"/>
        <v>171.0017348573127</v>
      </c>
      <c r="F256" s="34">
        <f t="shared" si="19"/>
        <v>29.310082080515205</v>
      </c>
      <c r="G256" s="34">
        <f>IF(C256&lt;&gt;"",G255-Table375[[#This Row],[Kapitał]],"")</f>
        <v>17415.047513451809</v>
      </c>
    </row>
    <row r="257" spans="2:7">
      <c r="B257" s="33">
        <f t="shared" si="15"/>
        <v>49090</v>
      </c>
      <c r="C257">
        <f t="shared" si="16"/>
        <v>230</v>
      </c>
      <c r="D257" s="34">
        <f t="shared" si="17"/>
        <v>200.3118169378279</v>
      </c>
      <c r="E257" s="34">
        <f t="shared" si="18"/>
        <v>171.28673774874156</v>
      </c>
      <c r="F257" s="34">
        <f t="shared" si="19"/>
        <v>29.025079189086352</v>
      </c>
      <c r="G257" s="34">
        <f>IF(C257&lt;&gt;"",G256-Table375[[#This Row],[Kapitał]],"")</f>
        <v>17243.760775703067</v>
      </c>
    </row>
    <row r="258" spans="2:7">
      <c r="B258" s="33">
        <f t="shared" si="15"/>
        <v>49121</v>
      </c>
      <c r="C258">
        <f t="shared" si="16"/>
        <v>231</v>
      </c>
      <c r="D258" s="34">
        <f t="shared" si="17"/>
        <v>200.3118169378279</v>
      </c>
      <c r="E258" s="34">
        <f t="shared" si="18"/>
        <v>171.57221564498946</v>
      </c>
      <c r="F258" s="34">
        <f t="shared" si="19"/>
        <v>28.73960129283844</v>
      </c>
      <c r="G258" s="34">
        <f>IF(C258&lt;&gt;"",G257-Table375[[#This Row],[Kapitał]],"")</f>
        <v>17072.188560058079</v>
      </c>
    </row>
    <row r="259" spans="2:7">
      <c r="B259" s="33">
        <f t="shared" si="15"/>
        <v>49151</v>
      </c>
      <c r="C259">
        <f t="shared" si="16"/>
        <v>232</v>
      </c>
      <c r="D259" s="34">
        <f t="shared" si="17"/>
        <v>200.3118169378279</v>
      </c>
      <c r="E259" s="34">
        <f t="shared" si="18"/>
        <v>171.85816933773111</v>
      </c>
      <c r="F259" s="34">
        <f t="shared" si="19"/>
        <v>28.453647600096801</v>
      </c>
      <c r="G259" s="34">
        <f>IF(C259&lt;&gt;"",G258-Table375[[#This Row],[Kapitał]],"")</f>
        <v>16900.330390720348</v>
      </c>
    </row>
    <row r="260" spans="2:7">
      <c r="B260" s="33">
        <f t="shared" si="15"/>
        <v>49182</v>
      </c>
      <c r="C260">
        <f t="shared" si="16"/>
        <v>233</v>
      </c>
      <c r="D260" s="34">
        <f t="shared" si="17"/>
        <v>200.3118169378279</v>
      </c>
      <c r="E260" s="34">
        <f t="shared" si="18"/>
        <v>172.14459961996064</v>
      </c>
      <c r="F260" s="34">
        <f t="shared" si="19"/>
        <v>28.167217317867241</v>
      </c>
      <c r="G260" s="34">
        <f>IF(C260&lt;&gt;"",G259-Table375[[#This Row],[Kapitał]],"")</f>
        <v>16728.185791100386</v>
      </c>
    </row>
    <row r="261" spans="2:7">
      <c r="B261" s="33">
        <f t="shared" si="15"/>
        <v>49213</v>
      </c>
      <c r="C261">
        <f t="shared" si="16"/>
        <v>234</v>
      </c>
      <c r="D261" s="34">
        <f t="shared" si="17"/>
        <v>200.3118169378279</v>
      </c>
      <c r="E261" s="34">
        <f t="shared" si="18"/>
        <v>172.43150728599392</v>
      </c>
      <c r="F261" s="34">
        <f t="shared" si="19"/>
        <v>27.880309651833972</v>
      </c>
      <c r="G261" s="34">
        <f>IF(C261&lt;&gt;"",G260-Table375[[#This Row],[Kapitał]],"")</f>
        <v>16555.754283814393</v>
      </c>
    </row>
    <row r="262" spans="2:7">
      <c r="B262" s="33">
        <f t="shared" si="15"/>
        <v>49243</v>
      </c>
      <c r="C262">
        <f t="shared" si="16"/>
        <v>235</v>
      </c>
      <c r="D262" s="34">
        <f t="shared" si="17"/>
        <v>200.3118169378279</v>
      </c>
      <c r="E262" s="34">
        <f t="shared" si="18"/>
        <v>172.71889313147059</v>
      </c>
      <c r="F262" s="34">
        <f t="shared" si="19"/>
        <v>27.592923806357316</v>
      </c>
      <c r="G262" s="34">
        <f>IF(C262&lt;&gt;"",G261-Table375[[#This Row],[Kapitał]],"")</f>
        <v>16383.035390682922</v>
      </c>
    </row>
    <row r="263" spans="2:7">
      <c r="B263" s="33">
        <f t="shared" si="15"/>
        <v>49274</v>
      </c>
      <c r="C263">
        <f t="shared" si="16"/>
        <v>236</v>
      </c>
      <c r="D263" s="34">
        <f t="shared" si="17"/>
        <v>200.3118169378279</v>
      </c>
      <c r="E263" s="34">
        <f t="shared" si="18"/>
        <v>173.00675795335636</v>
      </c>
      <c r="F263" s="34">
        <f t="shared" si="19"/>
        <v>27.305058984471529</v>
      </c>
      <c r="G263" s="34">
        <f>IF(C263&lt;&gt;"",G262-Table375[[#This Row],[Kapitał]],"")</f>
        <v>16210.028632729565</v>
      </c>
    </row>
    <row r="264" spans="2:7">
      <c r="B264" s="33">
        <f t="shared" si="15"/>
        <v>49304</v>
      </c>
      <c r="C264">
        <f t="shared" si="16"/>
        <v>237</v>
      </c>
      <c r="D264" s="34">
        <f t="shared" si="17"/>
        <v>200.3118169378279</v>
      </c>
      <c r="E264" s="34">
        <f t="shared" si="18"/>
        <v>173.29510254994531</v>
      </c>
      <c r="F264" s="34">
        <f t="shared" si="19"/>
        <v>27.016714387882605</v>
      </c>
      <c r="G264" s="34">
        <f>IF(C264&lt;&gt;"",G263-Table375[[#This Row],[Kapitał]],"")</f>
        <v>16036.733530179619</v>
      </c>
    </row>
    <row r="265" spans="2:7">
      <c r="B265" s="33">
        <f t="shared" si="15"/>
        <v>49335</v>
      </c>
      <c r="C265">
        <f t="shared" si="16"/>
        <v>238</v>
      </c>
      <c r="D265" s="34">
        <f t="shared" si="17"/>
        <v>200.3118169378279</v>
      </c>
      <c r="E265" s="34">
        <f t="shared" si="18"/>
        <v>173.58392772086185</v>
      </c>
      <c r="F265" s="34">
        <f t="shared" si="19"/>
        <v>26.72788921696603</v>
      </c>
      <c r="G265" s="34">
        <f>IF(C265&lt;&gt;"",G264-Table375[[#This Row],[Kapitał]],"")</f>
        <v>15863.149602458758</v>
      </c>
    </row>
    <row r="266" spans="2:7">
      <c r="B266" s="33">
        <f t="shared" si="15"/>
        <v>49366</v>
      </c>
      <c r="C266">
        <f t="shared" si="16"/>
        <v>239</v>
      </c>
      <c r="D266" s="34">
        <f t="shared" si="17"/>
        <v>200.3118169378279</v>
      </c>
      <c r="E266" s="34">
        <f t="shared" si="18"/>
        <v>173.87323426706331</v>
      </c>
      <c r="F266" s="34">
        <f t="shared" si="19"/>
        <v>26.4385826707646</v>
      </c>
      <c r="G266" s="34">
        <f>IF(C266&lt;&gt;"",G265-Table375[[#This Row],[Kapitał]],"")</f>
        <v>15689.276368191695</v>
      </c>
    </row>
    <row r="267" spans="2:7">
      <c r="B267" s="33">
        <f t="shared" si="15"/>
        <v>49394</v>
      </c>
      <c r="C267">
        <f t="shared" si="16"/>
        <v>240</v>
      </c>
      <c r="D267" s="34">
        <f t="shared" si="17"/>
        <v>200.3118169378279</v>
      </c>
      <c r="E267" s="34">
        <f t="shared" si="18"/>
        <v>174.16302299084174</v>
      </c>
      <c r="F267" s="34">
        <f t="shared" si="19"/>
        <v>26.14879394698616</v>
      </c>
      <c r="G267" s="34">
        <f>IF(C267&lt;&gt;"",G266-Table375[[#This Row],[Kapitał]],"")</f>
        <v>15515.113345200853</v>
      </c>
    </row>
    <row r="268" spans="2:7">
      <c r="B268" s="33">
        <f t="shared" si="15"/>
        <v>49425</v>
      </c>
      <c r="C268">
        <f t="shared" si="16"/>
        <v>241</v>
      </c>
      <c r="D268" s="34">
        <f t="shared" si="17"/>
        <v>200.3118169378279</v>
      </c>
      <c r="E268" s="34">
        <f t="shared" si="18"/>
        <v>174.45329469582649</v>
      </c>
      <c r="F268" s="34">
        <f t="shared" si="19"/>
        <v>25.858522242001424</v>
      </c>
      <c r="G268" s="34">
        <f>IF(C268&lt;&gt;"",G267-Table375[[#This Row],[Kapitał]],"")</f>
        <v>15340.660050505026</v>
      </c>
    </row>
    <row r="269" spans="2:7">
      <c r="B269" s="33">
        <f t="shared" si="15"/>
        <v>49455</v>
      </c>
      <c r="C269">
        <f t="shared" si="16"/>
        <v>242</v>
      </c>
      <c r="D269" s="34">
        <f t="shared" si="17"/>
        <v>200.3118169378279</v>
      </c>
      <c r="E269" s="34">
        <f t="shared" si="18"/>
        <v>174.74405018698619</v>
      </c>
      <c r="F269" s="34">
        <f t="shared" si="19"/>
        <v>25.567766750841709</v>
      </c>
      <c r="G269" s="34">
        <f>IF(C269&lt;&gt;"",G268-Table375[[#This Row],[Kapitał]],"")</f>
        <v>15165.91600031804</v>
      </c>
    </row>
    <row r="270" spans="2:7">
      <c r="B270" s="33">
        <f t="shared" si="15"/>
        <v>49486</v>
      </c>
      <c r="C270">
        <f t="shared" si="16"/>
        <v>243</v>
      </c>
      <c r="D270" s="34">
        <f t="shared" si="17"/>
        <v>200.3118169378279</v>
      </c>
      <c r="E270" s="34">
        <f t="shared" si="18"/>
        <v>175.03529027063118</v>
      </c>
      <c r="F270" s="34">
        <f t="shared" si="19"/>
        <v>25.27652666719673</v>
      </c>
      <c r="G270" s="34">
        <f>IF(C270&lt;&gt;"",G269-Table375[[#This Row],[Kapitał]],"")</f>
        <v>14990.88071004741</v>
      </c>
    </row>
    <row r="271" spans="2:7">
      <c r="B271" s="33">
        <f t="shared" si="15"/>
        <v>49516</v>
      </c>
      <c r="C271">
        <f t="shared" si="16"/>
        <v>244</v>
      </c>
      <c r="D271" s="34">
        <f t="shared" si="17"/>
        <v>200.3118169378279</v>
      </c>
      <c r="E271" s="34">
        <f t="shared" si="18"/>
        <v>175.32701575441556</v>
      </c>
      <c r="F271" s="34">
        <f t="shared" si="19"/>
        <v>24.984801183412344</v>
      </c>
      <c r="G271" s="34">
        <f>IF(C271&lt;&gt;"",G270-Table375[[#This Row],[Kapitał]],"")</f>
        <v>14815.553694292994</v>
      </c>
    </row>
    <row r="272" spans="2:7">
      <c r="B272" s="33">
        <f t="shared" si="15"/>
        <v>49547</v>
      </c>
      <c r="C272">
        <f t="shared" si="16"/>
        <v>245</v>
      </c>
      <c r="D272" s="34">
        <f t="shared" si="17"/>
        <v>200.3118169378279</v>
      </c>
      <c r="E272" s="34">
        <f t="shared" si="18"/>
        <v>175.6192274473396</v>
      </c>
      <c r="F272" s="34">
        <f t="shared" si="19"/>
        <v>24.69258949048832</v>
      </c>
      <c r="G272" s="34">
        <f>IF(C272&lt;&gt;"",G271-Table375[[#This Row],[Kapitał]],"")</f>
        <v>14639.934466845654</v>
      </c>
    </row>
    <row r="273" spans="2:7">
      <c r="B273" s="33">
        <f t="shared" si="15"/>
        <v>49578</v>
      </c>
      <c r="C273">
        <f t="shared" si="16"/>
        <v>246</v>
      </c>
      <c r="D273" s="34">
        <f t="shared" si="17"/>
        <v>200.3118169378279</v>
      </c>
      <c r="E273" s="34">
        <f t="shared" si="18"/>
        <v>175.91192615975183</v>
      </c>
      <c r="F273" s="34">
        <f t="shared" si="19"/>
        <v>24.399890778076088</v>
      </c>
      <c r="G273" s="34">
        <f>IF(C273&lt;&gt;"",G272-Table375[[#This Row],[Kapitał]],"")</f>
        <v>14464.022540685903</v>
      </c>
    </row>
    <row r="274" spans="2:7">
      <c r="B274" s="33">
        <f t="shared" si="15"/>
        <v>49608</v>
      </c>
      <c r="C274">
        <f t="shared" si="16"/>
        <v>247</v>
      </c>
      <c r="D274" s="34">
        <f t="shared" si="17"/>
        <v>200.3118169378279</v>
      </c>
      <c r="E274" s="34">
        <f t="shared" si="18"/>
        <v>176.2051127033514</v>
      </c>
      <c r="F274" s="34">
        <f t="shared" si="19"/>
        <v>24.106704234476503</v>
      </c>
      <c r="G274" s="34">
        <f>IF(C274&lt;&gt;"",G273-Table375[[#This Row],[Kapitał]],"")</f>
        <v>14287.817427982551</v>
      </c>
    </row>
    <row r="275" spans="2:7">
      <c r="B275" s="33">
        <f t="shared" si="15"/>
        <v>49639</v>
      </c>
      <c r="C275">
        <f t="shared" si="16"/>
        <v>248</v>
      </c>
      <c r="D275" s="34">
        <f t="shared" si="17"/>
        <v>200.3118169378279</v>
      </c>
      <c r="E275" s="34">
        <f t="shared" si="18"/>
        <v>176.49878789119032</v>
      </c>
      <c r="F275" s="34">
        <f t="shared" si="19"/>
        <v>23.813029046637585</v>
      </c>
      <c r="G275" s="34">
        <f>IF(C275&lt;&gt;"",G274-Table375[[#This Row],[Kapitał]],"")</f>
        <v>14111.31864009136</v>
      </c>
    </row>
    <row r="276" spans="2:7">
      <c r="B276" s="33">
        <f t="shared" si="15"/>
        <v>49669</v>
      </c>
      <c r="C276">
        <f t="shared" si="16"/>
        <v>249</v>
      </c>
      <c r="D276" s="34">
        <f t="shared" si="17"/>
        <v>200.3118169378279</v>
      </c>
      <c r="E276" s="34">
        <f t="shared" si="18"/>
        <v>176.79295253767563</v>
      </c>
      <c r="F276" s="34">
        <f t="shared" si="19"/>
        <v>23.518864400152268</v>
      </c>
      <c r="G276" s="34">
        <f>IF(C276&lt;&gt;"",G275-Table375[[#This Row],[Kapitał]],"")</f>
        <v>13934.525687553685</v>
      </c>
    </row>
    <row r="277" spans="2:7">
      <c r="B277" s="33">
        <f t="shared" si="15"/>
        <v>49700</v>
      </c>
      <c r="C277">
        <f t="shared" si="16"/>
        <v>250</v>
      </c>
      <c r="D277" s="34">
        <f t="shared" si="17"/>
        <v>200.3118169378279</v>
      </c>
      <c r="E277" s="34">
        <f t="shared" si="18"/>
        <v>177.08760745857177</v>
      </c>
      <c r="F277" s="34">
        <f t="shared" si="19"/>
        <v>23.224209479256139</v>
      </c>
      <c r="G277" s="34">
        <f>IF(C277&lt;&gt;"",G276-Table375[[#This Row],[Kapitał]],"")</f>
        <v>13757.438080095113</v>
      </c>
    </row>
    <row r="278" spans="2:7">
      <c r="B278" s="33">
        <f t="shared" si="15"/>
        <v>49731</v>
      </c>
      <c r="C278">
        <f t="shared" si="16"/>
        <v>251</v>
      </c>
      <c r="D278" s="34">
        <f t="shared" si="17"/>
        <v>200.3118169378279</v>
      </c>
      <c r="E278" s="34">
        <f t="shared" si="18"/>
        <v>177.38275347100273</v>
      </c>
      <c r="F278" s="34">
        <f t="shared" si="19"/>
        <v>22.929063466825188</v>
      </c>
      <c r="G278" s="34">
        <f>IF(C278&lt;&gt;"",G277-Table375[[#This Row],[Kapitał]],"")</f>
        <v>13580.05532662411</v>
      </c>
    </row>
    <row r="279" spans="2:7">
      <c r="B279" s="33">
        <f t="shared" si="15"/>
        <v>49760</v>
      </c>
      <c r="C279">
        <f t="shared" si="16"/>
        <v>252</v>
      </c>
      <c r="D279" s="34">
        <f t="shared" si="17"/>
        <v>200.3118169378279</v>
      </c>
      <c r="E279" s="34">
        <f t="shared" si="18"/>
        <v>177.6783913934544</v>
      </c>
      <c r="F279" s="34">
        <f t="shared" si="19"/>
        <v>22.633425544373516</v>
      </c>
      <c r="G279" s="34">
        <f>IF(C279&lt;&gt;"",G278-Table375[[#This Row],[Kapitał]],"")</f>
        <v>13402.376935230655</v>
      </c>
    </row>
    <row r="280" spans="2:7">
      <c r="B280" s="33">
        <f t="shared" si="15"/>
        <v>49791</v>
      </c>
      <c r="C280">
        <f t="shared" si="16"/>
        <v>253</v>
      </c>
      <c r="D280" s="34">
        <f t="shared" si="17"/>
        <v>200.3118169378279</v>
      </c>
      <c r="E280" s="34">
        <f t="shared" si="18"/>
        <v>177.97452204577681</v>
      </c>
      <c r="F280" s="34">
        <f t="shared" si="19"/>
        <v>22.337294892051091</v>
      </c>
      <c r="G280" s="34">
        <f>IF(C280&lt;&gt;"",G279-Table375[[#This Row],[Kapitał]],"")</f>
        <v>13224.402413184878</v>
      </c>
    </row>
    <row r="281" spans="2:7">
      <c r="B281" s="33">
        <f t="shared" si="15"/>
        <v>49821</v>
      </c>
      <c r="C281">
        <f t="shared" si="16"/>
        <v>254</v>
      </c>
      <c r="D281" s="34">
        <f t="shared" si="17"/>
        <v>200.3118169378279</v>
      </c>
      <c r="E281" s="34">
        <f t="shared" si="18"/>
        <v>178.27114624918644</v>
      </c>
      <c r="F281" s="34">
        <f t="shared" si="19"/>
        <v>22.040670688641466</v>
      </c>
      <c r="G281" s="34">
        <f>IF(C281&lt;&gt;"",G280-Table375[[#This Row],[Kapitał]],"")</f>
        <v>13046.131266935692</v>
      </c>
    </row>
    <row r="282" spans="2:7">
      <c r="B282" s="33">
        <f t="shared" si="15"/>
        <v>49852</v>
      </c>
      <c r="C282">
        <f t="shared" si="16"/>
        <v>255</v>
      </c>
      <c r="D282" s="34">
        <f t="shared" si="17"/>
        <v>200.3118169378279</v>
      </c>
      <c r="E282" s="34">
        <f t="shared" si="18"/>
        <v>178.56826482626843</v>
      </c>
      <c r="F282" s="34">
        <f t="shared" si="19"/>
        <v>21.743552111559488</v>
      </c>
      <c r="G282" s="34">
        <f>IF(C282&lt;&gt;"",G281-Table375[[#This Row],[Kapitał]],"")</f>
        <v>12867.563002109424</v>
      </c>
    </row>
    <row r="283" spans="2:7">
      <c r="B283" s="33">
        <f t="shared" si="15"/>
        <v>49882</v>
      </c>
      <c r="C283">
        <f t="shared" si="16"/>
        <v>256</v>
      </c>
      <c r="D283" s="34">
        <f t="shared" si="17"/>
        <v>200.3118169378279</v>
      </c>
      <c r="E283" s="34">
        <f t="shared" si="18"/>
        <v>178.86587860097887</v>
      </c>
      <c r="F283" s="34">
        <f t="shared" si="19"/>
        <v>21.445938336849039</v>
      </c>
      <c r="G283" s="34">
        <f>IF(C283&lt;&gt;"",G282-Table375[[#This Row],[Kapitał]],"")</f>
        <v>12688.697123508446</v>
      </c>
    </row>
    <row r="284" spans="2:7">
      <c r="B284" s="33">
        <f t="shared" ref="B284:B347" si="20">IF(C284&lt;&gt;"",EDATE(B283,1),"")</f>
        <v>49913</v>
      </c>
      <c r="C284">
        <f t="shared" ref="C284:C347" si="21">IF($C$19&lt;=C283,"",C283+1)</f>
        <v>257</v>
      </c>
      <c r="D284" s="34">
        <f t="shared" ref="D284:D347" si="22">IF(C284&lt;&gt;"",$C$21,"")</f>
        <v>200.3118169378279</v>
      </c>
      <c r="E284" s="34">
        <f t="shared" ref="E284:E347" si="23">IF(C284&lt;&gt;"",PPMT($C$18,C284,$C$19,-$C$20,,),"")</f>
        <v>179.16398839864718</v>
      </c>
      <c r="F284" s="34">
        <f t="shared" ref="F284:F347" si="24">IF(C284&lt;&gt;"",IPMT($C$18,C284,$C$19,-$C$20,,),"")</f>
        <v>21.14782853918074</v>
      </c>
      <c r="G284" s="34">
        <f>IF(C284&lt;&gt;"",G283-Table375[[#This Row],[Kapitał]],"")</f>
        <v>12509.533135109799</v>
      </c>
    </row>
    <row r="285" spans="2:7">
      <c r="B285" s="33">
        <f t="shared" si="20"/>
        <v>49944</v>
      </c>
      <c r="C285">
        <f t="shared" si="21"/>
        <v>258</v>
      </c>
      <c r="D285" s="34">
        <f t="shared" si="22"/>
        <v>200.3118169378279</v>
      </c>
      <c r="E285" s="34">
        <f t="shared" si="23"/>
        <v>179.46259504597825</v>
      </c>
      <c r="F285" s="34">
        <f t="shared" si="24"/>
        <v>20.849221891849663</v>
      </c>
      <c r="G285" s="34">
        <f>IF(C285&lt;&gt;"",G284-Table375[[#This Row],[Kapitał]],"")</f>
        <v>12330.070540063822</v>
      </c>
    </row>
    <row r="286" spans="2:7">
      <c r="B286" s="33">
        <f t="shared" si="20"/>
        <v>49974</v>
      </c>
      <c r="C286">
        <f t="shared" si="21"/>
        <v>259</v>
      </c>
      <c r="D286" s="34">
        <f t="shared" si="22"/>
        <v>200.3118169378279</v>
      </c>
      <c r="E286" s="34">
        <f t="shared" si="23"/>
        <v>179.7616993710549</v>
      </c>
      <c r="F286" s="34">
        <f t="shared" si="24"/>
        <v>20.550117566773032</v>
      </c>
      <c r="G286" s="34">
        <f>IF(C286&lt;&gt;"",G285-Table375[[#This Row],[Kapitał]],"")</f>
        <v>12150.308840692767</v>
      </c>
    </row>
    <row r="287" spans="2:7">
      <c r="B287" s="33">
        <f t="shared" si="20"/>
        <v>50005</v>
      </c>
      <c r="C287">
        <f t="shared" si="21"/>
        <v>260</v>
      </c>
      <c r="D287" s="34">
        <f t="shared" si="22"/>
        <v>200.3118169378279</v>
      </c>
      <c r="E287" s="34">
        <f t="shared" si="23"/>
        <v>180.06130220333995</v>
      </c>
      <c r="F287" s="34">
        <f t="shared" si="24"/>
        <v>20.250514734487936</v>
      </c>
      <c r="G287" s="34">
        <f>IF(C287&lt;&gt;"",G286-Table375[[#This Row],[Kapitał]],"")</f>
        <v>11970.247538489428</v>
      </c>
    </row>
    <row r="288" spans="2:7">
      <c r="B288" s="33">
        <f t="shared" si="20"/>
        <v>50035</v>
      </c>
      <c r="C288">
        <f t="shared" si="21"/>
        <v>261</v>
      </c>
      <c r="D288" s="34">
        <f t="shared" si="22"/>
        <v>200.3118169378279</v>
      </c>
      <c r="E288" s="34">
        <f t="shared" si="23"/>
        <v>180.36140437367888</v>
      </c>
      <c r="F288" s="34">
        <f t="shared" si="24"/>
        <v>19.950412564149037</v>
      </c>
      <c r="G288" s="34">
        <f>IF(C288&lt;&gt;"",G287-Table375[[#This Row],[Kapitał]],"")</f>
        <v>11789.886134115748</v>
      </c>
    </row>
    <row r="289" spans="2:7">
      <c r="B289" s="33">
        <f t="shared" si="20"/>
        <v>50066</v>
      </c>
      <c r="C289">
        <f t="shared" si="21"/>
        <v>262</v>
      </c>
      <c r="D289" s="34">
        <f t="shared" si="22"/>
        <v>200.3118169378279</v>
      </c>
      <c r="E289" s="34">
        <f t="shared" si="23"/>
        <v>180.66200671430167</v>
      </c>
      <c r="F289" s="34">
        <f t="shared" si="24"/>
        <v>19.649810223526238</v>
      </c>
      <c r="G289" s="34">
        <f>IF(C289&lt;&gt;"",G288-Table375[[#This Row],[Kapitał]],"")</f>
        <v>11609.224127401447</v>
      </c>
    </row>
    <row r="290" spans="2:7">
      <c r="B290" s="33">
        <f t="shared" si="20"/>
        <v>50097</v>
      </c>
      <c r="C290">
        <f t="shared" si="21"/>
        <v>263</v>
      </c>
      <c r="D290" s="34">
        <f t="shared" si="22"/>
        <v>200.3118169378279</v>
      </c>
      <c r="E290" s="34">
        <f t="shared" si="23"/>
        <v>180.96311005882549</v>
      </c>
      <c r="F290" s="34">
        <f t="shared" si="24"/>
        <v>19.348706879002407</v>
      </c>
      <c r="G290" s="34">
        <f>IF(C290&lt;&gt;"",G289-Table375[[#This Row],[Kapitał]],"")</f>
        <v>11428.261017342622</v>
      </c>
    </row>
    <row r="291" spans="2:7">
      <c r="B291" s="33">
        <f t="shared" si="20"/>
        <v>50125</v>
      </c>
      <c r="C291">
        <f t="shared" si="21"/>
        <v>264</v>
      </c>
      <c r="D291" s="34">
        <f t="shared" si="22"/>
        <v>200.3118169378279</v>
      </c>
      <c r="E291" s="34">
        <f t="shared" si="23"/>
        <v>181.2647152422569</v>
      </c>
      <c r="F291" s="34">
        <f t="shared" si="24"/>
        <v>19.047101695571033</v>
      </c>
      <c r="G291" s="34">
        <f>IF(C291&lt;&gt;"",G290-Table375[[#This Row],[Kapitał]],"")</f>
        <v>11246.996302100364</v>
      </c>
    </row>
    <row r="292" spans="2:7">
      <c r="B292" s="33">
        <f t="shared" si="20"/>
        <v>50156</v>
      </c>
      <c r="C292">
        <f t="shared" si="21"/>
        <v>265</v>
      </c>
      <c r="D292" s="34">
        <f t="shared" si="22"/>
        <v>200.3118169378279</v>
      </c>
      <c r="E292" s="34">
        <f t="shared" si="23"/>
        <v>181.56682310099396</v>
      </c>
      <c r="F292" s="34">
        <f t="shared" si="24"/>
        <v>18.744993836833938</v>
      </c>
      <c r="G292" s="34">
        <f>IF(C292&lt;&gt;"",G291-Table375[[#This Row],[Kapitał]],"")</f>
        <v>11065.429478999371</v>
      </c>
    </row>
    <row r="293" spans="2:7">
      <c r="B293" s="33">
        <f t="shared" si="20"/>
        <v>50186</v>
      </c>
      <c r="C293">
        <f t="shared" si="21"/>
        <v>266</v>
      </c>
      <c r="D293" s="34">
        <f t="shared" si="22"/>
        <v>200.3118169378279</v>
      </c>
      <c r="E293" s="34">
        <f t="shared" si="23"/>
        <v>181.86943447282897</v>
      </c>
      <c r="F293" s="34">
        <f t="shared" si="24"/>
        <v>18.442382464998946</v>
      </c>
      <c r="G293" s="34">
        <f>IF(C293&lt;&gt;"",G292-Table375[[#This Row],[Kapitał]],"")</f>
        <v>10883.560044526543</v>
      </c>
    </row>
    <row r="294" spans="2:7">
      <c r="B294" s="33">
        <f t="shared" si="20"/>
        <v>50217</v>
      </c>
      <c r="C294">
        <f t="shared" si="21"/>
        <v>267</v>
      </c>
      <c r="D294" s="34">
        <f t="shared" si="22"/>
        <v>200.3118169378279</v>
      </c>
      <c r="E294" s="34">
        <f t="shared" si="23"/>
        <v>182.17255019695037</v>
      </c>
      <c r="F294" s="34">
        <f t="shared" si="24"/>
        <v>18.139266740877567</v>
      </c>
      <c r="G294" s="34">
        <f>IF(C294&lt;&gt;"",G293-Table375[[#This Row],[Kapitał]],"")</f>
        <v>10701.387494329592</v>
      </c>
    </row>
    <row r="295" spans="2:7">
      <c r="B295" s="33">
        <f t="shared" si="20"/>
        <v>50247</v>
      </c>
      <c r="C295">
        <f t="shared" si="21"/>
        <v>268</v>
      </c>
      <c r="D295" s="34">
        <f t="shared" si="22"/>
        <v>200.3118169378279</v>
      </c>
      <c r="E295" s="34">
        <f t="shared" si="23"/>
        <v>182.47617111394527</v>
      </c>
      <c r="F295" s="34">
        <f t="shared" si="24"/>
        <v>17.835645823882647</v>
      </c>
      <c r="G295" s="34">
        <f>IF(C295&lt;&gt;"",G294-Table375[[#This Row],[Kapitał]],"")</f>
        <v>10518.911323215647</v>
      </c>
    </row>
    <row r="296" spans="2:7">
      <c r="B296" s="33">
        <f t="shared" si="20"/>
        <v>50278</v>
      </c>
      <c r="C296">
        <f t="shared" si="21"/>
        <v>269</v>
      </c>
      <c r="D296" s="34">
        <f t="shared" si="22"/>
        <v>200.3118169378279</v>
      </c>
      <c r="E296" s="34">
        <f t="shared" si="23"/>
        <v>182.78029806580184</v>
      </c>
      <c r="F296" s="34">
        <f t="shared" si="24"/>
        <v>17.531518872026073</v>
      </c>
      <c r="G296" s="34">
        <f>IF(C296&lt;&gt;"",G295-Table375[[#This Row],[Kapitał]],"")</f>
        <v>10336.131025149845</v>
      </c>
    </row>
    <row r="297" spans="2:7">
      <c r="B297" s="33">
        <f t="shared" si="20"/>
        <v>50309</v>
      </c>
      <c r="C297">
        <f t="shared" si="21"/>
        <v>270</v>
      </c>
      <c r="D297" s="34">
        <f t="shared" si="22"/>
        <v>200.3118169378279</v>
      </c>
      <c r="E297" s="34">
        <f t="shared" si="23"/>
        <v>183.08493189591152</v>
      </c>
      <c r="F297" s="34">
        <f t="shared" si="24"/>
        <v>17.2268850419164</v>
      </c>
      <c r="G297" s="34">
        <f>IF(C297&lt;&gt;"",G296-Table375[[#This Row],[Kapitał]],"")</f>
        <v>10153.046093253934</v>
      </c>
    </row>
    <row r="298" spans="2:7">
      <c r="B298" s="33">
        <f t="shared" si="20"/>
        <v>50339</v>
      </c>
      <c r="C298">
        <f t="shared" si="21"/>
        <v>271</v>
      </c>
      <c r="D298" s="34">
        <f t="shared" si="22"/>
        <v>200.3118169378279</v>
      </c>
      <c r="E298" s="34">
        <f t="shared" si="23"/>
        <v>183.39007344907137</v>
      </c>
      <c r="F298" s="34">
        <f t="shared" si="24"/>
        <v>16.921743488756547</v>
      </c>
      <c r="G298" s="34">
        <f>IF(C298&lt;&gt;"",G297-Table375[[#This Row],[Kapitał]],"")</f>
        <v>9969.6560198048628</v>
      </c>
    </row>
    <row r="299" spans="2:7">
      <c r="B299" s="33">
        <f t="shared" si="20"/>
        <v>50370</v>
      </c>
      <c r="C299">
        <f t="shared" si="21"/>
        <v>272</v>
      </c>
      <c r="D299" s="34">
        <f t="shared" si="22"/>
        <v>200.3118169378279</v>
      </c>
      <c r="E299" s="34">
        <f t="shared" si="23"/>
        <v>183.69572357148647</v>
      </c>
      <c r="F299" s="34">
        <f t="shared" si="24"/>
        <v>16.616093366341431</v>
      </c>
      <c r="G299" s="34">
        <f>IF(C299&lt;&gt;"",G298-Table375[[#This Row],[Kapitał]],"")</f>
        <v>9785.9602962333756</v>
      </c>
    </row>
    <row r="300" spans="2:7">
      <c r="B300" s="33">
        <f t="shared" si="20"/>
        <v>50400</v>
      </c>
      <c r="C300">
        <f t="shared" si="21"/>
        <v>273</v>
      </c>
      <c r="D300" s="34">
        <f t="shared" si="22"/>
        <v>200.3118169378279</v>
      </c>
      <c r="E300" s="34">
        <f t="shared" si="23"/>
        <v>184.0018831107723</v>
      </c>
      <c r="F300" s="34">
        <f t="shared" si="24"/>
        <v>16.30993382705562</v>
      </c>
      <c r="G300" s="34">
        <f>IF(C300&lt;&gt;"",G299-Table375[[#This Row],[Kapitał]],"")</f>
        <v>9601.9584131226038</v>
      </c>
    </row>
    <row r="301" spans="2:7">
      <c r="B301" s="33">
        <f t="shared" si="20"/>
        <v>50431</v>
      </c>
      <c r="C301">
        <f t="shared" si="21"/>
        <v>274</v>
      </c>
      <c r="D301" s="34">
        <f t="shared" si="22"/>
        <v>200.3118169378279</v>
      </c>
      <c r="E301" s="34">
        <f t="shared" si="23"/>
        <v>184.30855291595691</v>
      </c>
      <c r="F301" s="34">
        <f t="shared" si="24"/>
        <v>16.003264021870997</v>
      </c>
      <c r="G301" s="34">
        <f>IF(C301&lt;&gt;"",G300-Table375[[#This Row],[Kapitał]],"")</f>
        <v>9417.6498602066476</v>
      </c>
    </row>
    <row r="302" spans="2:7">
      <c r="B302" s="33">
        <f t="shared" si="20"/>
        <v>50462</v>
      </c>
      <c r="C302">
        <f t="shared" si="21"/>
        <v>275</v>
      </c>
      <c r="D302" s="34">
        <f t="shared" si="22"/>
        <v>200.3118169378279</v>
      </c>
      <c r="E302" s="34">
        <f t="shared" si="23"/>
        <v>184.6157338374835</v>
      </c>
      <c r="F302" s="34">
        <f t="shared" si="24"/>
        <v>15.696083100344401</v>
      </c>
      <c r="G302" s="34">
        <f>IF(C302&lt;&gt;"",G301-Table375[[#This Row],[Kapitał]],"")</f>
        <v>9233.0341263691644</v>
      </c>
    </row>
    <row r="303" spans="2:7">
      <c r="B303" s="33">
        <f t="shared" si="20"/>
        <v>50490</v>
      </c>
      <c r="C303">
        <f t="shared" si="21"/>
        <v>276</v>
      </c>
      <c r="D303" s="34">
        <f t="shared" si="22"/>
        <v>200.3118169378279</v>
      </c>
      <c r="E303" s="34">
        <f t="shared" si="23"/>
        <v>184.92342672721264</v>
      </c>
      <c r="F303" s="34">
        <f t="shared" si="24"/>
        <v>15.388390210615265</v>
      </c>
      <c r="G303" s="34">
        <f>IF(C303&lt;&gt;"",G302-Table375[[#This Row],[Kapitał]],"")</f>
        <v>9048.1106996419512</v>
      </c>
    </row>
    <row r="304" spans="2:7">
      <c r="B304" s="33">
        <f t="shared" si="20"/>
        <v>50521</v>
      </c>
      <c r="C304">
        <f t="shared" si="21"/>
        <v>277</v>
      </c>
      <c r="D304" s="34">
        <f t="shared" si="22"/>
        <v>200.3118169378279</v>
      </c>
      <c r="E304" s="34">
        <f t="shared" si="23"/>
        <v>185.23163243842467</v>
      </c>
      <c r="F304" s="34">
        <f t="shared" si="24"/>
        <v>15.080184499403243</v>
      </c>
      <c r="G304" s="34">
        <f>IF(C304&lt;&gt;"",G303-Table375[[#This Row],[Kapitał]],"")</f>
        <v>8862.8790672035266</v>
      </c>
    </row>
    <row r="305" spans="2:7">
      <c r="B305" s="33">
        <f t="shared" si="20"/>
        <v>50551</v>
      </c>
      <c r="C305">
        <f t="shared" si="21"/>
        <v>278</v>
      </c>
      <c r="D305" s="34">
        <f t="shared" si="22"/>
        <v>200.3118169378279</v>
      </c>
      <c r="E305" s="34">
        <f t="shared" si="23"/>
        <v>185.54035182582203</v>
      </c>
      <c r="F305" s="34">
        <f t="shared" si="24"/>
        <v>14.771465112005869</v>
      </c>
      <c r="G305" s="34">
        <f>IF(C305&lt;&gt;"",G304-Table375[[#This Row],[Kapitał]],"")</f>
        <v>8677.3387153777039</v>
      </c>
    </row>
    <row r="306" spans="2:7">
      <c r="B306" s="33">
        <f t="shared" si="20"/>
        <v>50582</v>
      </c>
      <c r="C306">
        <f t="shared" si="21"/>
        <v>279</v>
      </c>
      <c r="D306" s="34">
        <f t="shared" si="22"/>
        <v>200.3118169378279</v>
      </c>
      <c r="E306" s="34">
        <f t="shared" si="23"/>
        <v>185.84958574553175</v>
      </c>
      <c r="F306" s="34">
        <f t="shared" si="24"/>
        <v>14.462231192296166</v>
      </c>
      <c r="G306" s="34">
        <f>IF(C306&lt;&gt;"",G305-Table375[[#This Row],[Kapitał]],"")</f>
        <v>8491.489129632173</v>
      </c>
    </row>
    <row r="307" spans="2:7">
      <c r="B307" s="33">
        <f t="shared" si="20"/>
        <v>50612</v>
      </c>
      <c r="C307">
        <f t="shared" si="21"/>
        <v>280</v>
      </c>
      <c r="D307" s="34">
        <f t="shared" si="22"/>
        <v>200.3118169378279</v>
      </c>
      <c r="E307" s="34">
        <f t="shared" si="23"/>
        <v>186.15933505510762</v>
      </c>
      <c r="F307" s="34">
        <f t="shared" si="24"/>
        <v>14.152481882720277</v>
      </c>
      <c r="G307" s="34">
        <f>IF(C307&lt;&gt;"",G306-Table375[[#This Row],[Kapitał]],"")</f>
        <v>8305.3297945770646</v>
      </c>
    </row>
    <row r="308" spans="2:7">
      <c r="B308" s="33">
        <f t="shared" si="20"/>
        <v>50643</v>
      </c>
      <c r="C308">
        <f t="shared" si="21"/>
        <v>281</v>
      </c>
      <c r="D308" s="34">
        <f t="shared" si="22"/>
        <v>200.3118169378279</v>
      </c>
      <c r="E308" s="34">
        <f t="shared" si="23"/>
        <v>186.4696006135328</v>
      </c>
      <c r="F308" s="34">
        <f t="shared" si="24"/>
        <v>13.8422163242951</v>
      </c>
      <c r="G308" s="34">
        <f>IF(C308&lt;&gt;"",G307-Table375[[#This Row],[Kapitał]],"")</f>
        <v>8118.8601939635319</v>
      </c>
    </row>
    <row r="309" spans="2:7">
      <c r="B309" s="33">
        <f t="shared" si="20"/>
        <v>50674</v>
      </c>
      <c r="C309">
        <f t="shared" si="21"/>
        <v>282</v>
      </c>
      <c r="D309" s="34">
        <f t="shared" si="22"/>
        <v>200.3118169378279</v>
      </c>
      <c r="E309" s="34">
        <f t="shared" si="23"/>
        <v>186.78038328122204</v>
      </c>
      <c r="F309" s="34">
        <f t="shared" si="24"/>
        <v>13.531433656605879</v>
      </c>
      <c r="G309" s="34">
        <f>IF(C309&lt;&gt;"",G308-Table375[[#This Row],[Kapitał]],"")</f>
        <v>7932.0798106823095</v>
      </c>
    </row>
    <row r="310" spans="2:7">
      <c r="B310" s="33">
        <f t="shared" si="20"/>
        <v>50704</v>
      </c>
      <c r="C310">
        <f t="shared" si="21"/>
        <v>283</v>
      </c>
      <c r="D310" s="34">
        <f t="shared" si="22"/>
        <v>200.3118169378279</v>
      </c>
      <c r="E310" s="34">
        <f t="shared" si="23"/>
        <v>187.09168392002405</v>
      </c>
      <c r="F310" s="34">
        <f t="shared" si="24"/>
        <v>13.220133017803841</v>
      </c>
      <c r="G310" s="34">
        <f>IF(C310&lt;&gt;"",G309-Table375[[#This Row],[Kapitał]],"")</f>
        <v>7744.988126762285</v>
      </c>
    </row>
    <row r="311" spans="2:7">
      <c r="B311" s="33">
        <f t="shared" si="20"/>
        <v>50735</v>
      </c>
      <c r="C311">
        <f t="shared" si="21"/>
        <v>284</v>
      </c>
      <c r="D311" s="34">
        <f t="shared" si="22"/>
        <v>200.3118169378279</v>
      </c>
      <c r="E311" s="34">
        <f t="shared" si="23"/>
        <v>187.40350339322413</v>
      </c>
      <c r="F311" s="34">
        <f t="shared" si="24"/>
        <v>12.908313544603802</v>
      </c>
      <c r="G311" s="34">
        <f>IF(C311&lt;&gt;"",G310-Table375[[#This Row],[Kapitał]],"")</f>
        <v>7557.5846233690609</v>
      </c>
    </row>
    <row r="312" spans="2:7">
      <c r="B312" s="33">
        <f t="shared" si="20"/>
        <v>50765</v>
      </c>
      <c r="C312">
        <f t="shared" si="21"/>
        <v>285</v>
      </c>
      <c r="D312" s="34">
        <f t="shared" si="22"/>
        <v>200.3118169378279</v>
      </c>
      <c r="E312" s="34">
        <f t="shared" si="23"/>
        <v>187.71584256554615</v>
      </c>
      <c r="F312" s="34">
        <f t="shared" si="24"/>
        <v>12.595974372281759</v>
      </c>
      <c r="G312" s="34">
        <f>IF(C312&lt;&gt;"",G311-Table375[[#This Row],[Kapitał]],"")</f>
        <v>7369.8687808035147</v>
      </c>
    </row>
    <row r="313" spans="2:7">
      <c r="B313" s="33">
        <f t="shared" si="20"/>
        <v>50796</v>
      </c>
      <c r="C313">
        <f t="shared" si="21"/>
        <v>286</v>
      </c>
      <c r="D313" s="34">
        <f t="shared" si="22"/>
        <v>200.3118169378279</v>
      </c>
      <c r="E313" s="34">
        <f t="shared" si="23"/>
        <v>188.0287023031554</v>
      </c>
      <c r="F313" s="34">
        <f t="shared" si="24"/>
        <v>12.283114634672518</v>
      </c>
      <c r="G313" s="34">
        <f>IF(C313&lt;&gt;"",G312-Table375[[#This Row],[Kapitał]],"")</f>
        <v>7181.8400785003596</v>
      </c>
    </row>
    <row r="314" spans="2:7">
      <c r="B314" s="33">
        <f t="shared" si="20"/>
        <v>50827</v>
      </c>
      <c r="C314">
        <f t="shared" si="21"/>
        <v>287</v>
      </c>
      <c r="D314" s="34">
        <f t="shared" si="22"/>
        <v>200.3118169378279</v>
      </c>
      <c r="E314" s="34">
        <f t="shared" si="23"/>
        <v>188.34208347366067</v>
      </c>
      <c r="F314" s="34">
        <f t="shared" si="24"/>
        <v>11.969733464167259</v>
      </c>
      <c r="G314" s="34">
        <f>IF(C314&lt;&gt;"",G313-Table375[[#This Row],[Kapitał]],"")</f>
        <v>6993.4979950266988</v>
      </c>
    </row>
    <row r="315" spans="2:7">
      <c r="B315" s="33">
        <f t="shared" si="20"/>
        <v>50855</v>
      </c>
      <c r="C315">
        <f t="shared" si="21"/>
        <v>288</v>
      </c>
      <c r="D315" s="34">
        <f t="shared" si="22"/>
        <v>200.3118169378279</v>
      </c>
      <c r="E315" s="34">
        <f t="shared" si="23"/>
        <v>188.65598694611674</v>
      </c>
      <c r="F315" s="34">
        <f t="shared" si="24"/>
        <v>11.655829991711157</v>
      </c>
      <c r="G315" s="34">
        <f>IF(C315&lt;&gt;"",G314-Table375[[#This Row],[Kapitał]],"")</f>
        <v>6804.8420080805818</v>
      </c>
    </row>
    <row r="316" spans="2:7">
      <c r="B316" s="33">
        <f t="shared" si="20"/>
        <v>50886</v>
      </c>
      <c r="C316">
        <f t="shared" si="21"/>
        <v>289</v>
      </c>
      <c r="D316" s="34">
        <f t="shared" si="22"/>
        <v>200.3118169378279</v>
      </c>
      <c r="E316" s="34">
        <f t="shared" si="23"/>
        <v>188.97041359102695</v>
      </c>
      <c r="F316" s="34">
        <f t="shared" si="24"/>
        <v>11.341403346800963</v>
      </c>
      <c r="G316" s="34">
        <f>IF(C316&lt;&gt;"",G315-Table375[[#This Row],[Kapitał]],"")</f>
        <v>6615.8715944895548</v>
      </c>
    </row>
    <row r="317" spans="2:7">
      <c r="B317" s="33">
        <f t="shared" si="20"/>
        <v>50916</v>
      </c>
      <c r="C317">
        <f t="shared" si="21"/>
        <v>290</v>
      </c>
      <c r="D317" s="34">
        <f t="shared" si="22"/>
        <v>200.3118169378279</v>
      </c>
      <c r="E317" s="34">
        <f t="shared" si="23"/>
        <v>189.28536428034533</v>
      </c>
      <c r="F317" s="34">
        <f t="shared" si="24"/>
        <v>11.026452657482585</v>
      </c>
      <c r="G317" s="34">
        <f>IF(C317&lt;&gt;"",G316-Table375[[#This Row],[Kapitał]],"")</f>
        <v>6426.5862302092091</v>
      </c>
    </row>
    <row r="318" spans="2:7">
      <c r="B318" s="33">
        <f t="shared" si="20"/>
        <v>50947</v>
      </c>
      <c r="C318">
        <f t="shared" si="21"/>
        <v>291</v>
      </c>
      <c r="D318" s="34">
        <f t="shared" si="22"/>
        <v>200.3118169378279</v>
      </c>
      <c r="E318" s="34">
        <f t="shared" si="23"/>
        <v>189.60083988747922</v>
      </c>
      <c r="F318" s="34">
        <f t="shared" si="24"/>
        <v>10.710977050348676</v>
      </c>
      <c r="G318" s="34">
        <f>IF(C318&lt;&gt;"",G317-Table375[[#This Row],[Kapitał]],"")</f>
        <v>6236.9853903217299</v>
      </c>
    </row>
    <row r="319" spans="2:7">
      <c r="B319" s="33">
        <f t="shared" si="20"/>
        <v>50977</v>
      </c>
      <c r="C319">
        <f t="shared" si="21"/>
        <v>292</v>
      </c>
      <c r="D319" s="34">
        <f t="shared" si="22"/>
        <v>200.3118169378279</v>
      </c>
      <c r="E319" s="34">
        <f t="shared" si="23"/>
        <v>189.9168412872917</v>
      </c>
      <c r="F319" s="34">
        <f t="shared" si="24"/>
        <v>10.39497565053621</v>
      </c>
      <c r="G319" s="34">
        <f>IF(C319&lt;&gt;"",G318-Table375[[#This Row],[Kapitał]],"")</f>
        <v>6047.0685490344385</v>
      </c>
    </row>
    <row r="320" spans="2:7">
      <c r="B320" s="33">
        <f t="shared" si="20"/>
        <v>51008</v>
      </c>
      <c r="C320">
        <f t="shared" si="21"/>
        <v>293</v>
      </c>
      <c r="D320" s="34">
        <f t="shared" si="22"/>
        <v>200.3118169378279</v>
      </c>
      <c r="E320" s="34">
        <f t="shared" si="23"/>
        <v>190.23336935610385</v>
      </c>
      <c r="F320" s="34">
        <f t="shared" si="24"/>
        <v>10.078447581724056</v>
      </c>
      <c r="G320" s="34">
        <f>IF(C320&lt;&gt;"",G319-Table375[[#This Row],[Kapitał]],"")</f>
        <v>5856.8351796783345</v>
      </c>
    </row>
    <row r="321" spans="2:7">
      <c r="B321" s="33">
        <f t="shared" si="20"/>
        <v>51039</v>
      </c>
      <c r="C321">
        <f t="shared" si="21"/>
        <v>294</v>
      </c>
      <c r="D321" s="34">
        <f t="shared" si="22"/>
        <v>200.3118169378279</v>
      </c>
      <c r="E321" s="34">
        <f t="shared" si="23"/>
        <v>190.55042497169734</v>
      </c>
      <c r="F321" s="34">
        <f t="shared" si="24"/>
        <v>9.7613919661305513</v>
      </c>
      <c r="G321" s="34">
        <f>IF(C321&lt;&gt;"",G320-Table375[[#This Row],[Kapitał]],"")</f>
        <v>5666.2847547066376</v>
      </c>
    </row>
    <row r="322" spans="2:7">
      <c r="B322" s="33">
        <f t="shared" si="20"/>
        <v>51069</v>
      </c>
      <c r="C322">
        <f t="shared" si="21"/>
        <v>295</v>
      </c>
      <c r="D322" s="34">
        <f t="shared" si="22"/>
        <v>200.3118169378279</v>
      </c>
      <c r="E322" s="34">
        <f t="shared" si="23"/>
        <v>190.86800901331685</v>
      </c>
      <c r="F322" s="34">
        <f t="shared" si="24"/>
        <v>9.443807924511054</v>
      </c>
      <c r="G322" s="34">
        <f>IF(C322&lt;&gt;"",G321-Table375[[#This Row],[Kapitał]],"")</f>
        <v>5475.416745693321</v>
      </c>
    </row>
    <row r="323" spans="2:7">
      <c r="B323" s="33">
        <f t="shared" si="20"/>
        <v>51100</v>
      </c>
      <c r="C323">
        <f t="shared" si="21"/>
        <v>296</v>
      </c>
      <c r="D323" s="34">
        <f t="shared" si="22"/>
        <v>200.3118169378279</v>
      </c>
      <c r="E323" s="34">
        <f t="shared" si="23"/>
        <v>191.1861223616724</v>
      </c>
      <c r="F323" s="34">
        <f t="shared" si="24"/>
        <v>9.1256945761555279</v>
      </c>
      <c r="G323" s="34">
        <f>IF(C323&lt;&gt;"",G322-Table375[[#This Row],[Kapitał]],"")</f>
        <v>5284.2306233316485</v>
      </c>
    </row>
    <row r="324" spans="2:7">
      <c r="B324" s="33">
        <f t="shared" si="20"/>
        <v>51130</v>
      </c>
      <c r="C324">
        <f t="shared" si="21"/>
        <v>297</v>
      </c>
      <c r="D324" s="34">
        <f t="shared" si="22"/>
        <v>200.3118169378279</v>
      </c>
      <c r="E324" s="34">
        <f t="shared" si="23"/>
        <v>191.50476589894186</v>
      </c>
      <c r="F324" s="34">
        <f t="shared" si="24"/>
        <v>8.8070510388860743</v>
      </c>
      <c r="G324" s="34">
        <f>IF(C324&lt;&gt;"",G323-Table375[[#This Row],[Kapitał]],"")</f>
        <v>5092.725857432707</v>
      </c>
    </row>
    <row r="325" spans="2:7">
      <c r="B325" s="33">
        <f t="shared" si="20"/>
        <v>51161</v>
      </c>
      <c r="C325">
        <f t="shared" si="21"/>
        <v>298</v>
      </c>
      <c r="D325" s="34">
        <f t="shared" si="22"/>
        <v>200.3118169378279</v>
      </c>
      <c r="E325" s="34">
        <f t="shared" si="23"/>
        <v>191.8239405087734</v>
      </c>
      <c r="F325" s="34">
        <f t="shared" si="24"/>
        <v>8.4878764290545039</v>
      </c>
      <c r="G325" s="34">
        <f>IF(C325&lt;&gt;"",G324-Table375[[#This Row],[Kapitał]],"")</f>
        <v>4900.9019169239336</v>
      </c>
    </row>
    <row r="326" spans="2:7">
      <c r="B326" s="33">
        <f t="shared" si="20"/>
        <v>51192</v>
      </c>
      <c r="C326">
        <f t="shared" si="21"/>
        <v>299</v>
      </c>
      <c r="D326" s="34">
        <f t="shared" si="22"/>
        <v>200.3118169378279</v>
      </c>
      <c r="E326" s="34">
        <f t="shared" si="23"/>
        <v>192.14364707628803</v>
      </c>
      <c r="F326" s="34">
        <f t="shared" si="24"/>
        <v>8.1681698615398801</v>
      </c>
      <c r="G326" s="34">
        <f>IF(C326&lt;&gt;"",G325-Table375[[#This Row],[Kapitał]],"")</f>
        <v>4708.7582698476454</v>
      </c>
    </row>
    <row r="327" spans="2:7">
      <c r="B327" s="33">
        <f t="shared" si="20"/>
        <v>51221</v>
      </c>
      <c r="C327">
        <f t="shared" si="21"/>
        <v>300</v>
      </c>
      <c r="D327" s="34">
        <f t="shared" si="22"/>
        <v>200.3118169378279</v>
      </c>
      <c r="E327" s="34">
        <f t="shared" si="23"/>
        <v>192.46388648808184</v>
      </c>
      <c r="F327" s="34">
        <f t="shared" si="24"/>
        <v>7.8479304497460669</v>
      </c>
      <c r="G327" s="34">
        <f>IF(C327&lt;&gt;"",G326-Table375[[#This Row],[Kapitał]],"")</f>
        <v>4516.2943833595637</v>
      </c>
    </row>
    <row r="328" spans="2:7">
      <c r="B328" s="33">
        <f t="shared" si="20"/>
        <v>51252</v>
      </c>
      <c r="C328">
        <f t="shared" si="21"/>
        <v>301</v>
      </c>
      <c r="D328" s="34">
        <f t="shared" si="22"/>
        <v>200.3118169378279</v>
      </c>
      <c r="E328" s="34">
        <f t="shared" si="23"/>
        <v>192.78465963222865</v>
      </c>
      <c r="F328" s="34">
        <f t="shared" si="24"/>
        <v>7.527157305599264</v>
      </c>
      <c r="G328" s="34">
        <f>IF(C328&lt;&gt;"",G327-Table375[[#This Row],[Kapitał]],"")</f>
        <v>4323.5097237273349</v>
      </c>
    </row>
    <row r="329" spans="2:7">
      <c r="B329" s="33">
        <f t="shared" si="20"/>
        <v>51282</v>
      </c>
      <c r="C329">
        <f t="shared" si="21"/>
        <v>302</v>
      </c>
      <c r="D329" s="34">
        <f t="shared" si="22"/>
        <v>200.3118169378279</v>
      </c>
      <c r="E329" s="34">
        <f t="shared" si="23"/>
        <v>193.10596739828236</v>
      </c>
      <c r="F329" s="34">
        <f t="shared" si="24"/>
        <v>7.2058495395455475</v>
      </c>
      <c r="G329" s="34">
        <f>IF(C329&lt;&gt;"",G328-Table375[[#This Row],[Kapitał]],"")</f>
        <v>4130.4037563290522</v>
      </c>
    </row>
    <row r="330" spans="2:7">
      <c r="B330" s="33">
        <f t="shared" si="20"/>
        <v>51313</v>
      </c>
      <c r="C330">
        <f t="shared" si="21"/>
        <v>303</v>
      </c>
      <c r="D330" s="34">
        <f t="shared" si="22"/>
        <v>200.3118169378279</v>
      </c>
      <c r="E330" s="34">
        <f t="shared" si="23"/>
        <v>193.4278106772795</v>
      </c>
      <c r="F330" s="34">
        <f t="shared" si="24"/>
        <v>6.8840062605484134</v>
      </c>
      <c r="G330" s="34">
        <f>IF(C330&lt;&gt;"",G329-Table375[[#This Row],[Kapitał]],"")</f>
        <v>3936.9759456517727</v>
      </c>
    </row>
    <row r="331" spans="2:7">
      <c r="B331" s="33">
        <f t="shared" si="20"/>
        <v>51343</v>
      </c>
      <c r="C331">
        <f t="shared" si="21"/>
        <v>304</v>
      </c>
      <c r="D331" s="34">
        <f t="shared" si="22"/>
        <v>200.3118169378279</v>
      </c>
      <c r="E331" s="34">
        <f t="shared" si="23"/>
        <v>193.75019036174163</v>
      </c>
      <c r="F331" s="34">
        <f t="shared" si="24"/>
        <v>6.5616265760862795</v>
      </c>
      <c r="G331" s="34">
        <f>IF(C331&lt;&gt;"",G330-Table375[[#This Row],[Kapitał]],"")</f>
        <v>3743.225755290031</v>
      </c>
    </row>
    <row r="332" spans="2:7">
      <c r="B332" s="33">
        <f t="shared" si="20"/>
        <v>51374</v>
      </c>
      <c r="C332">
        <f t="shared" si="21"/>
        <v>305</v>
      </c>
      <c r="D332" s="34">
        <f t="shared" si="22"/>
        <v>200.3118169378279</v>
      </c>
      <c r="E332" s="34">
        <f t="shared" si="23"/>
        <v>194.07310734567787</v>
      </c>
      <c r="F332" s="34">
        <f t="shared" si="24"/>
        <v>6.2387095921500437</v>
      </c>
      <c r="G332" s="34">
        <f>IF(C332&lt;&gt;"",G331-Table375[[#This Row],[Kapitał]],"")</f>
        <v>3549.1526479443532</v>
      </c>
    </row>
    <row r="333" spans="2:7">
      <c r="B333" s="33">
        <f t="shared" si="20"/>
        <v>51405</v>
      </c>
      <c r="C333">
        <f t="shared" si="21"/>
        <v>306</v>
      </c>
      <c r="D333" s="34">
        <f t="shared" si="22"/>
        <v>200.3118169378279</v>
      </c>
      <c r="E333" s="34">
        <f t="shared" si="23"/>
        <v>194.39656252458735</v>
      </c>
      <c r="F333" s="34">
        <f t="shared" si="24"/>
        <v>5.9152544132405804</v>
      </c>
      <c r="G333" s="34">
        <f>IF(C333&lt;&gt;"",G332-Table375[[#This Row],[Kapitał]],"")</f>
        <v>3354.7560854197659</v>
      </c>
    </row>
    <row r="334" spans="2:7">
      <c r="B334" s="33">
        <f t="shared" si="20"/>
        <v>51435</v>
      </c>
      <c r="C334">
        <f t="shared" si="21"/>
        <v>307</v>
      </c>
      <c r="D334" s="34">
        <f t="shared" si="22"/>
        <v>200.3118169378279</v>
      </c>
      <c r="E334" s="34">
        <f t="shared" si="23"/>
        <v>194.72055679546165</v>
      </c>
      <c r="F334" s="34">
        <f t="shared" si="24"/>
        <v>5.5912601423662682</v>
      </c>
      <c r="G334" s="34">
        <f>IF(C334&lt;&gt;"",G333-Table375[[#This Row],[Kapitał]],"")</f>
        <v>3160.0355286243043</v>
      </c>
    </row>
    <row r="335" spans="2:7">
      <c r="B335" s="33">
        <f t="shared" si="20"/>
        <v>51466</v>
      </c>
      <c r="C335">
        <f t="shared" si="21"/>
        <v>308</v>
      </c>
      <c r="D335" s="34">
        <f t="shared" si="22"/>
        <v>200.3118169378279</v>
      </c>
      <c r="E335" s="34">
        <f t="shared" si="23"/>
        <v>195.04509105678741</v>
      </c>
      <c r="F335" s="34">
        <f t="shared" si="24"/>
        <v>5.2667258810404984</v>
      </c>
      <c r="G335" s="34">
        <f>IF(C335&lt;&gt;"",G334-Table375[[#This Row],[Kapitał]],"")</f>
        <v>2964.9904375675169</v>
      </c>
    </row>
    <row r="336" spans="2:7">
      <c r="B336" s="33">
        <f t="shared" si="20"/>
        <v>51496</v>
      </c>
      <c r="C336">
        <f t="shared" si="21"/>
        <v>309</v>
      </c>
      <c r="D336" s="34">
        <f t="shared" si="22"/>
        <v>200.3118169378279</v>
      </c>
      <c r="E336" s="34">
        <f t="shared" si="23"/>
        <v>195.37016620854874</v>
      </c>
      <c r="F336" s="34">
        <f t="shared" si="24"/>
        <v>4.9416507292791865</v>
      </c>
      <c r="G336" s="34">
        <f>IF(C336&lt;&gt;"",G335-Table375[[#This Row],[Kapitał]],"")</f>
        <v>2769.6202713589682</v>
      </c>
    </row>
    <row r="337" spans="2:7">
      <c r="B337" s="33">
        <f t="shared" si="20"/>
        <v>51527</v>
      </c>
      <c r="C337">
        <f t="shared" si="21"/>
        <v>310</v>
      </c>
      <c r="D337" s="34">
        <f t="shared" si="22"/>
        <v>200.3118169378279</v>
      </c>
      <c r="E337" s="34">
        <f t="shared" si="23"/>
        <v>195.69578315222961</v>
      </c>
      <c r="F337" s="34">
        <f t="shared" si="24"/>
        <v>4.6160337855982725</v>
      </c>
      <c r="G337" s="34">
        <f>IF(C337&lt;&gt;"",G336-Table375[[#This Row],[Kapitał]],"")</f>
        <v>2573.9244882067387</v>
      </c>
    </row>
    <row r="338" spans="2:7">
      <c r="B338" s="33">
        <f t="shared" si="20"/>
        <v>51558</v>
      </c>
      <c r="C338">
        <f t="shared" si="21"/>
        <v>311</v>
      </c>
      <c r="D338" s="34">
        <f t="shared" si="22"/>
        <v>200.3118169378279</v>
      </c>
      <c r="E338" s="34">
        <f t="shared" si="23"/>
        <v>196.02194279081669</v>
      </c>
      <c r="F338" s="34">
        <f t="shared" si="24"/>
        <v>4.2898741470112229</v>
      </c>
      <c r="G338" s="34">
        <f>IF(C338&lt;&gt;"",G337-Table375[[#This Row],[Kapitał]],"")</f>
        <v>2377.9025454159218</v>
      </c>
    </row>
    <row r="339" spans="2:7">
      <c r="B339" s="33">
        <f t="shared" si="20"/>
        <v>51586</v>
      </c>
      <c r="C339">
        <f t="shared" si="21"/>
        <v>312</v>
      </c>
      <c r="D339" s="34">
        <f t="shared" si="22"/>
        <v>200.3118169378279</v>
      </c>
      <c r="E339" s="34">
        <f t="shared" si="23"/>
        <v>196.34864602880137</v>
      </c>
      <c r="F339" s="34">
        <f t="shared" si="24"/>
        <v>3.9631709090265281</v>
      </c>
      <c r="G339" s="34">
        <f>IF(C339&lt;&gt;"",G338-Table375[[#This Row],[Kapitał]],"")</f>
        <v>2181.5538993871205</v>
      </c>
    </row>
    <row r="340" spans="2:7">
      <c r="B340" s="33">
        <f t="shared" si="20"/>
        <v>51617</v>
      </c>
      <c r="C340">
        <f t="shared" si="21"/>
        <v>313</v>
      </c>
      <c r="D340" s="34">
        <f t="shared" si="22"/>
        <v>200.3118169378279</v>
      </c>
      <c r="E340" s="34">
        <f t="shared" si="23"/>
        <v>196.67589377218272</v>
      </c>
      <c r="F340" s="34">
        <f t="shared" si="24"/>
        <v>3.6359231656451918</v>
      </c>
      <c r="G340" s="34">
        <f>IF(C340&lt;&gt;"",G339-Table375[[#This Row],[Kapitał]],"")</f>
        <v>1984.8780056149378</v>
      </c>
    </row>
    <row r="341" spans="2:7">
      <c r="B341" s="33">
        <f t="shared" si="20"/>
        <v>51647</v>
      </c>
      <c r="C341">
        <f t="shared" si="21"/>
        <v>314</v>
      </c>
      <c r="D341" s="34">
        <f t="shared" si="22"/>
        <v>200.3118169378279</v>
      </c>
      <c r="E341" s="34">
        <f t="shared" si="23"/>
        <v>197.0036869284697</v>
      </c>
      <c r="F341" s="34">
        <f t="shared" si="24"/>
        <v>3.3081300093582207</v>
      </c>
      <c r="G341" s="34">
        <f>IF(C341&lt;&gt;"",G340-Table375[[#This Row],[Kapitał]],"")</f>
        <v>1787.8743186864681</v>
      </c>
    </row>
    <row r="342" spans="2:7">
      <c r="B342" s="33">
        <f t="shared" si="20"/>
        <v>51678</v>
      </c>
      <c r="C342">
        <f t="shared" si="21"/>
        <v>315</v>
      </c>
      <c r="D342" s="34">
        <f t="shared" si="22"/>
        <v>200.3118169378279</v>
      </c>
      <c r="E342" s="34">
        <f t="shared" si="23"/>
        <v>197.33202640668378</v>
      </c>
      <c r="F342" s="34">
        <f t="shared" si="24"/>
        <v>2.9797905311441046</v>
      </c>
      <c r="G342" s="34">
        <f>IF(C342&lt;&gt;"",G341-Table375[[#This Row],[Kapitał]],"")</f>
        <v>1590.5422922797843</v>
      </c>
    </row>
    <row r="343" spans="2:7">
      <c r="B343" s="33">
        <f t="shared" si="20"/>
        <v>51708</v>
      </c>
      <c r="C343">
        <f t="shared" si="21"/>
        <v>316</v>
      </c>
      <c r="D343" s="34">
        <f t="shared" si="22"/>
        <v>200.3118169378279</v>
      </c>
      <c r="E343" s="34">
        <f t="shared" si="23"/>
        <v>197.66091311736159</v>
      </c>
      <c r="F343" s="34">
        <f t="shared" si="24"/>
        <v>2.6509038204662985</v>
      </c>
      <c r="G343" s="34">
        <f>IF(C343&lt;&gt;"",G342-Table375[[#This Row],[Kapitał]],"")</f>
        <v>1392.8813791624227</v>
      </c>
    </row>
    <row r="344" spans="2:7">
      <c r="B344" s="33">
        <f t="shared" si="20"/>
        <v>51739</v>
      </c>
      <c r="C344">
        <f t="shared" si="21"/>
        <v>317</v>
      </c>
      <c r="D344" s="34">
        <f t="shared" si="22"/>
        <v>200.3118169378279</v>
      </c>
      <c r="E344" s="34">
        <f t="shared" si="23"/>
        <v>197.9903479725572</v>
      </c>
      <c r="F344" s="34">
        <f t="shared" si="24"/>
        <v>2.3214689652706961</v>
      </c>
      <c r="G344" s="34">
        <f>IF(C344&lt;&gt;"",G343-Table375[[#This Row],[Kapitał]],"")</f>
        <v>1194.8910311898655</v>
      </c>
    </row>
    <row r="345" spans="2:7">
      <c r="B345" s="33">
        <f t="shared" si="20"/>
        <v>51770</v>
      </c>
      <c r="C345">
        <f t="shared" si="21"/>
        <v>318</v>
      </c>
      <c r="D345" s="34">
        <f t="shared" si="22"/>
        <v>200.3118169378279</v>
      </c>
      <c r="E345" s="34">
        <f t="shared" si="23"/>
        <v>198.32033188584481</v>
      </c>
      <c r="F345" s="34">
        <f t="shared" si="24"/>
        <v>1.9914850519831007</v>
      </c>
      <c r="G345" s="34">
        <f>IF(C345&lt;&gt;"",G344-Table375[[#This Row],[Kapitał]],"")</f>
        <v>996.57069930402076</v>
      </c>
    </row>
    <row r="346" spans="2:7">
      <c r="B346" s="33">
        <f t="shared" si="20"/>
        <v>51800</v>
      </c>
      <c r="C346">
        <f t="shared" si="21"/>
        <v>319</v>
      </c>
      <c r="D346" s="34">
        <f t="shared" si="22"/>
        <v>200.3118169378279</v>
      </c>
      <c r="E346" s="34">
        <f t="shared" si="23"/>
        <v>198.6508657723212</v>
      </c>
      <c r="F346" s="34">
        <f t="shared" si="24"/>
        <v>1.6609511655066924</v>
      </c>
      <c r="G346" s="34">
        <f>IF(C346&lt;&gt;"",G345-Table375[[#This Row],[Kapitał]],"")</f>
        <v>797.91983353169962</v>
      </c>
    </row>
    <row r="347" spans="2:7">
      <c r="B347" s="33">
        <f t="shared" si="20"/>
        <v>51831</v>
      </c>
      <c r="C347">
        <f t="shared" si="21"/>
        <v>320</v>
      </c>
      <c r="D347" s="34">
        <f t="shared" si="22"/>
        <v>200.3118169378279</v>
      </c>
      <c r="E347" s="34">
        <f t="shared" si="23"/>
        <v>198.98195054860844</v>
      </c>
      <c r="F347" s="34">
        <f t="shared" si="24"/>
        <v>1.3298663892194904</v>
      </c>
      <c r="G347" s="34">
        <f>IF(C347&lt;&gt;"",G346-Table375[[#This Row],[Kapitał]],"")</f>
        <v>598.93788298309119</v>
      </c>
    </row>
    <row r="348" spans="2:7">
      <c r="B348" s="33">
        <f t="shared" ref="B348:B411" si="25">IF(C348&lt;&gt;"",EDATE(B347,1),"")</f>
        <v>51861</v>
      </c>
      <c r="C348">
        <f t="shared" ref="C348:C411" si="26">IF($C$19&lt;=C347,"",C347+1)</f>
        <v>321</v>
      </c>
      <c r="D348" s="34">
        <f t="shared" ref="D348:D411" si="27">IF(C348&lt;&gt;"",$C$21,"")</f>
        <v>200.3118169378279</v>
      </c>
      <c r="E348" s="34">
        <f t="shared" ref="E348:E411" si="28">IF(C348&lt;&gt;"",PPMT($C$18,C348,$C$19,-$C$20,,),"")</f>
        <v>199.31358713285607</v>
      </c>
      <c r="F348" s="34">
        <f t="shared" ref="F348:F411" si="29">IF(C348&lt;&gt;"",IPMT($C$18,C348,$C$19,-$C$20,,),"")</f>
        <v>0.9982298049718098</v>
      </c>
      <c r="G348" s="34">
        <f>IF(C348&lt;&gt;"",G347-Table375[[#This Row],[Kapitał]],"")</f>
        <v>399.62429585023511</v>
      </c>
    </row>
    <row r="349" spans="2:7">
      <c r="B349" s="33">
        <f t="shared" si="25"/>
        <v>51892</v>
      </c>
      <c r="C349">
        <f t="shared" si="26"/>
        <v>322</v>
      </c>
      <c r="D349" s="34">
        <f t="shared" si="27"/>
        <v>200.3118169378279</v>
      </c>
      <c r="E349" s="34">
        <f t="shared" si="28"/>
        <v>199.64577644474417</v>
      </c>
      <c r="F349" s="34">
        <f t="shared" si="29"/>
        <v>0.66604049308371616</v>
      </c>
      <c r="G349" s="34">
        <f>IF(C349&lt;&gt;"",G348-Table375[[#This Row],[Kapitał]],"")</f>
        <v>199.97851940549094</v>
      </c>
    </row>
    <row r="350" spans="2:7">
      <c r="B350" s="33">
        <f t="shared" si="25"/>
        <v>51923</v>
      </c>
      <c r="C350">
        <f t="shared" si="26"/>
        <v>323</v>
      </c>
      <c r="D350" s="34">
        <f t="shared" si="27"/>
        <v>200.3118169378279</v>
      </c>
      <c r="E350" s="34">
        <f t="shared" si="28"/>
        <v>199.97851940548543</v>
      </c>
      <c r="F350" s="34">
        <f t="shared" si="29"/>
        <v>0.33329753234247578</v>
      </c>
      <c r="G350" s="34">
        <f>IF(C350&lt;&gt;"",G349-Table375[[#This Row],[Kapitał]],"")</f>
        <v>5.5138116294983774E-12</v>
      </c>
    </row>
    <row r="351" spans="2:7">
      <c r="B351" s="33" t="str">
        <f t="shared" si="25"/>
        <v/>
      </c>
      <c r="C351" t="str">
        <f t="shared" si="26"/>
        <v/>
      </c>
      <c r="D351" s="34" t="str">
        <f t="shared" si="27"/>
        <v/>
      </c>
      <c r="E351" s="34" t="str">
        <f t="shared" si="28"/>
        <v/>
      </c>
      <c r="F351" s="34" t="str">
        <f t="shared" si="29"/>
        <v/>
      </c>
      <c r="G351" s="34" t="str">
        <f>IF(C351&lt;&gt;"",G350-Table375[[#This Row],[Kapitał]],"")</f>
        <v/>
      </c>
    </row>
    <row r="352" spans="2:7">
      <c r="B352" s="33" t="str">
        <f t="shared" si="25"/>
        <v/>
      </c>
      <c r="C352" t="str">
        <f t="shared" si="26"/>
        <v/>
      </c>
      <c r="D352" s="34" t="str">
        <f t="shared" si="27"/>
        <v/>
      </c>
      <c r="E352" s="34" t="str">
        <f t="shared" si="28"/>
        <v/>
      </c>
      <c r="F352" s="34" t="str">
        <f t="shared" si="29"/>
        <v/>
      </c>
      <c r="G352" s="34" t="str">
        <f>IF(C352&lt;&gt;"",G351-Table375[[#This Row],[Kapitał]],"")</f>
        <v/>
      </c>
    </row>
    <row r="353" spans="2:7">
      <c r="B353" s="33" t="str">
        <f t="shared" si="25"/>
        <v/>
      </c>
      <c r="C353" t="str">
        <f t="shared" si="26"/>
        <v/>
      </c>
      <c r="D353" s="34" t="str">
        <f t="shared" si="27"/>
        <v/>
      </c>
      <c r="E353" s="34" t="str">
        <f t="shared" si="28"/>
        <v/>
      </c>
      <c r="F353" s="34" t="str">
        <f t="shared" si="29"/>
        <v/>
      </c>
      <c r="G353" s="34" t="str">
        <f>IF(C353&lt;&gt;"",G352-Table375[[#This Row],[Kapitał]],"")</f>
        <v/>
      </c>
    </row>
    <row r="354" spans="2:7">
      <c r="B354" s="33" t="str">
        <f t="shared" si="25"/>
        <v/>
      </c>
      <c r="C354" t="str">
        <f t="shared" si="26"/>
        <v/>
      </c>
      <c r="D354" s="34" t="str">
        <f t="shared" si="27"/>
        <v/>
      </c>
      <c r="E354" s="34" t="str">
        <f t="shared" si="28"/>
        <v/>
      </c>
      <c r="F354" s="34" t="str">
        <f t="shared" si="29"/>
        <v/>
      </c>
      <c r="G354" s="34" t="str">
        <f>IF(C354&lt;&gt;"",G353-Table375[[#This Row],[Kapitał]],"")</f>
        <v/>
      </c>
    </row>
    <row r="355" spans="2:7">
      <c r="B355" s="33" t="str">
        <f t="shared" si="25"/>
        <v/>
      </c>
      <c r="C355" t="str">
        <f t="shared" si="26"/>
        <v/>
      </c>
      <c r="D355" s="34" t="str">
        <f t="shared" si="27"/>
        <v/>
      </c>
      <c r="E355" s="34" t="str">
        <f t="shared" si="28"/>
        <v/>
      </c>
      <c r="F355" s="34" t="str">
        <f t="shared" si="29"/>
        <v/>
      </c>
      <c r="G355" s="34" t="str">
        <f>IF(C355&lt;&gt;"",G354-Table375[[#This Row],[Kapitał]],"")</f>
        <v/>
      </c>
    </row>
    <row r="356" spans="2:7">
      <c r="B356" s="33" t="str">
        <f t="shared" si="25"/>
        <v/>
      </c>
      <c r="C356" t="str">
        <f t="shared" si="26"/>
        <v/>
      </c>
      <c r="D356" s="34" t="str">
        <f t="shared" si="27"/>
        <v/>
      </c>
      <c r="E356" s="34" t="str">
        <f t="shared" si="28"/>
        <v/>
      </c>
      <c r="F356" s="34" t="str">
        <f t="shared" si="29"/>
        <v/>
      </c>
      <c r="G356" s="34" t="str">
        <f>IF(C356&lt;&gt;"",G355-Table375[[#This Row],[Kapitał]],"")</f>
        <v/>
      </c>
    </row>
    <row r="357" spans="2:7">
      <c r="B357" s="33" t="str">
        <f t="shared" si="25"/>
        <v/>
      </c>
      <c r="C357" t="str">
        <f t="shared" si="26"/>
        <v/>
      </c>
      <c r="D357" s="34" t="str">
        <f t="shared" si="27"/>
        <v/>
      </c>
      <c r="E357" s="34" t="str">
        <f t="shared" si="28"/>
        <v/>
      </c>
      <c r="F357" s="34" t="str">
        <f t="shared" si="29"/>
        <v/>
      </c>
      <c r="G357" s="34" t="str">
        <f>IF(C357&lt;&gt;"",G356-Table375[[#This Row],[Kapitał]],"")</f>
        <v/>
      </c>
    </row>
    <row r="358" spans="2:7">
      <c r="B358" s="33" t="str">
        <f t="shared" si="25"/>
        <v/>
      </c>
      <c r="C358" t="str">
        <f t="shared" si="26"/>
        <v/>
      </c>
      <c r="D358" s="34" t="str">
        <f t="shared" si="27"/>
        <v/>
      </c>
      <c r="E358" s="34" t="str">
        <f t="shared" si="28"/>
        <v/>
      </c>
      <c r="F358" s="34" t="str">
        <f t="shared" si="29"/>
        <v/>
      </c>
      <c r="G358" s="34" t="str">
        <f>IF(C358&lt;&gt;"",G357-Table375[[#This Row],[Kapitał]],"")</f>
        <v/>
      </c>
    </row>
    <row r="359" spans="2:7">
      <c r="B359" s="33" t="str">
        <f t="shared" si="25"/>
        <v/>
      </c>
      <c r="C359" t="str">
        <f t="shared" si="26"/>
        <v/>
      </c>
      <c r="D359" s="34" t="str">
        <f t="shared" si="27"/>
        <v/>
      </c>
      <c r="E359" s="34" t="str">
        <f t="shared" si="28"/>
        <v/>
      </c>
      <c r="F359" s="34" t="str">
        <f t="shared" si="29"/>
        <v/>
      </c>
      <c r="G359" s="34" t="str">
        <f>IF(C359&lt;&gt;"",G358-Table375[[#This Row],[Kapitał]],"")</f>
        <v/>
      </c>
    </row>
    <row r="360" spans="2:7">
      <c r="B360" s="33" t="str">
        <f t="shared" si="25"/>
        <v/>
      </c>
      <c r="C360" t="str">
        <f t="shared" si="26"/>
        <v/>
      </c>
      <c r="D360" s="34" t="str">
        <f t="shared" si="27"/>
        <v/>
      </c>
      <c r="E360" s="34" t="str">
        <f t="shared" si="28"/>
        <v/>
      </c>
      <c r="F360" s="34" t="str">
        <f t="shared" si="29"/>
        <v/>
      </c>
      <c r="G360" s="34" t="str">
        <f>IF(C360&lt;&gt;"",G359-Table375[[#This Row],[Kapitał]],"")</f>
        <v/>
      </c>
    </row>
    <row r="361" spans="2:7">
      <c r="B361" s="33" t="str">
        <f t="shared" si="25"/>
        <v/>
      </c>
      <c r="C361" t="str">
        <f t="shared" si="26"/>
        <v/>
      </c>
      <c r="D361" s="34" t="str">
        <f t="shared" si="27"/>
        <v/>
      </c>
      <c r="E361" s="34" t="str">
        <f t="shared" si="28"/>
        <v/>
      </c>
      <c r="F361" s="34" t="str">
        <f t="shared" si="29"/>
        <v/>
      </c>
      <c r="G361" s="34" t="str">
        <f>IF(C361&lt;&gt;"",G360-Table375[[#This Row],[Kapitał]],"")</f>
        <v/>
      </c>
    </row>
    <row r="362" spans="2:7">
      <c r="B362" s="33" t="str">
        <f t="shared" si="25"/>
        <v/>
      </c>
      <c r="C362" t="str">
        <f t="shared" si="26"/>
        <v/>
      </c>
      <c r="D362" s="34" t="str">
        <f t="shared" si="27"/>
        <v/>
      </c>
      <c r="E362" s="34" t="str">
        <f t="shared" si="28"/>
        <v/>
      </c>
      <c r="F362" s="34" t="str">
        <f t="shared" si="29"/>
        <v/>
      </c>
      <c r="G362" s="34" t="str">
        <f>IF(C362&lt;&gt;"",G361-Table375[[#This Row],[Kapitał]],"")</f>
        <v/>
      </c>
    </row>
    <row r="363" spans="2:7">
      <c r="B363" s="33" t="str">
        <f t="shared" si="25"/>
        <v/>
      </c>
      <c r="C363" t="str">
        <f t="shared" si="26"/>
        <v/>
      </c>
      <c r="D363" s="34" t="str">
        <f t="shared" si="27"/>
        <v/>
      </c>
      <c r="E363" s="34" t="str">
        <f t="shared" si="28"/>
        <v/>
      </c>
      <c r="F363" s="34" t="str">
        <f t="shared" si="29"/>
        <v/>
      </c>
      <c r="G363" s="34" t="str">
        <f>IF(C363&lt;&gt;"",G362-Table375[[#This Row],[Kapitał]],"")</f>
        <v/>
      </c>
    </row>
    <row r="364" spans="2:7">
      <c r="B364" s="33" t="str">
        <f t="shared" si="25"/>
        <v/>
      </c>
      <c r="C364" t="str">
        <f t="shared" si="26"/>
        <v/>
      </c>
      <c r="D364" s="34" t="str">
        <f t="shared" si="27"/>
        <v/>
      </c>
      <c r="E364" s="34" t="str">
        <f t="shared" si="28"/>
        <v/>
      </c>
      <c r="F364" s="34" t="str">
        <f t="shared" si="29"/>
        <v/>
      </c>
      <c r="G364" s="34" t="str">
        <f>IF(C364&lt;&gt;"",G363-Table375[[#This Row],[Kapitał]],"")</f>
        <v/>
      </c>
    </row>
    <row r="365" spans="2:7">
      <c r="B365" s="33" t="str">
        <f t="shared" si="25"/>
        <v/>
      </c>
      <c r="C365" t="str">
        <f t="shared" si="26"/>
        <v/>
      </c>
      <c r="D365" s="34" t="str">
        <f t="shared" si="27"/>
        <v/>
      </c>
      <c r="E365" s="34" t="str">
        <f t="shared" si="28"/>
        <v/>
      </c>
      <c r="F365" s="34" t="str">
        <f t="shared" si="29"/>
        <v/>
      </c>
      <c r="G365" s="34" t="str">
        <f>IF(C365&lt;&gt;"",G364-Table375[[#This Row],[Kapitał]],"")</f>
        <v/>
      </c>
    </row>
    <row r="366" spans="2:7">
      <c r="B366" s="33" t="str">
        <f t="shared" si="25"/>
        <v/>
      </c>
      <c r="C366" t="str">
        <f t="shared" si="26"/>
        <v/>
      </c>
      <c r="D366" s="34" t="str">
        <f t="shared" si="27"/>
        <v/>
      </c>
      <c r="E366" s="34" t="str">
        <f t="shared" si="28"/>
        <v/>
      </c>
      <c r="F366" s="34" t="str">
        <f t="shared" si="29"/>
        <v/>
      </c>
      <c r="G366" s="34" t="str">
        <f>IF(C366&lt;&gt;"",G365-Table375[[#This Row],[Kapitał]],"")</f>
        <v/>
      </c>
    </row>
    <row r="367" spans="2:7">
      <c r="B367" s="33" t="str">
        <f t="shared" si="25"/>
        <v/>
      </c>
      <c r="C367" t="str">
        <f t="shared" si="26"/>
        <v/>
      </c>
      <c r="D367" s="34" t="str">
        <f t="shared" si="27"/>
        <v/>
      </c>
      <c r="E367" s="34" t="str">
        <f t="shared" si="28"/>
        <v/>
      </c>
      <c r="F367" s="34" t="str">
        <f t="shared" si="29"/>
        <v/>
      </c>
      <c r="G367" s="34" t="str">
        <f>IF(C367&lt;&gt;"",G366-Table375[[#This Row],[Kapitał]],"")</f>
        <v/>
      </c>
    </row>
    <row r="368" spans="2:7">
      <c r="B368" s="33" t="str">
        <f t="shared" si="25"/>
        <v/>
      </c>
      <c r="C368" t="str">
        <f t="shared" si="26"/>
        <v/>
      </c>
      <c r="D368" s="34" t="str">
        <f t="shared" si="27"/>
        <v/>
      </c>
      <c r="E368" s="34" t="str">
        <f t="shared" si="28"/>
        <v/>
      </c>
      <c r="F368" s="34" t="str">
        <f t="shared" si="29"/>
        <v/>
      </c>
      <c r="G368" s="34" t="str">
        <f>IF(C368&lt;&gt;"",G367-Table375[[#This Row],[Kapitał]],"")</f>
        <v/>
      </c>
    </row>
    <row r="369" spans="2:7">
      <c r="B369" s="33" t="str">
        <f t="shared" si="25"/>
        <v/>
      </c>
      <c r="C369" t="str">
        <f t="shared" si="26"/>
        <v/>
      </c>
      <c r="D369" s="34" t="str">
        <f t="shared" si="27"/>
        <v/>
      </c>
      <c r="E369" s="34" t="str">
        <f t="shared" si="28"/>
        <v/>
      </c>
      <c r="F369" s="34" t="str">
        <f t="shared" si="29"/>
        <v/>
      </c>
      <c r="G369" s="34" t="str">
        <f>IF(C369&lt;&gt;"",G368-Table375[[#This Row],[Kapitał]],"")</f>
        <v/>
      </c>
    </row>
    <row r="370" spans="2:7">
      <c r="B370" s="33" t="str">
        <f t="shared" si="25"/>
        <v/>
      </c>
      <c r="C370" t="str">
        <f t="shared" si="26"/>
        <v/>
      </c>
      <c r="D370" s="34" t="str">
        <f t="shared" si="27"/>
        <v/>
      </c>
      <c r="E370" s="34" t="str">
        <f t="shared" si="28"/>
        <v/>
      </c>
      <c r="F370" s="34" t="str">
        <f t="shared" si="29"/>
        <v/>
      </c>
      <c r="G370" s="34" t="str">
        <f>IF(C370&lt;&gt;"",G369-Table375[[#This Row],[Kapitał]],"")</f>
        <v/>
      </c>
    </row>
    <row r="371" spans="2:7">
      <c r="B371" s="33" t="str">
        <f t="shared" si="25"/>
        <v/>
      </c>
      <c r="C371" t="str">
        <f t="shared" si="26"/>
        <v/>
      </c>
      <c r="D371" s="34" t="str">
        <f t="shared" si="27"/>
        <v/>
      </c>
      <c r="E371" s="34" t="str">
        <f t="shared" si="28"/>
        <v/>
      </c>
      <c r="F371" s="34" t="str">
        <f t="shared" si="29"/>
        <v/>
      </c>
      <c r="G371" s="34" t="str">
        <f>IF(C371&lt;&gt;"",G370-Table375[[#This Row],[Kapitał]],"")</f>
        <v/>
      </c>
    </row>
    <row r="372" spans="2:7">
      <c r="B372" s="33" t="str">
        <f t="shared" si="25"/>
        <v/>
      </c>
      <c r="C372" t="str">
        <f t="shared" si="26"/>
        <v/>
      </c>
      <c r="D372" s="34" t="str">
        <f t="shared" si="27"/>
        <v/>
      </c>
      <c r="E372" s="34" t="str">
        <f t="shared" si="28"/>
        <v/>
      </c>
      <c r="F372" s="34" t="str">
        <f t="shared" si="29"/>
        <v/>
      </c>
      <c r="G372" s="34" t="str">
        <f>IF(C372&lt;&gt;"",G371-Table375[[#This Row],[Kapitał]],"")</f>
        <v/>
      </c>
    </row>
    <row r="373" spans="2:7">
      <c r="B373" s="33" t="str">
        <f t="shared" si="25"/>
        <v/>
      </c>
      <c r="C373" t="str">
        <f t="shared" si="26"/>
        <v/>
      </c>
      <c r="D373" s="34" t="str">
        <f t="shared" si="27"/>
        <v/>
      </c>
      <c r="E373" s="34" t="str">
        <f t="shared" si="28"/>
        <v/>
      </c>
      <c r="F373" s="34" t="str">
        <f t="shared" si="29"/>
        <v/>
      </c>
      <c r="G373" s="34" t="str">
        <f>IF(C373&lt;&gt;"",G372-Table375[[#This Row],[Kapitał]],"")</f>
        <v/>
      </c>
    </row>
    <row r="374" spans="2:7">
      <c r="B374" s="33" t="str">
        <f t="shared" si="25"/>
        <v/>
      </c>
      <c r="C374" t="str">
        <f t="shared" si="26"/>
        <v/>
      </c>
      <c r="D374" s="34" t="str">
        <f t="shared" si="27"/>
        <v/>
      </c>
      <c r="E374" s="34" t="str">
        <f t="shared" si="28"/>
        <v/>
      </c>
      <c r="F374" s="34" t="str">
        <f t="shared" si="29"/>
        <v/>
      </c>
      <c r="G374" s="34" t="str">
        <f>IF(C374&lt;&gt;"",G373-Table375[[#This Row],[Kapitał]],"")</f>
        <v/>
      </c>
    </row>
    <row r="375" spans="2:7">
      <c r="B375" s="33" t="str">
        <f t="shared" si="25"/>
        <v/>
      </c>
      <c r="C375" t="str">
        <f t="shared" si="26"/>
        <v/>
      </c>
      <c r="D375" s="34" t="str">
        <f t="shared" si="27"/>
        <v/>
      </c>
      <c r="E375" s="34" t="str">
        <f t="shared" si="28"/>
        <v/>
      </c>
      <c r="F375" s="34" t="str">
        <f t="shared" si="29"/>
        <v/>
      </c>
      <c r="G375" s="34" t="str">
        <f>IF(C375&lt;&gt;"",G374-Table375[[#This Row],[Kapitał]],"")</f>
        <v/>
      </c>
    </row>
    <row r="376" spans="2:7">
      <c r="B376" s="33" t="str">
        <f t="shared" si="25"/>
        <v/>
      </c>
      <c r="C376" t="str">
        <f t="shared" si="26"/>
        <v/>
      </c>
      <c r="D376" s="34" t="str">
        <f t="shared" si="27"/>
        <v/>
      </c>
      <c r="E376" s="34" t="str">
        <f t="shared" si="28"/>
        <v/>
      </c>
      <c r="F376" s="34" t="str">
        <f t="shared" si="29"/>
        <v/>
      </c>
      <c r="G376" s="34" t="str">
        <f>IF(C376&lt;&gt;"",G375-Table375[[#This Row],[Kapitał]],"")</f>
        <v/>
      </c>
    </row>
    <row r="377" spans="2:7">
      <c r="B377" s="33" t="str">
        <f t="shared" si="25"/>
        <v/>
      </c>
      <c r="C377" t="str">
        <f t="shared" si="26"/>
        <v/>
      </c>
      <c r="D377" s="34" t="str">
        <f t="shared" si="27"/>
        <v/>
      </c>
      <c r="E377" s="34" t="str">
        <f t="shared" si="28"/>
        <v/>
      </c>
      <c r="F377" s="34" t="str">
        <f t="shared" si="29"/>
        <v/>
      </c>
      <c r="G377" s="34" t="str">
        <f>IF(C377&lt;&gt;"",G376-Table375[[#This Row],[Kapitał]],"")</f>
        <v/>
      </c>
    </row>
    <row r="378" spans="2:7">
      <c r="B378" s="33" t="str">
        <f t="shared" si="25"/>
        <v/>
      </c>
      <c r="C378" t="str">
        <f t="shared" si="26"/>
        <v/>
      </c>
      <c r="D378" s="34" t="str">
        <f t="shared" si="27"/>
        <v/>
      </c>
      <c r="E378" s="34" t="str">
        <f t="shared" si="28"/>
        <v/>
      </c>
      <c r="F378" s="34" t="str">
        <f t="shared" si="29"/>
        <v/>
      </c>
      <c r="G378" s="34" t="str">
        <f>IF(C378&lt;&gt;"",G377-Table375[[#This Row],[Kapitał]],"")</f>
        <v/>
      </c>
    </row>
    <row r="379" spans="2:7">
      <c r="B379" s="33" t="str">
        <f t="shared" si="25"/>
        <v/>
      </c>
      <c r="C379" t="str">
        <f t="shared" si="26"/>
        <v/>
      </c>
      <c r="D379" s="34" t="str">
        <f t="shared" si="27"/>
        <v/>
      </c>
      <c r="E379" s="34" t="str">
        <f t="shared" si="28"/>
        <v/>
      </c>
      <c r="F379" s="34" t="str">
        <f t="shared" si="29"/>
        <v/>
      </c>
      <c r="G379" s="34" t="str">
        <f>IF(C379&lt;&gt;"",G378-Table375[[#This Row],[Kapitał]],"")</f>
        <v/>
      </c>
    </row>
    <row r="380" spans="2:7">
      <c r="B380" s="33" t="str">
        <f t="shared" si="25"/>
        <v/>
      </c>
      <c r="C380" t="str">
        <f t="shared" si="26"/>
        <v/>
      </c>
      <c r="D380" s="34" t="str">
        <f t="shared" si="27"/>
        <v/>
      </c>
      <c r="E380" s="34" t="str">
        <f t="shared" si="28"/>
        <v/>
      </c>
      <c r="F380" s="34" t="str">
        <f t="shared" si="29"/>
        <v/>
      </c>
      <c r="G380" s="34" t="str">
        <f>IF(C380&lt;&gt;"",G379-Table375[[#This Row],[Kapitał]],"")</f>
        <v/>
      </c>
    </row>
    <row r="381" spans="2:7">
      <c r="B381" s="33" t="str">
        <f t="shared" si="25"/>
        <v/>
      </c>
      <c r="C381" t="str">
        <f t="shared" si="26"/>
        <v/>
      </c>
      <c r="D381" s="34" t="str">
        <f t="shared" si="27"/>
        <v/>
      </c>
      <c r="E381" s="34" t="str">
        <f t="shared" si="28"/>
        <v/>
      </c>
      <c r="F381" s="34" t="str">
        <f t="shared" si="29"/>
        <v/>
      </c>
      <c r="G381" s="34" t="str">
        <f>IF(C381&lt;&gt;"",G380-Table375[[#This Row],[Kapitał]],"")</f>
        <v/>
      </c>
    </row>
    <row r="382" spans="2:7">
      <c r="B382" s="33" t="str">
        <f t="shared" si="25"/>
        <v/>
      </c>
      <c r="C382" t="str">
        <f t="shared" si="26"/>
        <v/>
      </c>
      <c r="D382" s="34" t="str">
        <f t="shared" si="27"/>
        <v/>
      </c>
      <c r="E382" s="34" t="str">
        <f t="shared" si="28"/>
        <v/>
      </c>
      <c r="F382" s="34" t="str">
        <f t="shared" si="29"/>
        <v/>
      </c>
      <c r="G382" s="34" t="str">
        <f>IF(C382&lt;&gt;"",G381-Table375[[#This Row],[Kapitał]],"")</f>
        <v/>
      </c>
    </row>
    <row r="383" spans="2:7">
      <c r="B383" s="33" t="str">
        <f t="shared" si="25"/>
        <v/>
      </c>
      <c r="C383" t="str">
        <f t="shared" si="26"/>
        <v/>
      </c>
      <c r="D383" s="34" t="str">
        <f t="shared" si="27"/>
        <v/>
      </c>
      <c r="E383" s="34" t="str">
        <f t="shared" si="28"/>
        <v/>
      </c>
      <c r="F383" s="34" t="str">
        <f t="shared" si="29"/>
        <v/>
      </c>
      <c r="G383" s="34" t="str">
        <f>IF(C383&lt;&gt;"",G382-Table375[[#This Row],[Kapitał]],"")</f>
        <v/>
      </c>
    </row>
    <row r="384" spans="2:7">
      <c r="B384" s="33" t="str">
        <f t="shared" si="25"/>
        <v/>
      </c>
      <c r="C384" t="str">
        <f t="shared" si="26"/>
        <v/>
      </c>
      <c r="D384" s="34" t="str">
        <f t="shared" si="27"/>
        <v/>
      </c>
      <c r="E384" s="34" t="str">
        <f t="shared" si="28"/>
        <v/>
      </c>
      <c r="F384" s="34" t="str">
        <f t="shared" si="29"/>
        <v/>
      </c>
      <c r="G384" s="34" t="str">
        <f>IF(C384&lt;&gt;"",G383-Table375[[#This Row],[Kapitał]],"")</f>
        <v/>
      </c>
    </row>
    <row r="385" spans="2:7">
      <c r="B385" s="33" t="str">
        <f t="shared" si="25"/>
        <v/>
      </c>
      <c r="C385" t="str">
        <f t="shared" si="26"/>
        <v/>
      </c>
      <c r="D385" s="34" t="str">
        <f t="shared" si="27"/>
        <v/>
      </c>
      <c r="E385" s="34" t="str">
        <f t="shared" si="28"/>
        <v/>
      </c>
      <c r="F385" s="34" t="str">
        <f t="shared" si="29"/>
        <v/>
      </c>
      <c r="G385" s="34" t="str">
        <f>IF(C385&lt;&gt;"",G384-Table375[[#This Row],[Kapitał]],"")</f>
        <v/>
      </c>
    </row>
    <row r="386" spans="2:7">
      <c r="B386" s="33" t="str">
        <f t="shared" si="25"/>
        <v/>
      </c>
      <c r="C386" t="str">
        <f t="shared" si="26"/>
        <v/>
      </c>
      <c r="D386" s="34" t="str">
        <f t="shared" si="27"/>
        <v/>
      </c>
      <c r="E386" s="34" t="str">
        <f t="shared" si="28"/>
        <v/>
      </c>
      <c r="F386" s="34" t="str">
        <f t="shared" si="29"/>
        <v/>
      </c>
      <c r="G386" s="34" t="str">
        <f>IF(C386&lt;&gt;"",G385-Table375[[#This Row],[Kapitał]],"")</f>
        <v/>
      </c>
    </row>
    <row r="387" spans="2:7">
      <c r="B387" s="33" t="str">
        <f t="shared" si="25"/>
        <v/>
      </c>
      <c r="C387" t="str">
        <f t="shared" si="26"/>
        <v/>
      </c>
      <c r="D387" s="34" t="str">
        <f t="shared" si="27"/>
        <v/>
      </c>
      <c r="E387" s="34" t="str">
        <f t="shared" si="28"/>
        <v/>
      </c>
      <c r="F387" s="34" t="str">
        <f t="shared" si="29"/>
        <v/>
      </c>
      <c r="G387" s="34" t="str">
        <f>IF(C387&lt;&gt;"",G386-Table375[[#This Row],[Kapitał]],"")</f>
        <v/>
      </c>
    </row>
    <row r="388" spans="2:7">
      <c r="B388" s="33" t="str">
        <f t="shared" si="25"/>
        <v/>
      </c>
      <c r="C388" t="str">
        <f t="shared" si="26"/>
        <v/>
      </c>
      <c r="D388" s="34" t="str">
        <f t="shared" si="27"/>
        <v/>
      </c>
      <c r="E388" s="34" t="str">
        <f t="shared" si="28"/>
        <v/>
      </c>
      <c r="F388" s="34" t="str">
        <f t="shared" si="29"/>
        <v/>
      </c>
      <c r="G388" s="34" t="str">
        <f>IF(C388&lt;&gt;"",G387-Table375[[#This Row],[Kapitał]],"")</f>
        <v/>
      </c>
    </row>
    <row r="389" spans="2:7">
      <c r="B389" s="33" t="str">
        <f t="shared" si="25"/>
        <v/>
      </c>
      <c r="C389" t="str">
        <f t="shared" si="26"/>
        <v/>
      </c>
      <c r="D389" s="34" t="str">
        <f t="shared" si="27"/>
        <v/>
      </c>
      <c r="E389" s="34" t="str">
        <f t="shared" si="28"/>
        <v/>
      </c>
      <c r="F389" s="34" t="str">
        <f t="shared" si="29"/>
        <v/>
      </c>
      <c r="G389" s="34" t="str">
        <f>IF(C389&lt;&gt;"",G388-Table375[[#This Row],[Kapitał]],"")</f>
        <v/>
      </c>
    </row>
    <row r="390" spans="2:7">
      <c r="B390" s="33" t="str">
        <f t="shared" si="25"/>
        <v/>
      </c>
      <c r="C390" t="str">
        <f t="shared" si="26"/>
        <v/>
      </c>
      <c r="D390" s="34" t="str">
        <f t="shared" si="27"/>
        <v/>
      </c>
      <c r="E390" s="34" t="str">
        <f t="shared" si="28"/>
        <v/>
      </c>
      <c r="F390" s="34" t="str">
        <f t="shared" si="29"/>
        <v/>
      </c>
      <c r="G390" s="34" t="str">
        <f>IF(C390&lt;&gt;"",G389-Table375[[#This Row],[Kapitał]],"")</f>
        <v/>
      </c>
    </row>
    <row r="391" spans="2:7">
      <c r="B391" s="33" t="str">
        <f t="shared" si="25"/>
        <v/>
      </c>
      <c r="C391" t="str">
        <f t="shared" si="26"/>
        <v/>
      </c>
      <c r="D391" s="34" t="str">
        <f t="shared" si="27"/>
        <v/>
      </c>
      <c r="E391" s="34" t="str">
        <f t="shared" si="28"/>
        <v/>
      </c>
      <c r="F391" s="34" t="str">
        <f t="shared" si="29"/>
        <v/>
      </c>
      <c r="G391" s="34" t="str">
        <f>IF(C391&lt;&gt;"",G390-Table375[[#This Row],[Kapitał]],"")</f>
        <v/>
      </c>
    </row>
    <row r="392" spans="2:7">
      <c r="B392" s="33" t="str">
        <f t="shared" si="25"/>
        <v/>
      </c>
      <c r="C392" t="str">
        <f t="shared" si="26"/>
        <v/>
      </c>
      <c r="D392" s="34" t="str">
        <f t="shared" si="27"/>
        <v/>
      </c>
      <c r="E392" s="34" t="str">
        <f t="shared" si="28"/>
        <v/>
      </c>
      <c r="F392" s="34" t="str">
        <f t="shared" si="29"/>
        <v/>
      </c>
      <c r="G392" s="34" t="str">
        <f>IF(C392&lt;&gt;"",G391-Table375[[#This Row],[Kapitał]],"")</f>
        <v/>
      </c>
    </row>
    <row r="393" spans="2:7">
      <c r="B393" s="33" t="str">
        <f t="shared" si="25"/>
        <v/>
      </c>
      <c r="C393" t="str">
        <f t="shared" si="26"/>
        <v/>
      </c>
      <c r="D393" s="34" t="str">
        <f t="shared" si="27"/>
        <v/>
      </c>
      <c r="E393" s="34" t="str">
        <f t="shared" si="28"/>
        <v/>
      </c>
      <c r="F393" s="34" t="str">
        <f t="shared" si="29"/>
        <v/>
      </c>
      <c r="G393" s="34" t="str">
        <f>IF(C393&lt;&gt;"",G392-Table375[[#This Row],[Kapitał]],"")</f>
        <v/>
      </c>
    </row>
    <row r="394" spans="2:7">
      <c r="B394" s="33" t="str">
        <f t="shared" si="25"/>
        <v/>
      </c>
      <c r="C394" t="str">
        <f t="shared" si="26"/>
        <v/>
      </c>
      <c r="D394" s="34" t="str">
        <f t="shared" si="27"/>
        <v/>
      </c>
      <c r="E394" s="34" t="str">
        <f t="shared" si="28"/>
        <v/>
      </c>
      <c r="F394" s="34" t="str">
        <f t="shared" si="29"/>
        <v/>
      </c>
      <c r="G394" s="34" t="str">
        <f>IF(C394&lt;&gt;"",G393-Table375[[#This Row],[Kapitał]],"")</f>
        <v/>
      </c>
    </row>
    <row r="395" spans="2:7">
      <c r="B395" s="33" t="str">
        <f t="shared" si="25"/>
        <v/>
      </c>
      <c r="C395" t="str">
        <f t="shared" si="26"/>
        <v/>
      </c>
      <c r="D395" s="34" t="str">
        <f t="shared" si="27"/>
        <v/>
      </c>
      <c r="E395" s="34" t="str">
        <f t="shared" si="28"/>
        <v/>
      </c>
      <c r="F395" s="34" t="str">
        <f t="shared" si="29"/>
        <v/>
      </c>
      <c r="G395" s="34" t="str">
        <f>IF(C395&lt;&gt;"",G394-Table375[[#This Row],[Kapitał]],"")</f>
        <v/>
      </c>
    </row>
    <row r="396" spans="2:7">
      <c r="B396" s="33" t="str">
        <f t="shared" si="25"/>
        <v/>
      </c>
      <c r="C396" t="str">
        <f t="shared" si="26"/>
        <v/>
      </c>
      <c r="D396" s="34" t="str">
        <f t="shared" si="27"/>
        <v/>
      </c>
      <c r="E396" s="34" t="str">
        <f t="shared" si="28"/>
        <v/>
      </c>
      <c r="F396" s="34" t="str">
        <f t="shared" si="29"/>
        <v/>
      </c>
      <c r="G396" s="34" t="str">
        <f>IF(C396&lt;&gt;"",G395-Table375[[#This Row],[Kapitał]],"")</f>
        <v/>
      </c>
    </row>
    <row r="397" spans="2:7">
      <c r="B397" s="33" t="str">
        <f t="shared" si="25"/>
        <v/>
      </c>
      <c r="C397" t="str">
        <f t="shared" si="26"/>
        <v/>
      </c>
      <c r="D397" s="34" t="str">
        <f t="shared" si="27"/>
        <v/>
      </c>
      <c r="E397" s="34" t="str">
        <f t="shared" si="28"/>
        <v/>
      </c>
      <c r="F397" s="34" t="str">
        <f t="shared" si="29"/>
        <v/>
      </c>
      <c r="G397" s="34" t="str">
        <f>IF(C397&lt;&gt;"",G396-Table375[[#This Row],[Kapitał]],"")</f>
        <v/>
      </c>
    </row>
    <row r="398" spans="2:7">
      <c r="B398" s="33" t="str">
        <f t="shared" si="25"/>
        <v/>
      </c>
      <c r="C398" t="str">
        <f t="shared" si="26"/>
        <v/>
      </c>
      <c r="D398" s="34" t="str">
        <f t="shared" si="27"/>
        <v/>
      </c>
      <c r="E398" s="34" t="str">
        <f t="shared" si="28"/>
        <v/>
      </c>
      <c r="F398" s="34" t="str">
        <f t="shared" si="29"/>
        <v/>
      </c>
      <c r="G398" s="34" t="str">
        <f>IF(C398&lt;&gt;"",G397-Table375[[#This Row],[Kapitał]],"")</f>
        <v/>
      </c>
    </row>
    <row r="399" spans="2:7">
      <c r="B399" s="33" t="str">
        <f t="shared" si="25"/>
        <v/>
      </c>
      <c r="C399" t="str">
        <f t="shared" si="26"/>
        <v/>
      </c>
      <c r="D399" s="34" t="str">
        <f t="shared" si="27"/>
        <v/>
      </c>
      <c r="E399" s="34" t="str">
        <f t="shared" si="28"/>
        <v/>
      </c>
      <c r="F399" s="34" t="str">
        <f t="shared" si="29"/>
        <v/>
      </c>
      <c r="G399" s="34" t="str">
        <f>IF(C399&lt;&gt;"",G398-Table375[[#This Row],[Kapitał]],"")</f>
        <v/>
      </c>
    </row>
    <row r="400" spans="2:7">
      <c r="B400" s="33" t="str">
        <f t="shared" si="25"/>
        <v/>
      </c>
      <c r="C400" t="str">
        <f t="shared" si="26"/>
        <v/>
      </c>
      <c r="D400" s="34" t="str">
        <f t="shared" si="27"/>
        <v/>
      </c>
      <c r="E400" s="34" t="str">
        <f t="shared" si="28"/>
        <v/>
      </c>
      <c r="F400" s="34" t="str">
        <f t="shared" si="29"/>
        <v/>
      </c>
      <c r="G400" s="34" t="str">
        <f>IF(C400&lt;&gt;"",G399-Table375[[#This Row],[Kapitał]],"")</f>
        <v/>
      </c>
    </row>
    <row r="401" spans="2:7">
      <c r="B401" s="33" t="str">
        <f t="shared" si="25"/>
        <v/>
      </c>
      <c r="C401" t="str">
        <f t="shared" si="26"/>
        <v/>
      </c>
      <c r="D401" s="34" t="str">
        <f t="shared" si="27"/>
        <v/>
      </c>
      <c r="E401" s="34" t="str">
        <f t="shared" si="28"/>
        <v/>
      </c>
      <c r="F401" s="34" t="str">
        <f t="shared" si="29"/>
        <v/>
      </c>
      <c r="G401" s="34" t="str">
        <f>IF(C401&lt;&gt;"",G400-Table375[[#This Row],[Kapitał]],"")</f>
        <v/>
      </c>
    </row>
    <row r="402" spans="2:7">
      <c r="B402" s="33" t="str">
        <f t="shared" si="25"/>
        <v/>
      </c>
      <c r="C402" t="str">
        <f t="shared" si="26"/>
        <v/>
      </c>
      <c r="D402" s="34" t="str">
        <f t="shared" si="27"/>
        <v/>
      </c>
      <c r="E402" s="34" t="str">
        <f t="shared" si="28"/>
        <v/>
      </c>
      <c r="F402" s="34" t="str">
        <f t="shared" si="29"/>
        <v/>
      </c>
      <c r="G402" s="34" t="str">
        <f>IF(C402&lt;&gt;"",G401-Table375[[#This Row],[Kapitał]],"")</f>
        <v/>
      </c>
    </row>
    <row r="403" spans="2:7">
      <c r="B403" s="33" t="str">
        <f t="shared" si="25"/>
        <v/>
      </c>
      <c r="C403" t="str">
        <f t="shared" si="26"/>
        <v/>
      </c>
      <c r="D403" s="34" t="str">
        <f t="shared" si="27"/>
        <v/>
      </c>
      <c r="E403" s="34" t="str">
        <f t="shared" si="28"/>
        <v/>
      </c>
      <c r="F403" s="34" t="str">
        <f t="shared" si="29"/>
        <v/>
      </c>
      <c r="G403" s="34" t="str">
        <f>IF(C403&lt;&gt;"",G402-Table375[[#This Row],[Kapitał]],"")</f>
        <v/>
      </c>
    </row>
    <row r="404" spans="2:7">
      <c r="B404" s="33" t="str">
        <f t="shared" si="25"/>
        <v/>
      </c>
      <c r="C404" t="str">
        <f t="shared" si="26"/>
        <v/>
      </c>
      <c r="D404" s="34" t="str">
        <f t="shared" si="27"/>
        <v/>
      </c>
      <c r="E404" s="34" t="str">
        <f t="shared" si="28"/>
        <v/>
      </c>
      <c r="F404" s="34" t="str">
        <f t="shared" si="29"/>
        <v/>
      </c>
      <c r="G404" s="34" t="str">
        <f>IF(C404&lt;&gt;"",G403-Table375[[#This Row],[Kapitał]],"")</f>
        <v/>
      </c>
    </row>
    <row r="405" spans="2:7">
      <c r="B405" s="33" t="str">
        <f t="shared" si="25"/>
        <v/>
      </c>
      <c r="C405" t="str">
        <f t="shared" si="26"/>
        <v/>
      </c>
      <c r="D405" s="34" t="str">
        <f t="shared" si="27"/>
        <v/>
      </c>
      <c r="E405" s="34" t="str">
        <f t="shared" si="28"/>
        <v/>
      </c>
      <c r="F405" s="34" t="str">
        <f t="shared" si="29"/>
        <v/>
      </c>
      <c r="G405" s="34" t="str">
        <f>IF(C405&lt;&gt;"",G404-Table375[[#This Row],[Kapitał]],"")</f>
        <v/>
      </c>
    </row>
    <row r="406" spans="2:7">
      <c r="B406" s="33" t="str">
        <f t="shared" si="25"/>
        <v/>
      </c>
      <c r="C406" t="str">
        <f t="shared" si="26"/>
        <v/>
      </c>
      <c r="D406" s="34" t="str">
        <f t="shared" si="27"/>
        <v/>
      </c>
      <c r="E406" s="34" t="str">
        <f t="shared" si="28"/>
        <v/>
      </c>
      <c r="F406" s="34" t="str">
        <f t="shared" si="29"/>
        <v/>
      </c>
      <c r="G406" s="34" t="str">
        <f>IF(C406&lt;&gt;"",G405-Table375[[#This Row],[Kapitał]],"")</f>
        <v/>
      </c>
    </row>
    <row r="407" spans="2:7">
      <c r="B407" s="33" t="str">
        <f t="shared" si="25"/>
        <v/>
      </c>
      <c r="C407" t="str">
        <f t="shared" si="26"/>
        <v/>
      </c>
      <c r="D407" s="34" t="str">
        <f t="shared" si="27"/>
        <v/>
      </c>
      <c r="E407" s="34" t="str">
        <f t="shared" si="28"/>
        <v/>
      </c>
      <c r="F407" s="34" t="str">
        <f t="shared" si="29"/>
        <v/>
      </c>
      <c r="G407" s="34" t="str">
        <f>IF(C407&lt;&gt;"",G406-Table375[[#This Row],[Kapitał]],"")</f>
        <v/>
      </c>
    </row>
    <row r="408" spans="2:7">
      <c r="B408" s="33" t="str">
        <f t="shared" si="25"/>
        <v/>
      </c>
      <c r="C408" t="str">
        <f t="shared" si="26"/>
        <v/>
      </c>
      <c r="D408" s="34" t="str">
        <f t="shared" si="27"/>
        <v/>
      </c>
      <c r="E408" s="34" t="str">
        <f t="shared" si="28"/>
        <v/>
      </c>
      <c r="F408" s="34" t="str">
        <f t="shared" si="29"/>
        <v/>
      </c>
      <c r="G408" s="34" t="str">
        <f>IF(C408&lt;&gt;"",G407-Table375[[#This Row],[Kapitał]],"")</f>
        <v/>
      </c>
    </row>
    <row r="409" spans="2:7">
      <c r="B409" s="33" t="str">
        <f t="shared" si="25"/>
        <v/>
      </c>
      <c r="C409" t="str">
        <f t="shared" si="26"/>
        <v/>
      </c>
      <c r="D409" s="34" t="str">
        <f t="shared" si="27"/>
        <v/>
      </c>
      <c r="E409" s="34" t="str">
        <f t="shared" si="28"/>
        <v/>
      </c>
      <c r="F409" s="34" t="str">
        <f t="shared" si="29"/>
        <v/>
      </c>
      <c r="G409" s="34" t="str">
        <f>IF(C409&lt;&gt;"",G408-Table375[[#This Row],[Kapitał]],"")</f>
        <v/>
      </c>
    </row>
    <row r="410" spans="2:7">
      <c r="B410" s="33" t="str">
        <f t="shared" si="25"/>
        <v/>
      </c>
      <c r="C410" t="str">
        <f t="shared" si="26"/>
        <v/>
      </c>
      <c r="D410" s="34" t="str">
        <f t="shared" si="27"/>
        <v/>
      </c>
      <c r="E410" s="34" t="str">
        <f t="shared" si="28"/>
        <v/>
      </c>
      <c r="F410" s="34" t="str">
        <f t="shared" si="29"/>
        <v/>
      </c>
      <c r="G410" s="34" t="str">
        <f>IF(C410&lt;&gt;"",G409-Table375[[#This Row],[Kapitał]],"")</f>
        <v/>
      </c>
    </row>
    <row r="411" spans="2:7">
      <c r="B411" s="33" t="str">
        <f t="shared" si="25"/>
        <v/>
      </c>
      <c r="C411" t="str">
        <f t="shared" si="26"/>
        <v/>
      </c>
      <c r="D411" s="34" t="str">
        <f t="shared" si="27"/>
        <v/>
      </c>
      <c r="E411" s="34" t="str">
        <f t="shared" si="28"/>
        <v/>
      </c>
      <c r="F411" s="34" t="str">
        <f t="shared" si="29"/>
        <v/>
      </c>
      <c r="G411" s="34" t="str">
        <f>IF(C411&lt;&gt;"",G410-Table375[[#This Row],[Kapitał]],"")</f>
        <v/>
      </c>
    </row>
    <row r="412" spans="2:7">
      <c r="B412" s="33" t="str">
        <f t="shared" ref="B412:B475" si="30">IF(C412&lt;&gt;"",EDATE(B411,1),"")</f>
        <v/>
      </c>
      <c r="C412" t="str">
        <f t="shared" ref="C412:C475" si="31">IF($C$19&lt;=C411,"",C411+1)</f>
        <v/>
      </c>
      <c r="D412" s="34" t="str">
        <f t="shared" ref="D412:D475" si="32">IF(C412&lt;&gt;"",$C$21,"")</f>
        <v/>
      </c>
      <c r="E412" s="34" t="str">
        <f t="shared" ref="E412:E475" si="33">IF(C412&lt;&gt;"",PPMT($C$18,C412,$C$19,-$C$20,,),"")</f>
        <v/>
      </c>
      <c r="F412" s="34" t="str">
        <f t="shared" ref="F412:F475" si="34">IF(C412&lt;&gt;"",IPMT($C$18,C412,$C$19,-$C$20,,),"")</f>
        <v/>
      </c>
      <c r="G412" s="34" t="str">
        <f>IF(C412&lt;&gt;"",G411-Table375[[#This Row],[Kapitał]],"")</f>
        <v/>
      </c>
    </row>
    <row r="413" spans="2:7">
      <c r="B413" s="33" t="str">
        <f t="shared" si="30"/>
        <v/>
      </c>
      <c r="C413" t="str">
        <f t="shared" si="31"/>
        <v/>
      </c>
      <c r="D413" s="34" t="str">
        <f t="shared" si="32"/>
        <v/>
      </c>
      <c r="E413" s="34" t="str">
        <f t="shared" si="33"/>
        <v/>
      </c>
      <c r="F413" s="34" t="str">
        <f t="shared" si="34"/>
        <v/>
      </c>
      <c r="G413" s="34" t="str">
        <f>IF(C413&lt;&gt;"",G412-Table375[[#This Row],[Kapitał]],"")</f>
        <v/>
      </c>
    </row>
    <row r="414" spans="2:7">
      <c r="B414" s="33" t="str">
        <f t="shared" si="30"/>
        <v/>
      </c>
      <c r="C414" t="str">
        <f t="shared" si="31"/>
        <v/>
      </c>
      <c r="D414" s="34" t="str">
        <f t="shared" si="32"/>
        <v/>
      </c>
      <c r="E414" s="34" t="str">
        <f t="shared" si="33"/>
        <v/>
      </c>
      <c r="F414" s="34" t="str">
        <f t="shared" si="34"/>
        <v/>
      </c>
      <c r="G414" s="34" t="str">
        <f>IF(C414&lt;&gt;"",G413-Table375[[#This Row],[Kapitał]],"")</f>
        <v/>
      </c>
    </row>
    <row r="415" spans="2:7">
      <c r="B415" s="33" t="str">
        <f t="shared" si="30"/>
        <v/>
      </c>
      <c r="C415" t="str">
        <f t="shared" si="31"/>
        <v/>
      </c>
      <c r="D415" s="34" t="str">
        <f t="shared" si="32"/>
        <v/>
      </c>
      <c r="E415" s="34" t="str">
        <f t="shared" si="33"/>
        <v/>
      </c>
      <c r="F415" s="34" t="str">
        <f t="shared" si="34"/>
        <v/>
      </c>
      <c r="G415" s="34" t="str">
        <f>IF(C415&lt;&gt;"",G414-Table375[[#This Row],[Kapitał]],"")</f>
        <v/>
      </c>
    </row>
    <row r="416" spans="2:7">
      <c r="B416" s="33" t="str">
        <f t="shared" si="30"/>
        <v/>
      </c>
      <c r="C416" t="str">
        <f t="shared" si="31"/>
        <v/>
      </c>
      <c r="D416" s="34" t="str">
        <f t="shared" si="32"/>
        <v/>
      </c>
      <c r="E416" s="34" t="str">
        <f t="shared" si="33"/>
        <v/>
      </c>
      <c r="F416" s="34" t="str">
        <f t="shared" si="34"/>
        <v/>
      </c>
      <c r="G416" s="34" t="str">
        <f>IF(C416&lt;&gt;"",G415-Table375[[#This Row],[Kapitał]],"")</f>
        <v/>
      </c>
    </row>
    <row r="417" spans="2:7">
      <c r="B417" s="33" t="str">
        <f t="shared" si="30"/>
        <v/>
      </c>
      <c r="C417" t="str">
        <f t="shared" si="31"/>
        <v/>
      </c>
      <c r="D417" s="34" t="str">
        <f t="shared" si="32"/>
        <v/>
      </c>
      <c r="E417" s="34" t="str">
        <f t="shared" si="33"/>
        <v/>
      </c>
      <c r="F417" s="34" t="str">
        <f t="shared" si="34"/>
        <v/>
      </c>
      <c r="G417" s="34" t="str">
        <f>IF(C417&lt;&gt;"",G416-Table375[[#This Row],[Kapitał]],"")</f>
        <v/>
      </c>
    </row>
    <row r="418" spans="2:7">
      <c r="B418" s="33" t="str">
        <f t="shared" si="30"/>
        <v/>
      </c>
      <c r="C418" t="str">
        <f t="shared" si="31"/>
        <v/>
      </c>
      <c r="D418" s="34" t="str">
        <f t="shared" si="32"/>
        <v/>
      </c>
      <c r="E418" s="34" t="str">
        <f t="shared" si="33"/>
        <v/>
      </c>
      <c r="F418" s="34" t="str">
        <f t="shared" si="34"/>
        <v/>
      </c>
      <c r="G418" s="34" t="str">
        <f>IF(C418&lt;&gt;"",G417-Table375[[#This Row],[Kapitał]],"")</f>
        <v/>
      </c>
    </row>
    <row r="419" spans="2:7">
      <c r="B419" s="33" t="str">
        <f t="shared" si="30"/>
        <v/>
      </c>
      <c r="C419" t="str">
        <f t="shared" si="31"/>
        <v/>
      </c>
      <c r="D419" s="34" t="str">
        <f t="shared" si="32"/>
        <v/>
      </c>
      <c r="E419" s="34" t="str">
        <f t="shared" si="33"/>
        <v/>
      </c>
      <c r="F419" s="34" t="str">
        <f t="shared" si="34"/>
        <v/>
      </c>
      <c r="G419" s="34" t="str">
        <f>IF(C419&lt;&gt;"",G418-Table375[[#This Row],[Kapitał]],"")</f>
        <v/>
      </c>
    </row>
    <row r="420" spans="2:7">
      <c r="B420" s="33" t="str">
        <f t="shared" si="30"/>
        <v/>
      </c>
      <c r="C420" t="str">
        <f t="shared" si="31"/>
        <v/>
      </c>
      <c r="D420" s="34" t="str">
        <f t="shared" si="32"/>
        <v/>
      </c>
      <c r="E420" s="34" t="str">
        <f t="shared" si="33"/>
        <v/>
      </c>
      <c r="F420" s="34" t="str">
        <f t="shared" si="34"/>
        <v/>
      </c>
      <c r="G420" s="34" t="str">
        <f>IF(C420&lt;&gt;"",G419-Table375[[#This Row],[Kapitał]],"")</f>
        <v/>
      </c>
    </row>
    <row r="421" spans="2:7">
      <c r="B421" s="33" t="str">
        <f t="shared" si="30"/>
        <v/>
      </c>
      <c r="C421" t="str">
        <f t="shared" si="31"/>
        <v/>
      </c>
      <c r="D421" s="34" t="str">
        <f t="shared" si="32"/>
        <v/>
      </c>
      <c r="E421" s="34" t="str">
        <f t="shared" si="33"/>
        <v/>
      </c>
      <c r="F421" s="34" t="str">
        <f t="shared" si="34"/>
        <v/>
      </c>
      <c r="G421" s="34" t="str">
        <f>IF(C421&lt;&gt;"",G420-Table375[[#This Row],[Kapitał]],"")</f>
        <v/>
      </c>
    </row>
    <row r="422" spans="2:7">
      <c r="B422" s="33" t="str">
        <f t="shared" si="30"/>
        <v/>
      </c>
      <c r="C422" t="str">
        <f t="shared" si="31"/>
        <v/>
      </c>
      <c r="D422" s="34" t="str">
        <f t="shared" si="32"/>
        <v/>
      </c>
      <c r="E422" s="34" t="str">
        <f t="shared" si="33"/>
        <v/>
      </c>
      <c r="F422" s="34" t="str">
        <f t="shared" si="34"/>
        <v/>
      </c>
      <c r="G422" s="34" t="str">
        <f>IF(C422&lt;&gt;"",G421-Table375[[#This Row],[Kapitał]],"")</f>
        <v/>
      </c>
    </row>
    <row r="423" spans="2:7">
      <c r="B423" s="33" t="str">
        <f t="shared" si="30"/>
        <v/>
      </c>
      <c r="C423" t="str">
        <f t="shared" si="31"/>
        <v/>
      </c>
      <c r="D423" s="34" t="str">
        <f t="shared" si="32"/>
        <v/>
      </c>
      <c r="E423" s="34" t="str">
        <f t="shared" si="33"/>
        <v/>
      </c>
      <c r="F423" s="34" t="str">
        <f t="shared" si="34"/>
        <v/>
      </c>
      <c r="G423" s="34" t="str">
        <f>IF(C423&lt;&gt;"",G422-Table375[[#This Row],[Kapitał]],"")</f>
        <v/>
      </c>
    </row>
    <row r="424" spans="2:7">
      <c r="B424" s="33" t="str">
        <f t="shared" si="30"/>
        <v/>
      </c>
      <c r="C424" t="str">
        <f t="shared" si="31"/>
        <v/>
      </c>
      <c r="D424" s="34" t="str">
        <f t="shared" si="32"/>
        <v/>
      </c>
      <c r="E424" s="34" t="str">
        <f t="shared" si="33"/>
        <v/>
      </c>
      <c r="F424" s="34" t="str">
        <f t="shared" si="34"/>
        <v/>
      </c>
      <c r="G424" s="34" t="str">
        <f>IF(C424&lt;&gt;"",G423-Table375[[#This Row],[Kapitał]],"")</f>
        <v/>
      </c>
    </row>
    <row r="425" spans="2:7">
      <c r="B425" s="33" t="str">
        <f t="shared" si="30"/>
        <v/>
      </c>
      <c r="C425" t="str">
        <f t="shared" si="31"/>
        <v/>
      </c>
      <c r="D425" s="34" t="str">
        <f t="shared" si="32"/>
        <v/>
      </c>
      <c r="E425" s="34" t="str">
        <f t="shared" si="33"/>
        <v/>
      </c>
      <c r="F425" s="34" t="str">
        <f t="shared" si="34"/>
        <v/>
      </c>
      <c r="G425" s="34" t="str">
        <f>IF(C425&lt;&gt;"",G424-Table375[[#This Row],[Kapitał]],"")</f>
        <v/>
      </c>
    </row>
    <row r="426" spans="2:7">
      <c r="B426" s="33" t="str">
        <f t="shared" si="30"/>
        <v/>
      </c>
      <c r="C426" t="str">
        <f t="shared" si="31"/>
        <v/>
      </c>
      <c r="D426" s="34" t="str">
        <f t="shared" si="32"/>
        <v/>
      </c>
      <c r="E426" s="34" t="str">
        <f t="shared" si="33"/>
        <v/>
      </c>
      <c r="F426" s="34" t="str">
        <f t="shared" si="34"/>
        <v/>
      </c>
      <c r="G426" s="34" t="str">
        <f>IF(C426&lt;&gt;"",G425-Table375[[#This Row],[Kapitał]],"")</f>
        <v/>
      </c>
    </row>
    <row r="427" spans="2:7">
      <c r="B427" s="33" t="str">
        <f t="shared" si="30"/>
        <v/>
      </c>
      <c r="C427" t="str">
        <f t="shared" si="31"/>
        <v/>
      </c>
      <c r="D427" s="34" t="str">
        <f t="shared" si="32"/>
        <v/>
      </c>
      <c r="E427" s="34" t="str">
        <f t="shared" si="33"/>
        <v/>
      </c>
      <c r="F427" s="34" t="str">
        <f t="shared" si="34"/>
        <v/>
      </c>
      <c r="G427" s="34" t="str">
        <f>IF(C427&lt;&gt;"",G426-Table375[[#This Row],[Kapitał]],"")</f>
        <v/>
      </c>
    </row>
    <row r="428" spans="2:7">
      <c r="B428" s="33" t="str">
        <f t="shared" si="30"/>
        <v/>
      </c>
      <c r="C428" t="str">
        <f t="shared" si="31"/>
        <v/>
      </c>
      <c r="D428" s="34" t="str">
        <f t="shared" si="32"/>
        <v/>
      </c>
      <c r="E428" s="34" t="str">
        <f t="shared" si="33"/>
        <v/>
      </c>
      <c r="F428" s="34" t="str">
        <f t="shared" si="34"/>
        <v/>
      </c>
      <c r="G428" s="34" t="str">
        <f>IF(C428&lt;&gt;"",G427-Table375[[#This Row],[Kapitał]],"")</f>
        <v/>
      </c>
    </row>
    <row r="429" spans="2:7">
      <c r="B429" s="33" t="str">
        <f t="shared" si="30"/>
        <v/>
      </c>
      <c r="C429" t="str">
        <f t="shared" si="31"/>
        <v/>
      </c>
      <c r="D429" s="34" t="str">
        <f t="shared" si="32"/>
        <v/>
      </c>
      <c r="E429" s="34" t="str">
        <f t="shared" si="33"/>
        <v/>
      </c>
      <c r="F429" s="34" t="str">
        <f t="shared" si="34"/>
        <v/>
      </c>
      <c r="G429" s="34" t="str">
        <f>IF(C429&lt;&gt;"",G428-Table375[[#This Row],[Kapitał]],"")</f>
        <v/>
      </c>
    </row>
    <row r="430" spans="2:7">
      <c r="B430" s="33" t="str">
        <f t="shared" si="30"/>
        <v/>
      </c>
      <c r="C430" t="str">
        <f t="shared" si="31"/>
        <v/>
      </c>
      <c r="D430" s="34" t="str">
        <f t="shared" si="32"/>
        <v/>
      </c>
      <c r="E430" s="34" t="str">
        <f t="shared" si="33"/>
        <v/>
      </c>
      <c r="F430" s="34" t="str">
        <f t="shared" si="34"/>
        <v/>
      </c>
      <c r="G430" s="34" t="str">
        <f>IF(C430&lt;&gt;"",G429-Table375[[#This Row],[Kapitał]],"")</f>
        <v/>
      </c>
    </row>
    <row r="431" spans="2:7">
      <c r="B431" s="33" t="str">
        <f t="shared" si="30"/>
        <v/>
      </c>
      <c r="C431" t="str">
        <f t="shared" si="31"/>
        <v/>
      </c>
      <c r="D431" s="34" t="str">
        <f t="shared" si="32"/>
        <v/>
      </c>
      <c r="E431" s="34" t="str">
        <f t="shared" si="33"/>
        <v/>
      </c>
      <c r="F431" s="34" t="str">
        <f t="shared" si="34"/>
        <v/>
      </c>
      <c r="G431" s="34" t="str">
        <f>IF(C431&lt;&gt;"",G430-Table375[[#This Row],[Kapitał]],"")</f>
        <v/>
      </c>
    </row>
    <row r="432" spans="2:7">
      <c r="B432" s="33" t="str">
        <f t="shared" si="30"/>
        <v/>
      </c>
      <c r="C432" t="str">
        <f t="shared" si="31"/>
        <v/>
      </c>
      <c r="D432" s="34" t="str">
        <f t="shared" si="32"/>
        <v/>
      </c>
      <c r="E432" s="34" t="str">
        <f t="shared" si="33"/>
        <v/>
      </c>
      <c r="F432" s="34" t="str">
        <f t="shared" si="34"/>
        <v/>
      </c>
      <c r="G432" s="34" t="str">
        <f>IF(C432&lt;&gt;"",G431-Table375[[#This Row],[Kapitał]],"")</f>
        <v/>
      </c>
    </row>
    <row r="433" spans="2:7">
      <c r="B433" s="33" t="str">
        <f t="shared" si="30"/>
        <v/>
      </c>
      <c r="C433" t="str">
        <f t="shared" si="31"/>
        <v/>
      </c>
      <c r="D433" s="34" t="str">
        <f t="shared" si="32"/>
        <v/>
      </c>
      <c r="E433" s="34" t="str">
        <f t="shared" si="33"/>
        <v/>
      </c>
      <c r="F433" s="34" t="str">
        <f t="shared" si="34"/>
        <v/>
      </c>
      <c r="G433" s="34" t="str">
        <f>IF(C433&lt;&gt;"",G432-Table375[[#This Row],[Kapitał]],"")</f>
        <v/>
      </c>
    </row>
    <row r="434" spans="2:7">
      <c r="B434" s="33" t="str">
        <f t="shared" si="30"/>
        <v/>
      </c>
      <c r="C434" t="str">
        <f t="shared" si="31"/>
        <v/>
      </c>
      <c r="D434" s="34" t="str">
        <f t="shared" si="32"/>
        <v/>
      </c>
      <c r="E434" s="34" t="str">
        <f t="shared" si="33"/>
        <v/>
      </c>
      <c r="F434" s="34" t="str">
        <f t="shared" si="34"/>
        <v/>
      </c>
      <c r="G434" s="34" t="str">
        <f>IF(C434&lt;&gt;"",G433-Table375[[#This Row],[Kapitał]],"")</f>
        <v/>
      </c>
    </row>
    <row r="435" spans="2:7">
      <c r="B435" s="33" t="str">
        <f t="shared" si="30"/>
        <v/>
      </c>
      <c r="C435" t="str">
        <f t="shared" si="31"/>
        <v/>
      </c>
      <c r="D435" s="34" t="str">
        <f t="shared" si="32"/>
        <v/>
      </c>
      <c r="E435" s="34" t="str">
        <f t="shared" si="33"/>
        <v/>
      </c>
      <c r="F435" s="34" t="str">
        <f t="shared" si="34"/>
        <v/>
      </c>
      <c r="G435" s="34" t="str">
        <f>IF(C435&lt;&gt;"",G434-Table375[[#This Row],[Kapitał]],"")</f>
        <v/>
      </c>
    </row>
    <row r="436" spans="2:7">
      <c r="B436" s="33" t="str">
        <f t="shared" si="30"/>
        <v/>
      </c>
      <c r="C436" t="str">
        <f t="shared" si="31"/>
        <v/>
      </c>
      <c r="D436" s="34" t="str">
        <f t="shared" si="32"/>
        <v/>
      </c>
      <c r="E436" s="34" t="str">
        <f t="shared" si="33"/>
        <v/>
      </c>
      <c r="F436" s="34" t="str">
        <f t="shared" si="34"/>
        <v/>
      </c>
      <c r="G436" s="34" t="str">
        <f>IF(C436&lt;&gt;"",G435-Table375[[#This Row],[Kapitał]],"")</f>
        <v/>
      </c>
    </row>
    <row r="437" spans="2:7">
      <c r="B437" s="33" t="str">
        <f t="shared" si="30"/>
        <v/>
      </c>
      <c r="C437" t="str">
        <f t="shared" si="31"/>
        <v/>
      </c>
      <c r="D437" s="34" t="str">
        <f t="shared" si="32"/>
        <v/>
      </c>
      <c r="E437" s="34" t="str">
        <f t="shared" si="33"/>
        <v/>
      </c>
      <c r="F437" s="34" t="str">
        <f t="shared" si="34"/>
        <v/>
      </c>
      <c r="G437" s="34" t="str">
        <f>IF(C437&lt;&gt;"",G436-Table375[[#This Row],[Kapitał]],"")</f>
        <v/>
      </c>
    </row>
    <row r="438" spans="2:7">
      <c r="B438" s="33" t="str">
        <f t="shared" si="30"/>
        <v/>
      </c>
      <c r="C438" t="str">
        <f t="shared" si="31"/>
        <v/>
      </c>
      <c r="D438" s="34" t="str">
        <f t="shared" si="32"/>
        <v/>
      </c>
      <c r="E438" s="34" t="str">
        <f t="shared" si="33"/>
        <v/>
      </c>
      <c r="F438" s="34" t="str">
        <f t="shared" si="34"/>
        <v/>
      </c>
      <c r="G438" s="34" t="str">
        <f>IF(C438&lt;&gt;"",G437-Table375[[#This Row],[Kapitał]],"")</f>
        <v/>
      </c>
    </row>
    <row r="439" spans="2:7">
      <c r="B439" s="33" t="str">
        <f t="shared" si="30"/>
        <v/>
      </c>
      <c r="C439" t="str">
        <f t="shared" si="31"/>
        <v/>
      </c>
      <c r="D439" s="34" t="str">
        <f t="shared" si="32"/>
        <v/>
      </c>
      <c r="E439" s="34" t="str">
        <f t="shared" si="33"/>
        <v/>
      </c>
      <c r="F439" s="34" t="str">
        <f t="shared" si="34"/>
        <v/>
      </c>
      <c r="G439" s="34" t="str">
        <f>IF(C439&lt;&gt;"",G438-Table375[[#This Row],[Kapitał]],"")</f>
        <v/>
      </c>
    </row>
    <row r="440" spans="2:7">
      <c r="B440" s="33" t="str">
        <f t="shared" si="30"/>
        <v/>
      </c>
      <c r="C440" t="str">
        <f t="shared" si="31"/>
        <v/>
      </c>
      <c r="D440" s="34" t="str">
        <f t="shared" si="32"/>
        <v/>
      </c>
      <c r="E440" s="34" t="str">
        <f t="shared" si="33"/>
        <v/>
      </c>
      <c r="F440" s="34" t="str">
        <f t="shared" si="34"/>
        <v/>
      </c>
      <c r="G440" s="34" t="str">
        <f>IF(C440&lt;&gt;"",G439-Table375[[#This Row],[Kapitał]],"")</f>
        <v/>
      </c>
    </row>
    <row r="441" spans="2:7">
      <c r="B441" s="33" t="str">
        <f t="shared" si="30"/>
        <v/>
      </c>
      <c r="C441" t="str">
        <f t="shared" si="31"/>
        <v/>
      </c>
      <c r="D441" s="34" t="str">
        <f t="shared" si="32"/>
        <v/>
      </c>
      <c r="E441" s="34" t="str">
        <f t="shared" si="33"/>
        <v/>
      </c>
      <c r="F441" s="34" t="str">
        <f t="shared" si="34"/>
        <v/>
      </c>
      <c r="G441" s="34" t="str">
        <f>IF(C441&lt;&gt;"",G440-Table375[[#This Row],[Kapitał]],"")</f>
        <v/>
      </c>
    </row>
    <row r="442" spans="2:7">
      <c r="B442" s="33" t="str">
        <f t="shared" si="30"/>
        <v/>
      </c>
      <c r="C442" t="str">
        <f t="shared" si="31"/>
        <v/>
      </c>
      <c r="D442" s="34" t="str">
        <f t="shared" si="32"/>
        <v/>
      </c>
      <c r="E442" s="34" t="str">
        <f t="shared" si="33"/>
        <v/>
      </c>
      <c r="F442" s="34" t="str">
        <f t="shared" si="34"/>
        <v/>
      </c>
      <c r="G442" s="34" t="str">
        <f>IF(C442&lt;&gt;"",G441-Table375[[#This Row],[Kapitał]],"")</f>
        <v/>
      </c>
    </row>
    <row r="443" spans="2:7">
      <c r="B443" s="33" t="str">
        <f t="shared" si="30"/>
        <v/>
      </c>
      <c r="C443" t="str">
        <f t="shared" si="31"/>
        <v/>
      </c>
      <c r="D443" s="34" t="str">
        <f t="shared" si="32"/>
        <v/>
      </c>
      <c r="E443" s="34" t="str">
        <f t="shared" si="33"/>
        <v/>
      </c>
      <c r="F443" s="34" t="str">
        <f t="shared" si="34"/>
        <v/>
      </c>
      <c r="G443" s="34" t="str">
        <f>IF(C443&lt;&gt;"",G442-Table375[[#This Row],[Kapitał]],"")</f>
        <v/>
      </c>
    </row>
    <row r="444" spans="2:7">
      <c r="B444" s="33" t="str">
        <f t="shared" si="30"/>
        <v/>
      </c>
      <c r="C444" t="str">
        <f t="shared" si="31"/>
        <v/>
      </c>
      <c r="D444" s="34" t="str">
        <f t="shared" si="32"/>
        <v/>
      </c>
      <c r="E444" s="34" t="str">
        <f t="shared" si="33"/>
        <v/>
      </c>
      <c r="F444" s="34" t="str">
        <f t="shared" si="34"/>
        <v/>
      </c>
      <c r="G444" s="34" t="str">
        <f>IF(C444&lt;&gt;"",G443-Table375[[#This Row],[Kapitał]],"")</f>
        <v/>
      </c>
    </row>
    <row r="445" spans="2:7">
      <c r="B445" s="33" t="str">
        <f t="shared" si="30"/>
        <v/>
      </c>
      <c r="C445" t="str">
        <f t="shared" si="31"/>
        <v/>
      </c>
      <c r="D445" s="34" t="str">
        <f t="shared" si="32"/>
        <v/>
      </c>
      <c r="E445" s="34" t="str">
        <f t="shared" si="33"/>
        <v/>
      </c>
      <c r="F445" s="34" t="str">
        <f t="shared" si="34"/>
        <v/>
      </c>
      <c r="G445" s="34" t="str">
        <f>IF(C445&lt;&gt;"",G444-Table375[[#This Row],[Kapitał]],"")</f>
        <v/>
      </c>
    </row>
    <row r="446" spans="2:7">
      <c r="B446" s="33" t="str">
        <f t="shared" si="30"/>
        <v/>
      </c>
      <c r="C446" t="str">
        <f t="shared" si="31"/>
        <v/>
      </c>
      <c r="D446" s="34" t="str">
        <f t="shared" si="32"/>
        <v/>
      </c>
      <c r="E446" s="34" t="str">
        <f t="shared" si="33"/>
        <v/>
      </c>
      <c r="F446" s="34" t="str">
        <f t="shared" si="34"/>
        <v/>
      </c>
      <c r="G446" s="34" t="str">
        <f>IF(C446&lt;&gt;"",G445-Table375[[#This Row],[Kapitał]],"")</f>
        <v/>
      </c>
    </row>
    <row r="447" spans="2:7">
      <c r="B447" s="33" t="str">
        <f t="shared" si="30"/>
        <v/>
      </c>
      <c r="C447" t="str">
        <f t="shared" si="31"/>
        <v/>
      </c>
      <c r="D447" s="34" t="str">
        <f t="shared" si="32"/>
        <v/>
      </c>
      <c r="E447" s="34" t="str">
        <f t="shared" si="33"/>
        <v/>
      </c>
      <c r="F447" s="34" t="str">
        <f t="shared" si="34"/>
        <v/>
      </c>
      <c r="G447" s="34" t="str">
        <f>IF(C447&lt;&gt;"",G446-Table375[[#This Row],[Kapitał]],"")</f>
        <v/>
      </c>
    </row>
    <row r="448" spans="2:7">
      <c r="B448" s="33" t="str">
        <f t="shared" si="30"/>
        <v/>
      </c>
      <c r="C448" t="str">
        <f t="shared" si="31"/>
        <v/>
      </c>
      <c r="D448" s="34" t="str">
        <f t="shared" si="32"/>
        <v/>
      </c>
      <c r="E448" s="34" t="str">
        <f t="shared" si="33"/>
        <v/>
      </c>
      <c r="F448" s="34" t="str">
        <f t="shared" si="34"/>
        <v/>
      </c>
      <c r="G448" s="34" t="str">
        <f>IF(C448&lt;&gt;"",G447-Table375[[#This Row],[Kapitał]],"")</f>
        <v/>
      </c>
    </row>
    <row r="449" spans="2:7">
      <c r="B449" s="33" t="str">
        <f t="shared" si="30"/>
        <v/>
      </c>
      <c r="C449" t="str">
        <f t="shared" si="31"/>
        <v/>
      </c>
      <c r="D449" s="34" t="str">
        <f t="shared" si="32"/>
        <v/>
      </c>
      <c r="E449" s="34" t="str">
        <f t="shared" si="33"/>
        <v/>
      </c>
      <c r="F449" s="34" t="str">
        <f t="shared" si="34"/>
        <v/>
      </c>
      <c r="G449" s="34" t="str">
        <f>IF(C449&lt;&gt;"",G448-Table375[[#This Row],[Kapitał]],"")</f>
        <v/>
      </c>
    </row>
    <row r="450" spans="2:7">
      <c r="B450" s="33" t="str">
        <f t="shared" si="30"/>
        <v/>
      </c>
      <c r="C450" t="str">
        <f t="shared" si="31"/>
        <v/>
      </c>
      <c r="D450" s="34" t="str">
        <f t="shared" si="32"/>
        <v/>
      </c>
      <c r="E450" s="34" t="str">
        <f t="shared" si="33"/>
        <v/>
      </c>
      <c r="F450" s="34" t="str">
        <f t="shared" si="34"/>
        <v/>
      </c>
      <c r="G450" s="34" t="str">
        <f>IF(C450&lt;&gt;"",G449-Table375[[#This Row],[Kapitał]],"")</f>
        <v/>
      </c>
    </row>
    <row r="451" spans="2:7">
      <c r="B451" s="33" t="str">
        <f t="shared" si="30"/>
        <v/>
      </c>
      <c r="C451" t="str">
        <f t="shared" si="31"/>
        <v/>
      </c>
      <c r="D451" s="34" t="str">
        <f t="shared" si="32"/>
        <v/>
      </c>
      <c r="E451" s="34" t="str">
        <f t="shared" si="33"/>
        <v/>
      </c>
      <c r="F451" s="34" t="str">
        <f t="shared" si="34"/>
        <v/>
      </c>
      <c r="G451" s="34" t="str">
        <f>IF(C451&lt;&gt;"",G450-Table375[[#This Row],[Kapitał]],"")</f>
        <v/>
      </c>
    </row>
    <row r="452" spans="2:7">
      <c r="B452" s="33" t="str">
        <f t="shared" si="30"/>
        <v/>
      </c>
      <c r="C452" t="str">
        <f t="shared" si="31"/>
        <v/>
      </c>
      <c r="D452" s="34" t="str">
        <f t="shared" si="32"/>
        <v/>
      </c>
      <c r="E452" s="34" t="str">
        <f t="shared" si="33"/>
        <v/>
      </c>
      <c r="F452" s="34" t="str">
        <f t="shared" si="34"/>
        <v/>
      </c>
      <c r="G452" s="34" t="str">
        <f>IF(C452&lt;&gt;"",G451-Table375[[#This Row],[Kapitał]],"")</f>
        <v/>
      </c>
    </row>
    <row r="453" spans="2:7">
      <c r="B453" s="33" t="str">
        <f t="shared" si="30"/>
        <v/>
      </c>
      <c r="C453" t="str">
        <f t="shared" si="31"/>
        <v/>
      </c>
      <c r="D453" s="34" t="str">
        <f t="shared" si="32"/>
        <v/>
      </c>
      <c r="E453" s="34" t="str">
        <f t="shared" si="33"/>
        <v/>
      </c>
      <c r="F453" s="34" t="str">
        <f t="shared" si="34"/>
        <v/>
      </c>
      <c r="G453" s="34" t="str">
        <f>IF(C453&lt;&gt;"",G452-Table375[[#This Row],[Kapitał]],"")</f>
        <v/>
      </c>
    </row>
    <row r="454" spans="2:7">
      <c r="B454" s="33" t="str">
        <f t="shared" si="30"/>
        <v/>
      </c>
      <c r="C454" t="str">
        <f t="shared" si="31"/>
        <v/>
      </c>
      <c r="D454" s="34" t="str">
        <f t="shared" si="32"/>
        <v/>
      </c>
      <c r="E454" s="34" t="str">
        <f t="shared" si="33"/>
        <v/>
      </c>
      <c r="F454" s="34" t="str">
        <f t="shared" si="34"/>
        <v/>
      </c>
      <c r="G454" s="34" t="str">
        <f>IF(C454&lt;&gt;"",G453-Table375[[#This Row],[Kapitał]],"")</f>
        <v/>
      </c>
    </row>
    <row r="455" spans="2:7">
      <c r="B455" s="33" t="str">
        <f t="shared" si="30"/>
        <v/>
      </c>
      <c r="C455" t="str">
        <f t="shared" si="31"/>
        <v/>
      </c>
      <c r="D455" s="34" t="str">
        <f t="shared" si="32"/>
        <v/>
      </c>
      <c r="E455" s="34" t="str">
        <f t="shared" si="33"/>
        <v/>
      </c>
      <c r="F455" s="34" t="str">
        <f t="shared" si="34"/>
        <v/>
      </c>
      <c r="G455" s="34" t="str">
        <f>IF(C455&lt;&gt;"",G454-Table375[[#This Row],[Kapitał]],"")</f>
        <v/>
      </c>
    </row>
    <row r="456" spans="2:7">
      <c r="B456" s="33" t="str">
        <f t="shared" si="30"/>
        <v/>
      </c>
      <c r="C456" t="str">
        <f t="shared" si="31"/>
        <v/>
      </c>
      <c r="D456" s="34" t="str">
        <f t="shared" si="32"/>
        <v/>
      </c>
      <c r="E456" s="34" t="str">
        <f t="shared" si="33"/>
        <v/>
      </c>
      <c r="F456" s="34" t="str">
        <f t="shared" si="34"/>
        <v/>
      </c>
      <c r="G456" s="34" t="str">
        <f>IF(C456&lt;&gt;"",G455-Table375[[#This Row],[Kapitał]],"")</f>
        <v/>
      </c>
    </row>
    <row r="457" spans="2:7">
      <c r="B457" s="33" t="str">
        <f t="shared" si="30"/>
        <v/>
      </c>
      <c r="C457" t="str">
        <f t="shared" si="31"/>
        <v/>
      </c>
      <c r="D457" s="34" t="str">
        <f t="shared" si="32"/>
        <v/>
      </c>
      <c r="E457" s="34" t="str">
        <f t="shared" si="33"/>
        <v/>
      </c>
      <c r="F457" s="34" t="str">
        <f t="shared" si="34"/>
        <v/>
      </c>
      <c r="G457" s="34" t="str">
        <f>IF(C457&lt;&gt;"",G456-Table375[[#This Row],[Kapitał]],"")</f>
        <v/>
      </c>
    </row>
    <row r="458" spans="2:7">
      <c r="B458" s="33" t="str">
        <f t="shared" si="30"/>
        <v/>
      </c>
      <c r="C458" t="str">
        <f t="shared" si="31"/>
        <v/>
      </c>
      <c r="D458" s="34" t="str">
        <f t="shared" si="32"/>
        <v/>
      </c>
      <c r="E458" s="34" t="str">
        <f t="shared" si="33"/>
        <v/>
      </c>
      <c r="F458" s="34" t="str">
        <f t="shared" si="34"/>
        <v/>
      </c>
      <c r="G458" s="34" t="str">
        <f>IF(C458&lt;&gt;"",G457-Table375[[#This Row],[Kapitał]],"")</f>
        <v/>
      </c>
    </row>
    <row r="459" spans="2:7">
      <c r="B459" s="33" t="str">
        <f t="shared" si="30"/>
        <v/>
      </c>
      <c r="C459" t="str">
        <f t="shared" si="31"/>
        <v/>
      </c>
      <c r="D459" s="34" t="str">
        <f t="shared" si="32"/>
        <v/>
      </c>
      <c r="E459" s="34" t="str">
        <f t="shared" si="33"/>
        <v/>
      </c>
      <c r="F459" s="34" t="str">
        <f t="shared" si="34"/>
        <v/>
      </c>
      <c r="G459" s="34" t="str">
        <f>IF(C459&lt;&gt;"",G458-Table375[[#This Row],[Kapitał]],"")</f>
        <v/>
      </c>
    </row>
    <row r="460" spans="2:7">
      <c r="B460" s="33" t="str">
        <f t="shared" si="30"/>
        <v/>
      </c>
      <c r="C460" t="str">
        <f t="shared" si="31"/>
        <v/>
      </c>
      <c r="D460" s="34" t="str">
        <f t="shared" si="32"/>
        <v/>
      </c>
      <c r="E460" s="34" t="str">
        <f t="shared" si="33"/>
        <v/>
      </c>
      <c r="F460" s="34" t="str">
        <f t="shared" si="34"/>
        <v/>
      </c>
      <c r="G460" s="34" t="str">
        <f>IF(C460&lt;&gt;"",G459-Table375[[#This Row],[Kapitał]],"")</f>
        <v/>
      </c>
    </row>
    <row r="461" spans="2:7">
      <c r="B461" s="33" t="str">
        <f t="shared" si="30"/>
        <v/>
      </c>
      <c r="C461" t="str">
        <f t="shared" si="31"/>
        <v/>
      </c>
      <c r="D461" s="34" t="str">
        <f t="shared" si="32"/>
        <v/>
      </c>
      <c r="E461" s="34" t="str">
        <f t="shared" si="33"/>
        <v/>
      </c>
      <c r="F461" s="34" t="str">
        <f t="shared" si="34"/>
        <v/>
      </c>
      <c r="G461" s="34" t="str">
        <f>IF(C461&lt;&gt;"",G460-Table375[[#This Row],[Kapitał]],"")</f>
        <v/>
      </c>
    </row>
    <row r="462" spans="2:7">
      <c r="B462" s="33" t="str">
        <f t="shared" si="30"/>
        <v/>
      </c>
      <c r="C462" t="str">
        <f t="shared" si="31"/>
        <v/>
      </c>
      <c r="D462" s="34" t="str">
        <f t="shared" si="32"/>
        <v/>
      </c>
      <c r="E462" s="34" t="str">
        <f t="shared" si="33"/>
        <v/>
      </c>
      <c r="F462" s="34" t="str">
        <f t="shared" si="34"/>
        <v/>
      </c>
      <c r="G462" s="34" t="str">
        <f>IF(C462&lt;&gt;"",G461-Table375[[#This Row],[Kapitał]],"")</f>
        <v/>
      </c>
    </row>
    <row r="463" spans="2:7">
      <c r="B463" s="33" t="str">
        <f t="shared" si="30"/>
        <v/>
      </c>
      <c r="C463" t="str">
        <f t="shared" si="31"/>
        <v/>
      </c>
      <c r="D463" s="34" t="str">
        <f t="shared" si="32"/>
        <v/>
      </c>
      <c r="E463" s="34" t="str">
        <f t="shared" si="33"/>
        <v/>
      </c>
      <c r="F463" s="34" t="str">
        <f t="shared" si="34"/>
        <v/>
      </c>
      <c r="G463" s="34" t="str">
        <f>IF(C463&lt;&gt;"",G462-Table375[[#This Row],[Kapitał]],"")</f>
        <v/>
      </c>
    </row>
    <row r="464" spans="2:7">
      <c r="B464" s="33" t="str">
        <f t="shared" si="30"/>
        <v/>
      </c>
      <c r="C464" t="str">
        <f t="shared" si="31"/>
        <v/>
      </c>
      <c r="D464" s="34" t="str">
        <f t="shared" si="32"/>
        <v/>
      </c>
      <c r="E464" s="34" t="str">
        <f t="shared" si="33"/>
        <v/>
      </c>
      <c r="F464" s="34" t="str">
        <f t="shared" si="34"/>
        <v/>
      </c>
      <c r="G464" s="34" t="str">
        <f>IF(C464&lt;&gt;"",G463-Table375[[#This Row],[Kapitał]],"")</f>
        <v/>
      </c>
    </row>
    <row r="465" spans="2:7">
      <c r="B465" s="33" t="str">
        <f t="shared" si="30"/>
        <v/>
      </c>
      <c r="C465" t="str">
        <f t="shared" si="31"/>
        <v/>
      </c>
      <c r="D465" s="34" t="str">
        <f t="shared" si="32"/>
        <v/>
      </c>
      <c r="E465" s="34" t="str">
        <f t="shared" si="33"/>
        <v/>
      </c>
      <c r="F465" s="34" t="str">
        <f t="shared" si="34"/>
        <v/>
      </c>
      <c r="G465" s="34" t="str">
        <f>IF(C465&lt;&gt;"",G464-Table375[[#This Row],[Kapitał]],"")</f>
        <v/>
      </c>
    </row>
    <row r="466" spans="2:7">
      <c r="B466" s="33" t="str">
        <f t="shared" si="30"/>
        <v/>
      </c>
      <c r="C466" t="str">
        <f t="shared" si="31"/>
        <v/>
      </c>
      <c r="D466" s="34" t="str">
        <f t="shared" si="32"/>
        <v/>
      </c>
      <c r="E466" s="34" t="str">
        <f t="shared" si="33"/>
        <v/>
      </c>
      <c r="F466" s="34" t="str">
        <f t="shared" si="34"/>
        <v/>
      </c>
      <c r="G466" s="34" t="str">
        <f>IF(C466&lt;&gt;"",G465-Table375[[#This Row],[Kapitał]],"")</f>
        <v/>
      </c>
    </row>
    <row r="467" spans="2:7">
      <c r="B467" s="33" t="str">
        <f t="shared" si="30"/>
        <v/>
      </c>
      <c r="C467" t="str">
        <f t="shared" si="31"/>
        <v/>
      </c>
      <c r="D467" s="34" t="str">
        <f t="shared" si="32"/>
        <v/>
      </c>
      <c r="E467" s="34" t="str">
        <f t="shared" si="33"/>
        <v/>
      </c>
      <c r="F467" s="34" t="str">
        <f t="shared" si="34"/>
        <v/>
      </c>
      <c r="G467" s="34" t="str">
        <f>IF(C467&lt;&gt;"",G466-Table375[[#This Row],[Kapitał]],"")</f>
        <v/>
      </c>
    </row>
    <row r="468" spans="2:7">
      <c r="B468" s="33" t="str">
        <f t="shared" si="30"/>
        <v/>
      </c>
      <c r="C468" t="str">
        <f t="shared" si="31"/>
        <v/>
      </c>
      <c r="D468" s="34" t="str">
        <f t="shared" si="32"/>
        <v/>
      </c>
      <c r="E468" s="34" t="str">
        <f t="shared" si="33"/>
        <v/>
      </c>
      <c r="F468" s="34" t="str">
        <f t="shared" si="34"/>
        <v/>
      </c>
      <c r="G468" s="34" t="str">
        <f>IF(C468&lt;&gt;"",G467-Table375[[#This Row],[Kapitał]],"")</f>
        <v/>
      </c>
    </row>
    <row r="469" spans="2:7">
      <c r="B469" s="33" t="str">
        <f t="shared" si="30"/>
        <v/>
      </c>
      <c r="C469" t="str">
        <f t="shared" si="31"/>
        <v/>
      </c>
      <c r="D469" s="34" t="str">
        <f t="shared" si="32"/>
        <v/>
      </c>
      <c r="E469" s="34" t="str">
        <f t="shared" si="33"/>
        <v/>
      </c>
      <c r="F469" s="34" t="str">
        <f t="shared" si="34"/>
        <v/>
      </c>
      <c r="G469" s="34" t="str">
        <f>IF(C469&lt;&gt;"",G468-Table375[[#This Row],[Kapitał]],"")</f>
        <v/>
      </c>
    </row>
    <row r="470" spans="2:7">
      <c r="B470" s="33" t="str">
        <f t="shared" si="30"/>
        <v/>
      </c>
      <c r="C470" t="str">
        <f t="shared" si="31"/>
        <v/>
      </c>
      <c r="D470" s="34" t="str">
        <f t="shared" si="32"/>
        <v/>
      </c>
      <c r="E470" s="34" t="str">
        <f t="shared" si="33"/>
        <v/>
      </c>
      <c r="F470" s="34" t="str">
        <f t="shared" si="34"/>
        <v/>
      </c>
      <c r="G470" s="34" t="str">
        <f>IF(C470&lt;&gt;"",G469-Table375[[#This Row],[Kapitał]],"")</f>
        <v/>
      </c>
    </row>
    <row r="471" spans="2:7">
      <c r="B471" s="33" t="str">
        <f t="shared" si="30"/>
        <v/>
      </c>
      <c r="C471" t="str">
        <f t="shared" si="31"/>
        <v/>
      </c>
      <c r="D471" s="34" t="str">
        <f t="shared" si="32"/>
        <v/>
      </c>
      <c r="E471" s="34" t="str">
        <f t="shared" si="33"/>
        <v/>
      </c>
      <c r="F471" s="34" t="str">
        <f t="shared" si="34"/>
        <v/>
      </c>
      <c r="G471" s="34" t="str">
        <f>IF(C471&lt;&gt;"",G470-Table375[[#This Row],[Kapitał]],"")</f>
        <v/>
      </c>
    </row>
    <row r="472" spans="2:7">
      <c r="B472" s="33" t="str">
        <f t="shared" si="30"/>
        <v/>
      </c>
      <c r="C472" t="str">
        <f t="shared" si="31"/>
        <v/>
      </c>
      <c r="D472" s="34" t="str">
        <f t="shared" si="32"/>
        <v/>
      </c>
      <c r="E472" s="34" t="str">
        <f t="shared" si="33"/>
        <v/>
      </c>
      <c r="F472" s="34" t="str">
        <f t="shared" si="34"/>
        <v/>
      </c>
      <c r="G472" s="34" t="str">
        <f>IF(C472&lt;&gt;"",G471-Table375[[#This Row],[Kapitał]],"")</f>
        <v/>
      </c>
    </row>
    <row r="473" spans="2:7">
      <c r="B473" s="33" t="str">
        <f t="shared" si="30"/>
        <v/>
      </c>
      <c r="C473" t="str">
        <f t="shared" si="31"/>
        <v/>
      </c>
      <c r="D473" s="34" t="str">
        <f t="shared" si="32"/>
        <v/>
      </c>
      <c r="E473" s="34" t="str">
        <f t="shared" si="33"/>
        <v/>
      </c>
      <c r="F473" s="34" t="str">
        <f t="shared" si="34"/>
        <v/>
      </c>
      <c r="G473" s="34" t="str">
        <f>IF(C473&lt;&gt;"",G472-Table375[[#This Row],[Kapitał]],"")</f>
        <v/>
      </c>
    </row>
    <row r="474" spans="2:7">
      <c r="B474" s="33" t="str">
        <f t="shared" si="30"/>
        <v/>
      </c>
      <c r="C474" t="str">
        <f t="shared" si="31"/>
        <v/>
      </c>
      <c r="D474" s="34" t="str">
        <f t="shared" si="32"/>
        <v/>
      </c>
      <c r="E474" s="34" t="str">
        <f t="shared" si="33"/>
        <v/>
      </c>
      <c r="F474" s="34" t="str">
        <f t="shared" si="34"/>
        <v/>
      </c>
      <c r="G474" s="34" t="str">
        <f>IF(C474&lt;&gt;"",G473-Table375[[#This Row],[Kapitał]],"")</f>
        <v/>
      </c>
    </row>
    <row r="475" spans="2:7">
      <c r="B475" s="33" t="str">
        <f t="shared" si="30"/>
        <v/>
      </c>
      <c r="C475" t="str">
        <f t="shared" si="31"/>
        <v/>
      </c>
      <c r="D475" s="34" t="str">
        <f t="shared" si="32"/>
        <v/>
      </c>
      <c r="E475" s="34" t="str">
        <f t="shared" si="33"/>
        <v/>
      </c>
      <c r="F475" s="34" t="str">
        <f t="shared" si="34"/>
        <v/>
      </c>
      <c r="G475" s="34" t="str">
        <f>IF(C475&lt;&gt;"",G474-Table375[[#This Row],[Kapitał]],"")</f>
        <v/>
      </c>
    </row>
    <row r="476" spans="2:7">
      <c r="B476" s="33" t="str">
        <f t="shared" ref="B476:B500" si="35">IF(C476&lt;&gt;"",EDATE(B475,1),"")</f>
        <v/>
      </c>
      <c r="C476" t="str">
        <f t="shared" ref="C476:C500" si="36">IF($C$19&lt;=C475,"",C475+1)</f>
        <v/>
      </c>
      <c r="D476" s="34" t="str">
        <f t="shared" ref="D476:D500" si="37">IF(C476&lt;&gt;"",$C$21,"")</f>
        <v/>
      </c>
      <c r="E476" s="34" t="str">
        <f t="shared" ref="E476:E500" si="38">IF(C476&lt;&gt;"",PPMT($C$18,C476,$C$19,-$C$20,,),"")</f>
        <v/>
      </c>
      <c r="F476" s="34" t="str">
        <f t="shared" ref="F476:F500" si="39">IF(C476&lt;&gt;"",IPMT($C$18,C476,$C$19,-$C$20,,),"")</f>
        <v/>
      </c>
      <c r="G476" s="34" t="str">
        <f>IF(C476&lt;&gt;"",G475-Table375[[#This Row],[Kapitał]],"")</f>
        <v/>
      </c>
    </row>
    <row r="477" spans="2:7">
      <c r="B477" s="33" t="str">
        <f t="shared" si="35"/>
        <v/>
      </c>
      <c r="C477" t="str">
        <f t="shared" si="36"/>
        <v/>
      </c>
      <c r="D477" s="34" t="str">
        <f t="shared" si="37"/>
        <v/>
      </c>
      <c r="E477" s="34" t="str">
        <f t="shared" si="38"/>
        <v/>
      </c>
      <c r="F477" s="34" t="str">
        <f t="shared" si="39"/>
        <v/>
      </c>
      <c r="G477" s="34" t="str">
        <f>IF(C477&lt;&gt;"",G476-Table375[[#This Row],[Kapitał]],"")</f>
        <v/>
      </c>
    </row>
    <row r="478" spans="2:7">
      <c r="B478" s="33" t="str">
        <f t="shared" si="35"/>
        <v/>
      </c>
      <c r="C478" t="str">
        <f t="shared" si="36"/>
        <v/>
      </c>
      <c r="D478" s="34" t="str">
        <f t="shared" si="37"/>
        <v/>
      </c>
      <c r="E478" s="34" t="str">
        <f t="shared" si="38"/>
        <v/>
      </c>
      <c r="F478" s="34" t="str">
        <f t="shared" si="39"/>
        <v/>
      </c>
      <c r="G478" s="34" t="str">
        <f>IF(C478&lt;&gt;"",G477-Table375[[#This Row],[Kapitał]],"")</f>
        <v/>
      </c>
    </row>
    <row r="479" spans="2:7">
      <c r="B479" s="33" t="str">
        <f t="shared" si="35"/>
        <v/>
      </c>
      <c r="C479" t="str">
        <f t="shared" si="36"/>
        <v/>
      </c>
      <c r="D479" s="34" t="str">
        <f t="shared" si="37"/>
        <v/>
      </c>
      <c r="E479" s="34" t="str">
        <f t="shared" si="38"/>
        <v/>
      </c>
      <c r="F479" s="34" t="str">
        <f t="shared" si="39"/>
        <v/>
      </c>
      <c r="G479" s="34" t="str">
        <f>IF(C479&lt;&gt;"",G478-Table375[[#This Row],[Kapitał]],"")</f>
        <v/>
      </c>
    </row>
    <row r="480" spans="2:7">
      <c r="B480" s="33" t="str">
        <f t="shared" si="35"/>
        <v/>
      </c>
      <c r="C480" t="str">
        <f t="shared" si="36"/>
        <v/>
      </c>
      <c r="D480" s="34" t="str">
        <f t="shared" si="37"/>
        <v/>
      </c>
      <c r="E480" s="34" t="str">
        <f t="shared" si="38"/>
        <v/>
      </c>
      <c r="F480" s="34" t="str">
        <f t="shared" si="39"/>
        <v/>
      </c>
      <c r="G480" s="34" t="str">
        <f>IF(C480&lt;&gt;"",G479-Table375[[#This Row],[Kapitał]],"")</f>
        <v/>
      </c>
    </row>
    <row r="481" spans="2:7">
      <c r="B481" s="33" t="str">
        <f t="shared" si="35"/>
        <v/>
      </c>
      <c r="C481" t="str">
        <f t="shared" si="36"/>
        <v/>
      </c>
      <c r="D481" s="34" t="str">
        <f t="shared" si="37"/>
        <v/>
      </c>
      <c r="E481" s="34" t="str">
        <f t="shared" si="38"/>
        <v/>
      </c>
      <c r="F481" s="34" t="str">
        <f t="shared" si="39"/>
        <v/>
      </c>
      <c r="G481" s="34" t="str">
        <f>IF(C481&lt;&gt;"",G480-Table375[[#This Row],[Kapitał]],"")</f>
        <v/>
      </c>
    </row>
    <row r="482" spans="2:7">
      <c r="B482" s="33" t="str">
        <f t="shared" si="35"/>
        <v/>
      </c>
      <c r="C482" t="str">
        <f t="shared" si="36"/>
        <v/>
      </c>
      <c r="D482" s="34" t="str">
        <f t="shared" si="37"/>
        <v/>
      </c>
      <c r="E482" s="34" t="str">
        <f t="shared" si="38"/>
        <v/>
      </c>
      <c r="F482" s="34" t="str">
        <f t="shared" si="39"/>
        <v/>
      </c>
      <c r="G482" s="34" t="str">
        <f>IF(C482&lt;&gt;"",G481-Table375[[#This Row],[Kapitał]],"")</f>
        <v/>
      </c>
    </row>
    <row r="483" spans="2:7">
      <c r="B483" s="33" t="str">
        <f t="shared" si="35"/>
        <v/>
      </c>
      <c r="C483" t="str">
        <f t="shared" si="36"/>
        <v/>
      </c>
      <c r="D483" s="34" t="str">
        <f t="shared" si="37"/>
        <v/>
      </c>
      <c r="E483" s="34" t="str">
        <f t="shared" si="38"/>
        <v/>
      </c>
      <c r="F483" s="34" t="str">
        <f t="shared" si="39"/>
        <v/>
      </c>
      <c r="G483" s="34" t="str">
        <f>IF(C483&lt;&gt;"",G482-Table375[[#This Row],[Kapitał]],"")</f>
        <v/>
      </c>
    </row>
    <row r="484" spans="2:7">
      <c r="B484" s="33" t="str">
        <f t="shared" si="35"/>
        <v/>
      </c>
      <c r="C484" t="str">
        <f t="shared" si="36"/>
        <v/>
      </c>
      <c r="D484" s="34" t="str">
        <f t="shared" si="37"/>
        <v/>
      </c>
      <c r="E484" s="34" t="str">
        <f t="shared" si="38"/>
        <v/>
      </c>
      <c r="F484" s="34" t="str">
        <f t="shared" si="39"/>
        <v/>
      </c>
      <c r="G484" s="34" t="str">
        <f>IF(C484&lt;&gt;"",G483-Table375[[#This Row],[Kapitał]],"")</f>
        <v/>
      </c>
    </row>
    <row r="485" spans="2:7">
      <c r="B485" s="33" t="str">
        <f t="shared" si="35"/>
        <v/>
      </c>
      <c r="C485" t="str">
        <f t="shared" si="36"/>
        <v/>
      </c>
      <c r="D485" s="34" t="str">
        <f t="shared" si="37"/>
        <v/>
      </c>
      <c r="E485" s="34" t="str">
        <f t="shared" si="38"/>
        <v/>
      </c>
      <c r="F485" s="34" t="str">
        <f t="shared" si="39"/>
        <v/>
      </c>
      <c r="G485" s="34" t="str">
        <f>IF(C485&lt;&gt;"",G484-Table375[[#This Row],[Kapitał]],"")</f>
        <v/>
      </c>
    </row>
    <row r="486" spans="2:7">
      <c r="B486" s="33" t="str">
        <f t="shared" si="35"/>
        <v/>
      </c>
      <c r="C486" t="str">
        <f t="shared" si="36"/>
        <v/>
      </c>
      <c r="D486" s="34" t="str">
        <f t="shared" si="37"/>
        <v/>
      </c>
      <c r="E486" s="34" t="str">
        <f t="shared" si="38"/>
        <v/>
      </c>
      <c r="F486" s="34" t="str">
        <f t="shared" si="39"/>
        <v/>
      </c>
      <c r="G486" s="34" t="str">
        <f>IF(C486&lt;&gt;"",G485-Table375[[#This Row],[Kapitał]],"")</f>
        <v/>
      </c>
    </row>
    <row r="487" spans="2:7">
      <c r="B487" s="33" t="str">
        <f t="shared" si="35"/>
        <v/>
      </c>
      <c r="C487" t="str">
        <f t="shared" si="36"/>
        <v/>
      </c>
      <c r="D487" s="34" t="str">
        <f t="shared" si="37"/>
        <v/>
      </c>
      <c r="E487" s="34" t="str">
        <f t="shared" si="38"/>
        <v/>
      </c>
      <c r="F487" s="34" t="str">
        <f t="shared" si="39"/>
        <v/>
      </c>
      <c r="G487" s="34" t="str">
        <f>IF(C487&lt;&gt;"",G486-Table375[[#This Row],[Kapitał]],"")</f>
        <v/>
      </c>
    </row>
    <row r="488" spans="2:7">
      <c r="B488" s="33" t="str">
        <f t="shared" si="35"/>
        <v/>
      </c>
      <c r="C488" t="str">
        <f t="shared" si="36"/>
        <v/>
      </c>
      <c r="D488" s="34" t="str">
        <f t="shared" si="37"/>
        <v/>
      </c>
      <c r="E488" s="34" t="str">
        <f t="shared" si="38"/>
        <v/>
      </c>
      <c r="F488" s="34" t="str">
        <f t="shared" si="39"/>
        <v/>
      </c>
      <c r="G488" s="34" t="str">
        <f>IF(C488&lt;&gt;"",G487-Table375[[#This Row],[Kapitał]],"")</f>
        <v/>
      </c>
    </row>
    <row r="489" spans="2:7">
      <c r="B489" s="33" t="str">
        <f t="shared" si="35"/>
        <v/>
      </c>
      <c r="C489" t="str">
        <f t="shared" si="36"/>
        <v/>
      </c>
      <c r="D489" s="34" t="str">
        <f t="shared" si="37"/>
        <v/>
      </c>
      <c r="E489" s="34" t="str">
        <f t="shared" si="38"/>
        <v/>
      </c>
      <c r="F489" s="34" t="str">
        <f t="shared" si="39"/>
        <v/>
      </c>
      <c r="G489" s="34" t="str">
        <f>IF(C489&lt;&gt;"",G488-Table375[[#This Row],[Kapitał]],"")</f>
        <v/>
      </c>
    </row>
    <row r="490" spans="2:7">
      <c r="B490" s="33" t="str">
        <f t="shared" si="35"/>
        <v/>
      </c>
      <c r="C490" t="str">
        <f t="shared" si="36"/>
        <v/>
      </c>
      <c r="D490" s="34" t="str">
        <f t="shared" si="37"/>
        <v/>
      </c>
      <c r="E490" s="34" t="str">
        <f t="shared" si="38"/>
        <v/>
      </c>
      <c r="F490" s="34" t="str">
        <f t="shared" si="39"/>
        <v/>
      </c>
      <c r="G490" s="34" t="str">
        <f>IF(C490&lt;&gt;"",G489-Table375[[#This Row],[Kapitał]],"")</f>
        <v/>
      </c>
    </row>
    <row r="491" spans="2:7">
      <c r="B491" s="33" t="str">
        <f t="shared" si="35"/>
        <v/>
      </c>
      <c r="C491" t="str">
        <f t="shared" si="36"/>
        <v/>
      </c>
      <c r="D491" s="34" t="str">
        <f t="shared" si="37"/>
        <v/>
      </c>
      <c r="E491" s="34" t="str">
        <f t="shared" si="38"/>
        <v/>
      </c>
      <c r="F491" s="34" t="str">
        <f t="shared" si="39"/>
        <v/>
      </c>
      <c r="G491" s="34" t="str">
        <f>IF(C491&lt;&gt;"",G490-Table375[[#This Row],[Kapitał]],"")</f>
        <v/>
      </c>
    </row>
    <row r="492" spans="2:7">
      <c r="B492" s="33" t="str">
        <f t="shared" si="35"/>
        <v/>
      </c>
      <c r="C492" t="str">
        <f t="shared" si="36"/>
        <v/>
      </c>
      <c r="D492" s="34" t="str">
        <f t="shared" si="37"/>
        <v/>
      </c>
      <c r="E492" s="34" t="str">
        <f t="shared" si="38"/>
        <v/>
      </c>
      <c r="F492" s="34" t="str">
        <f t="shared" si="39"/>
        <v/>
      </c>
      <c r="G492" s="34" t="str">
        <f>IF(C492&lt;&gt;"",G491-Table375[[#This Row],[Kapitał]],"")</f>
        <v/>
      </c>
    </row>
    <row r="493" spans="2:7">
      <c r="B493" s="33" t="str">
        <f t="shared" si="35"/>
        <v/>
      </c>
      <c r="C493" t="str">
        <f t="shared" si="36"/>
        <v/>
      </c>
      <c r="D493" s="34" t="str">
        <f t="shared" si="37"/>
        <v/>
      </c>
      <c r="E493" s="34" t="str">
        <f t="shared" si="38"/>
        <v/>
      </c>
      <c r="F493" s="34" t="str">
        <f t="shared" si="39"/>
        <v/>
      </c>
      <c r="G493" s="34" t="str">
        <f>IF(C493&lt;&gt;"",G492-Table375[[#This Row],[Kapitał]],"")</f>
        <v/>
      </c>
    </row>
    <row r="494" spans="2:7">
      <c r="B494" s="33" t="str">
        <f t="shared" si="35"/>
        <v/>
      </c>
      <c r="C494" t="str">
        <f t="shared" si="36"/>
        <v/>
      </c>
      <c r="D494" s="34" t="str">
        <f t="shared" si="37"/>
        <v/>
      </c>
      <c r="E494" s="34" t="str">
        <f t="shared" si="38"/>
        <v/>
      </c>
      <c r="F494" s="34" t="str">
        <f t="shared" si="39"/>
        <v/>
      </c>
      <c r="G494" s="34" t="str">
        <f>IF(C494&lt;&gt;"",G493-Table375[[#This Row],[Kapitał]],"")</f>
        <v/>
      </c>
    </row>
    <row r="495" spans="2:7">
      <c r="B495" s="33" t="str">
        <f t="shared" si="35"/>
        <v/>
      </c>
      <c r="C495" t="str">
        <f t="shared" si="36"/>
        <v/>
      </c>
      <c r="D495" s="34" t="str">
        <f t="shared" si="37"/>
        <v/>
      </c>
      <c r="E495" s="34" t="str">
        <f t="shared" si="38"/>
        <v/>
      </c>
      <c r="F495" s="34" t="str">
        <f t="shared" si="39"/>
        <v/>
      </c>
      <c r="G495" s="34" t="str">
        <f>IF(C495&lt;&gt;"",G494-Table375[[#This Row],[Kapitał]],"")</f>
        <v/>
      </c>
    </row>
    <row r="496" spans="2:7">
      <c r="B496" s="33" t="str">
        <f t="shared" si="35"/>
        <v/>
      </c>
      <c r="C496" t="str">
        <f t="shared" si="36"/>
        <v/>
      </c>
      <c r="D496" s="34" t="str">
        <f t="shared" si="37"/>
        <v/>
      </c>
      <c r="E496" s="34" t="str">
        <f t="shared" si="38"/>
        <v/>
      </c>
      <c r="F496" s="34" t="str">
        <f t="shared" si="39"/>
        <v/>
      </c>
      <c r="G496" s="34" t="str">
        <f>IF(C496&lt;&gt;"",G495-Table375[[#This Row],[Kapitał]],"")</f>
        <v/>
      </c>
    </row>
    <row r="497" spans="2:7">
      <c r="B497" s="33" t="str">
        <f t="shared" si="35"/>
        <v/>
      </c>
      <c r="C497" t="str">
        <f t="shared" si="36"/>
        <v/>
      </c>
      <c r="D497" s="34" t="str">
        <f t="shared" si="37"/>
        <v/>
      </c>
      <c r="E497" s="34" t="str">
        <f t="shared" si="38"/>
        <v/>
      </c>
      <c r="F497" s="34" t="str">
        <f t="shared" si="39"/>
        <v/>
      </c>
      <c r="G497" s="34" t="str">
        <f>IF(C497&lt;&gt;"",G496-Table375[[#This Row],[Kapitał]],"")</f>
        <v/>
      </c>
    </row>
    <row r="498" spans="2:7">
      <c r="B498" s="33" t="str">
        <f t="shared" si="35"/>
        <v/>
      </c>
      <c r="C498" t="str">
        <f t="shared" si="36"/>
        <v/>
      </c>
      <c r="D498" s="34" t="str">
        <f t="shared" si="37"/>
        <v/>
      </c>
      <c r="E498" s="34" t="str">
        <f t="shared" si="38"/>
        <v/>
      </c>
      <c r="F498" s="34" t="str">
        <f t="shared" si="39"/>
        <v/>
      </c>
      <c r="G498" s="34" t="str">
        <f>IF(C498&lt;&gt;"",G497-Table375[[#This Row],[Kapitał]],"")</f>
        <v/>
      </c>
    </row>
    <row r="499" spans="2:7">
      <c r="B499" s="33" t="str">
        <f t="shared" si="35"/>
        <v/>
      </c>
      <c r="C499" t="str">
        <f t="shared" si="36"/>
        <v/>
      </c>
      <c r="D499" s="34" t="str">
        <f t="shared" si="37"/>
        <v/>
      </c>
      <c r="E499" s="34" t="str">
        <f t="shared" si="38"/>
        <v/>
      </c>
      <c r="F499" s="34" t="str">
        <f t="shared" si="39"/>
        <v/>
      </c>
      <c r="G499" s="34" t="str">
        <f>IF(C499&lt;&gt;"",G498-Table375[[#This Row],[Kapitał]],"")</f>
        <v/>
      </c>
    </row>
    <row r="500" spans="2:7">
      <c r="B500" s="33" t="str">
        <f t="shared" si="35"/>
        <v/>
      </c>
      <c r="C500" t="str">
        <f t="shared" si="36"/>
        <v/>
      </c>
      <c r="D500" s="34" t="str">
        <f t="shared" si="37"/>
        <v/>
      </c>
      <c r="E500" s="34" t="str">
        <f t="shared" si="38"/>
        <v/>
      </c>
      <c r="F500" s="34" t="str">
        <f t="shared" si="39"/>
        <v/>
      </c>
      <c r="G500" s="34" t="str">
        <f>IF(C500&lt;&gt;"",G499-Table375[[#This Row],[Kapitał]],"")</f>
        <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0"/>
  <sheetViews>
    <sheetView showGridLines="0" workbookViewId="0">
      <selection activeCell="I1" sqref="I1"/>
    </sheetView>
  </sheetViews>
  <sheetFormatPr baseColWidth="10" defaultRowHeight="15" x14ac:dyDescent="0"/>
  <cols>
    <col min="1" max="1" width="2.33203125" customWidth="1"/>
    <col min="3" max="3" width="13.5" customWidth="1"/>
    <col min="4" max="4" width="15.5" customWidth="1"/>
    <col min="7" max="7" width="25.5" customWidth="1"/>
    <col min="8" max="8" width="11" customWidth="1"/>
  </cols>
  <sheetData>
    <row r="1" spans="2:5" ht="21">
      <c r="B1" s="10" t="s">
        <v>76</v>
      </c>
    </row>
    <row r="3" spans="2:5">
      <c r="B3" s="36" t="s">
        <v>90</v>
      </c>
    </row>
    <row r="5" spans="2:5" ht="21">
      <c r="B5" s="10" t="s">
        <v>39</v>
      </c>
    </row>
    <row r="7" spans="2:5">
      <c r="C7" s="35" t="s">
        <v>40</v>
      </c>
      <c r="D7" s="34">
        <f>SUM(Table3786[Wysokość raty])</f>
        <v>64700.716870918593</v>
      </c>
      <c r="E7" t="str">
        <f>ANALIZA!D12</f>
        <v>CHF</v>
      </c>
    </row>
    <row r="8" spans="2:5">
      <c r="C8" s="35" t="s">
        <v>41</v>
      </c>
      <c r="D8" s="34">
        <f>SUM(Table3786[Kapitał])</f>
        <v>50000.000000001506</v>
      </c>
      <c r="E8" t="str">
        <f>E7</f>
        <v>CHF</v>
      </c>
    </row>
    <row r="9" spans="2:5">
      <c r="C9" s="35" t="s">
        <v>42</v>
      </c>
      <c r="D9" s="34">
        <f>SUM(Table3786[Odsetki])</f>
        <v>14700.71687091803</v>
      </c>
      <c r="E9" t="str">
        <f>E7</f>
        <v>CHF</v>
      </c>
    </row>
    <row r="11" spans="2:5">
      <c r="C11" s="35" t="s">
        <v>33</v>
      </c>
      <c r="D11" s="34">
        <f>C20-D8</f>
        <v>-1.5061232261359692E-9</v>
      </c>
      <c r="E11" t="str">
        <f>E7</f>
        <v>CHF</v>
      </c>
    </row>
    <row r="13" spans="2:5">
      <c r="C13" s="35" t="s">
        <v>47</v>
      </c>
      <c r="D13" s="34">
        <f>C21</f>
        <v>200.3118169378279</v>
      </c>
      <c r="E13" t="str">
        <f>E7</f>
        <v>CHF</v>
      </c>
    </row>
    <row r="14" spans="2:5">
      <c r="C14" s="35" t="s">
        <v>48</v>
      </c>
      <c r="D14" s="34">
        <f>D13*ANALIZA!C13</f>
        <v>771.20049521063743</v>
      </c>
      <c r="E14" t="s">
        <v>22</v>
      </c>
    </row>
    <row r="16" spans="2:5" ht="21">
      <c r="B16" s="10" t="s">
        <v>34</v>
      </c>
    </row>
    <row r="18" spans="2:9">
      <c r="B18" t="s">
        <v>35</v>
      </c>
      <c r="C18">
        <f>ANALIZA!C16/12</f>
        <v>1.6666666666666668E-3</v>
      </c>
    </row>
    <row r="19" spans="2:9">
      <c r="B19" t="s">
        <v>36</v>
      </c>
      <c r="C19" s="37">
        <f>NPER(C18,C21,-C20)</f>
        <v>322.99999999999255</v>
      </c>
    </row>
    <row r="20" spans="2:9">
      <c r="B20" t="s">
        <v>37</v>
      </c>
      <c r="C20" s="34">
        <f>ANALIZA!C12-ANALIZA!C26</f>
        <v>50000</v>
      </c>
    </row>
    <row r="21" spans="2:9">
      <c r="B21" t="s">
        <v>38</v>
      </c>
      <c r="C21" s="34">
        <f>'Standardowa spłata'!C21</f>
        <v>200.3118169378279</v>
      </c>
    </row>
    <row r="23" spans="2:9" ht="21">
      <c r="B23" s="10" t="s">
        <v>44</v>
      </c>
      <c r="I23" s="10"/>
    </row>
    <row r="25" spans="2:9">
      <c r="B25" s="36" t="s">
        <v>45</v>
      </c>
    </row>
    <row r="27" spans="2:9">
      <c r="B27" t="s">
        <v>28</v>
      </c>
      <c r="C27" t="s">
        <v>29</v>
      </c>
      <c r="D27" t="s">
        <v>32</v>
      </c>
      <c r="E27" t="s">
        <v>30</v>
      </c>
      <c r="F27" t="s">
        <v>31</v>
      </c>
      <c r="G27" t="s">
        <v>33</v>
      </c>
    </row>
    <row r="28" spans="2:9">
      <c r="B28" s="33">
        <f>ANALIZA!C11</f>
        <v>42120</v>
      </c>
      <c r="C28">
        <f>IF(C19&gt;=1,1,)</f>
        <v>1</v>
      </c>
      <c r="D28" s="34">
        <f t="shared" ref="D28:D91" si="0">IF(C28&lt;&gt;"",$C$21,"")</f>
        <v>200.3118169378279</v>
      </c>
      <c r="E28" s="34">
        <f>IF(C28&lt;&gt;"",PPMT($C$18,C28,$C$19,-$C$20,,),"")</f>
        <v>116.97848360449804</v>
      </c>
      <c r="F28" s="34">
        <f>IF(C28&lt;&gt;"",IPMT($C$18,C28,$C$19,-$C$20,,),"")</f>
        <v>83.333333333333343</v>
      </c>
      <c r="G28" s="34">
        <f>IF(C28&lt;&gt;"",$C$20-E28,"")</f>
        <v>49883.0215163955</v>
      </c>
    </row>
    <row r="29" spans="2:9">
      <c r="B29" s="33">
        <f>IF(C29&lt;&gt;"",EDATE(B28,1),"")</f>
        <v>42150</v>
      </c>
      <c r="C29">
        <f>IF($C$19&lt;=C28,"",C28+1)</f>
        <v>2</v>
      </c>
      <c r="D29" s="34">
        <f t="shared" si="0"/>
        <v>200.3118169378279</v>
      </c>
      <c r="E29" s="34">
        <f>IF(C29&lt;&gt;"",PPMT($C$18,C29,$C$19,-$C$20,,),"")</f>
        <v>117.17344774383888</v>
      </c>
      <c r="F29" s="34">
        <f t="shared" ref="F29:F91" si="1">IF(C29&lt;&gt;"",IPMT($C$18,C29,$C$19,-$C$20,,),"")</f>
        <v>83.138369193992517</v>
      </c>
      <c r="G29" s="34">
        <f>IF(C29&lt;&gt;"",G28-Table3786[[#This Row],[Kapitał]],"")</f>
        <v>49765.848068651663</v>
      </c>
    </row>
    <row r="30" spans="2:9">
      <c r="B30" s="33">
        <f t="shared" ref="B30:B91" si="2">IF(C30&lt;&gt;"",EDATE(B29,1),"")</f>
        <v>42181</v>
      </c>
      <c r="C30">
        <f t="shared" ref="C30:C91" si="3">IF($C$19&lt;=C29,"",C29+1)</f>
        <v>3</v>
      </c>
      <c r="D30" s="34">
        <f t="shared" si="0"/>
        <v>200.3118169378279</v>
      </c>
      <c r="E30" s="34">
        <f>IF(C30&lt;&gt;"",PPMT($C$18,C30,$C$19,-$C$20,,),"")</f>
        <v>117.36873682341192</v>
      </c>
      <c r="F30" s="34">
        <f t="shared" si="1"/>
        <v>82.943080114419445</v>
      </c>
      <c r="G30" s="34">
        <f>IF(C30&lt;&gt;"",G29-Table3786[[#This Row],[Kapitał]],"")</f>
        <v>49648.479331828254</v>
      </c>
    </row>
    <row r="31" spans="2:9">
      <c r="B31" s="33">
        <f t="shared" si="2"/>
        <v>42211</v>
      </c>
      <c r="C31">
        <f t="shared" si="3"/>
        <v>4</v>
      </c>
      <c r="D31" s="34">
        <f t="shared" si="0"/>
        <v>200.3118169378279</v>
      </c>
      <c r="E31" s="34">
        <f t="shared" ref="E31:E91" si="4">IF(C31&lt;&gt;"",PPMT($C$18,C31,$C$19,-$C$20,,),"")</f>
        <v>117.5643513847843</v>
      </c>
      <c r="F31" s="34">
        <f t="shared" si="1"/>
        <v>82.747465553047093</v>
      </c>
      <c r="G31" s="34">
        <f>IF(C31&lt;&gt;"",G30-Table3786[[#This Row],[Kapitał]],"")</f>
        <v>49530.914980443471</v>
      </c>
    </row>
    <row r="32" spans="2:9">
      <c r="B32" s="33">
        <f t="shared" si="2"/>
        <v>42242</v>
      </c>
      <c r="C32">
        <f t="shared" si="3"/>
        <v>5</v>
      </c>
      <c r="D32" s="34">
        <f t="shared" si="0"/>
        <v>200.3118169378279</v>
      </c>
      <c r="E32" s="34">
        <f t="shared" si="4"/>
        <v>117.76029197042558</v>
      </c>
      <c r="F32" s="34">
        <f t="shared" si="1"/>
        <v>82.551524967405797</v>
      </c>
      <c r="G32" s="34">
        <f>IF(C32&lt;&gt;"",G31-Table3786[[#This Row],[Kapitał]],"")</f>
        <v>49413.154688473049</v>
      </c>
    </row>
    <row r="33" spans="2:9">
      <c r="B33" s="33">
        <f t="shared" si="2"/>
        <v>42273</v>
      </c>
      <c r="C33">
        <f t="shared" si="3"/>
        <v>6</v>
      </c>
      <c r="D33" s="34">
        <f t="shared" si="0"/>
        <v>200.3118169378279</v>
      </c>
      <c r="E33" s="34">
        <f t="shared" si="4"/>
        <v>117.95655912370962</v>
      </c>
      <c r="F33" s="34">
        <f t="shared" si="1"/>
        <v>82.355257814121742</v>
      </c>
      <c r="G33" s="34">
        <f>IF(C33&lt;&gt;"",G32-Table3786[[#This Row],[Kapitał]],"")</f>
        <v>49295.198129349337</v>
      </c>
      <c r="I33" s="34"/>
    </row>
    <row r="34" spans="2:9">
      <c r="B34" s="33">
        <f t="shared" si="2"/>
        <v>42303</v>
      </c>
      <c r="C34">
        <f t="shared" si="3"/>
        <v>7</v>
      </c>
      <c r="D34" s="34">
        <f t="shared" si="0"/>
        <v>200.3118169378279</v>
      </c>
      <c r="E34" s="34">
        <f t="shared" si="4"/>
        <v>118.15315338891583</v>
      </c>
      <c r="F34" s="34">
        <f t="shared" si="1"/>
        <v>82.158663548915555</v>
      </c>
      <c r="G34" s="34">
        <f>IF(C34&lt;&gt;"",G33-Table3786[[#This Row],[Kapitał]],"")</f>
        <v>49177.044975960423</v>
      </c>
    </row>
    <row r="35" spans="2:9">
      <c r="B35" s="33">
        <f t="shared" si="2"/>
        <v>42334</v>
      </c>
      <c r="C35">
        <f t="shared" si="3"/>
        <v>8</v>
      </c>
      <c r="D35" s="34">
        <f t="shared" si="0"/>
        <v>200.3118169378279</v>
      </c>
      <c r="E35" s="34">
        <f t="shared" si="4"/>
        <v>118.3500753112307</v>
      </c>
      <c r="F35" s="34">
        <f t="shared" si="1"/>
        <v>81.961741626600727</v>
      </c>
      <c r="G35" s="34">
        <f>IF(C35&lt;&gt;"",G34-Table3786[[#This Row],[Kapitał]],"")</f>
        <v>49058.694900649192</v>
      </c>
    </row>
    <row r="36" spans="2:9">
      <c r="B36" s="33">
        <f t="shared" si="2"/>
        <v>42364</v>
      </c>
      <c r="C36">
        <f t="shared" si="3"/>
        <v>9</v>
      </c>
      <c r="D36" s="34">
        <f t="shared" si="0"/>
        <v>200.3118169378279</v>
      </c>
      <c r="E36" s="34">
        <f t="shared" si="4"/>
        <v>118.54732543674939</v>
      </c>
      <c r="F36" s="34">
        <f t="shared" si="1"/>
        <v>81.764491501081991</v>
      </c>
      <c r="G36" s="34">
        <f>IF(C36&lt;&gt;"",G35-Table3786[[#This Row],[Kapitał]],"")</f>
        <v>48940.147575212446</v>
      </c>
    </row>
    <row r="37" spans="2:9">
      <c r="B37" s="33">
        <f t="shared" si="2"/>
        <v>42395</v>
      </c>
      <c r="C37">
        <f t="shared" si="3"/>
        <v>10</v>
      </c>
      <c r="D37" s="34">
        <f t="shared" si="0"/>
        <v>200.3118169378279</v>
      </c>
      <c r="E37" s="34">
        <f t="shared" si="4"/>
        <v>118.7449043124773</v>
      </c>
      <c r="F37" s="34">
        <f t="shared" si="1"/>
        <v>81.566912625354064</v>
      </c>
      <c r="G37" s="34">
        <f>IF(C37&lt;&gt;"",G36-Table3786[[#This Row],[Kapitał]],"")</f>
        <v>48821.402670899966</v>
      </c>
    </row>
    <row r="38" spans="2:9">
      <c r="B38" s="33">
        <f t="shared" si="2"/>
        <v>42426</v>
      </c>
      <c r="C38">
        <f t="shared" si="3"/>
        <v>11</v>
      </c>
      <c r="D38" s="34">
        <f t="shared" si="0"/>
        <v>200.3118169378279</v>
      </c>
      <c r="E38" s="34">
        <f t="shared" si="4"/>
        <v>118.94281248633145</v>
      </c>
      <c r="F38" s="34">
        <f t="shared" si="1"/>
        <v>81.369004451499919</v>
      </c>
      <c r="G38" s="34">
        <f>IF(C38&lt;&gt;"",G37-Table3786[[#This Row],[Kapitał]],"")</f>
        <v>48702.459858413633</v>
      </c>
    </row>
    <row r="39" spans="2:9">
      <c r="B39" s="33">
        <f t="shared" si="2"/>
        <v>42455</v>
      </c>
      <c r="C39">
        <f t="shared" si="3"/>
        <v>12</v>
      </c>
      <c r="D39" s="34">
        <f t="shared" si="0"/>
        <v>200.3118169378279</v>
      </c>
      <c r="E39" s="34">
        <f t="shared" si="4"/>
        <v>119.14105050714197</v>
      </c>
      <c r="F39" s="34">
        <f t="shared" si="1"/>
        <v>81.170766430689397</v>
      </c>
      <c r="G39" s="34">
        <f>IF(C39&lt;&gt;"",G38-Table3786[[#This Row],[Kapitał]],"")</f>
        <v>48583.318807906493</v>
      </c>
    </row>
    <row r="40" spans="2:9">
      <c r="B40" s="33">
        <f t="shared" si="2"/>
        <v>42486</v>
      </c>
      <c r="C40">
        <f t="shared" si="3"/>
        <v>13</v>
      </c>
      <c r="D40" s="34">
        <f t="shared" si="0"/>
        <v>200.3118169378279</v>
      </c>
      <c r="E40" s="34">
        <f t="shared" si="4"/>
        <v>119.33961892465389</v>
      </c>
      <c r="F40" s="34">
        <f t="shared" si="1"/>
        <v>80.972198013177476</v>
      </c>
      <c r="G40" s="34">
        <f>IF(C40&lt;&gt;"",G39-Table3786[[#This Row],[Kapitał]],"")</f>
        <v>48463.979188981837</v>
      </c>
    </row>
    <row r="41" spans="2:9">
      <c r="B41" s="33">
        <f t="shared" si="2"/>
        <v>42516</v>
      </c>
      <c r="C41">
        <f t="shared" si="3"/>
        <v>14</v>
      </c>
      <c r="D41" s="34">
        <f t="shared" si="0"/>
        <v>200.3118169378279</v>
      </c>
      <c r="E41" s="34">
        <f t="shared" si="4"/>
        <v>119.53851828952833</v>
      </c>
      <c r="F41" s="34">
        <f t="shared" si="1"/>
        <v>80.773298648303054</v>
      </c>
      <c r="G41" s="34">
        <f>IF(C41&lt;&gt;"",G40-Table3786[[#This Row],[Kapitał]],"")</f>
        <v>48344.440670692311</v>
      </c>
    </row>
    <row r="42" spans="2:9">
      <c r="B42" s="33">
        <f t="shared" si="2"/>
        <v>42547</v>
      </c>
      <c r="C42">
        <f t="shared" si="3"/>
        <v>15</v>
      </c>
      <c r="D42" s="34">
        <f t="shared" si="0"/>
        <v>200.3118169378279</v>
      </c>
      <c r="E42" s="34">
        <f t="shared" si="4"/>
        <v>119.7377491533442</v>
      </c>
      <c r="F42" s="34">
        <f t="shared" si="1"/>
        <v>80.574067784487184</v>
      </c>
      <c r="G42" s="34">
        <f>IF(C42&lt;&gt;"",G41-Table3786[[#This Row],[Kapitał]],"")</f>
        <v>48224.70292153897</v>
      </c>
    </row>
    <row r="43" spans="2:9">
      <c r="B43" s="33">
        <f t="shared" si="2"/>
        <v>42577</v>
      </c>
      <c r="C43">
        <f t="shared" si="3"/>
        <v>16</v>
      </c>
      <c r="D43" s="34">
        <f t="shared" si="0"/>
        <v>200.3118169378279</v>
      </c>
      <c r="E43" s="34">
        <f t="shared" si="4"/>
        <v>119.93731206859977</v>
      </c>
      <c r="F43" s="34">
        <f t="shared" si="1"/>
        <v>80.374504869231615</v>
      </c>
      <c r="G43" s="34">
        <f>IF(C43&lt;&gt;"",G42-Table3786[[#This Row],[Kapitał]],"")</f>
        <v>48104.765609470371</v>
      </c>
    </row>
    <row r="44" spans="2:9">
      <c r="B44" s="33">
        <f t="shared" si="2"/>
        <v>42608</v>
      </c>
      <c r="C44">
        <f t="shared" si="3"/>
        <v>17</v>
      </c>
      <c r="D44" s="34">
        <f t="shared" si="0"/>
        <v>200.3118169378279</v>
      </c>
      <c r="E44" s="34">
        <f t="shared" si="4"/>
        <v>120.13720758871409</v>
      </c>
      <c r="F44" s="34">
        <f t="shared" si="1"/>
        <v>80.174609349117247</v>
      </c>
      <c r="G44" s="34">
        <f>IF(C44&lt;&gt;"",G43-Table3786[[#This Row],[Kapitał]],"")</f>
        <v>47984.628401881659</v>
      </c>
    </row>
    <row r="45" spans="2:9">
      <c r="B45" s="33">
        <f t="shared" si="2"/>
        <v>42639</v>
      </c>
      <c r="C45">
        <f t="shared" si="3"/>
        <v>18</v>
      </c>
      <c r="D45" s="34">
        <f t="shared" si="0"/>
        <v>200.3118169378279</v>
      </c>
      <c r="E45" s="34">
        <f t="shared" si="4"/>
        <v>120.33743626802864</v>
      </c>
      <c r="F45" s="34">
        <f t="shared" si="1"/>
        <v>79.974380669802756</v>
      </c>
      <c r="G45" s="34">
        <f>IF(C45&lt;&gt;"",G44-Table3786[[#This Row],[Kapitał]],"")</f>
        <v>47864.290965613633</v>
      </c>
    </row>
    <row r="46" spans="2:9">
      <c r="B46" s="33">
        <f t="shared" si="2"/>
        <v>42669</v>
      </c>
      <c r="C46">
        <f t="shared" si="3"/>
        <v>19</v>
      </c>
      <c r="D46" s="34">
        <f t="shared" si="0"/>
        <v>200.3118169378279</v>
      </c>
      <c r="E46" s="34">
        <f t="shared" si="4"/>
        <v>120.53799866180867</v>
      </c>
      <c r="F46" s="34">
        <f t="shared" si="1"/>
        <v>79.773818276022709</v>
      </c>
      <c r="G46" s="34">
        <f>IF(C46&lt;&gt;"",G45-Table3786[[#This Row],[Kapitał]],"")</f>
        <v>47743.752966951826</v>
      </c>
    </row>
    <row r="47" spans="2:9">
      <c r="B47" s="33">
        <f t="shared" si="2"/>
        <v>42700</v>
      </c>
      <c r="C47">
        <f t="shared" si="3"/>
        <v>20</v>
      </c>
      <c r="D47" s="34">
        <f t="shared" si="0"/>
        <v>200.3118169378279</v>
      </c>
      <c r="E47" s="34">
        <f t="shared" si="4"/>
        <v>120.73889532624501</v>
      </c>
      <c r="F47" s="34">
        <f t="shared" si="1"/>
        <v>79.572921611586352</v>
      </c>
      <c r="G47" s="34">
        <f>IF(C47&lt;&gt;"",G46-Table3786[[#This Row],[Kapitał]],"")</f>
        <v>47623.014071625585</v>
      </c>
    </row>
    <row r="48" spans="2:9">
      <c r="B48" s="33">
        <f t="shared" si="2"/>
        <v>42730</v>
      </c>
      <c r="C48">
        <f t="shared" si="3"/>
        <v>21</v>
      </c>
      <c r="D48" s="34">
        <f t="shared" si="0"/>
        <v>200.3118169378279</v>
      </c>
      <c r="E48" s="34">
        <f t="shared" si="4"/>
        <v>120.94012681845543</v>
      </c>
      <c r="F48" s="34">
        <f t="shared" si="1"/>
        <v>79.371690119375927</v>
      </c>
      <c r="G48" s="34">
        <f>IF(C48&lt;&gt;"",G47-Table3786[[#This Row],[Kapitał]],"")</f>
        <v>47502.073944807133</v>
      </c>
    </row>
    <row r="49" spans="2:7">
      <c r="B49" s="33">
        <f t="shared" si="2"/>
        <v>42761</v>
      </c>
      <c r="C49">
        <f t="shared" si="3"/>
        <v>22</v>
      </c>
      <c r="D49" s="34">
        <f t="shared" si="0"/>
        <v>200.3118169378279</v>
      </c>
      <c r="E49" s="34">
        <f t="shared" si="4"/>
        <v>121.14169369648619</v>
      </c>
      <c r="F49" s="34">
        <f t="shared" si="1"/>
        <v>79.170123241345195</v>
      </c>
      <c r="G49" s="34">
        <f>IF(C49&lt;&gt;"",G48-Table3786[[#This Row],[Kapitał]],"")</f>
        <v>47380.932251110644</v>
      </c>
    </row>
    <row r="50" spans="2:7">
      <c r="B50" s="33">
        <f t="shared" si="2"/>
        <v>42792</v>
      </c>
      <c r="C50">
        <f t="shared" si="3"/>
        <v>23</v>
      </c>
      <c r="D50" s="34">
        <f t="shared" si="0"/>
        <v>200.3118169378279</v>
      </c>
      <c r="E50" s="34">
        <f t="shared" si="4"/>
        <v>121.34359651931368</v>
      </c>
      <c r="F50" s="34">
        <f t="shared" si="1"/>
        <v>78.968220418517717</v>
      </c>
      <c r="G50" s="34">
        <f>IF(C50&lt;&gt;"",G49-Table3786[[#This Row],[Kapitał]],"")</f>
        <v>47259.588654591331</v>
      </c>
    </row>
    <row r="51" spans="2:7">
      <c r="B51" s="33">
        <f t="shared" si="2"/>
        <v>42820</v>
      </c>
      <c r="C51">
        <f t="shared" si="3"/>
        <v>24</v>
      </c>
      <c r="D51" s="34">
        <f t="shared" si="0"/>
        <v>200.3118169378279</v>
      </c>
      <c r="E51" s="34">
        <f t="shared" si="4"/>
        <v>121.54583584684586</v>
      </c>
      <c r="F51" s="34">
        <f t="shared" si="1"/>
        <v>78.76598109098552</v>
      </c>
      <c r="G51" s="34">
        <f>IF(C51&lt;&gt;"",G50-Table3786[[#This Row],[Kapitał]],"")</f>
        <v>47138.042818744485</v>
      </c>
    </row>
    <row r="52" spans="2:7">
      <c r="B52" s="33">
        <f t="shared" si="2"/>
        <v>42851</v>
      </c>
      <c r="C52">
        <f t="shared" si="3"/>
        <v>25</v>
      </c>
      <c r="D52" s="34">
        <f t="shared" si="0"/>
        <v>200.3118169378279</v>
      </c>
      <c r="E52" s="34">
        <f t="shared" si="4"/>
        <v>121.74841223992394</v>
      </c>
      <c r="F52" s="34">
        <f t="shared" si="1"/>
        <v>78.563404697907444</v>
      </c>
      <c r="G52" s="34">
        <f>IF(C52&lt;&gt;"",G51-Table3786[[#This Row],[Kapitał]],"")</f>
        <v>47016.294406504559</v>
      </c>
    </row>
    <row r="53" spans="2:7">
      <c r="B53" s="33">
        <f t="shared" si="2"/>
        <v>42881</v>
      </c>
      <c r="C53">
        <f t="shared" si="3"/>
        <v>26</v>
      </c>
      <c r="D53" s="34">
        <f t="shared" si="0"/>
        <v>200.3118169378279</v>
      </c>
      <c r="E53" s="34">
        <f t="shared" si="4"/>
        <v>121.95132626032382</v>
      </c>
      <c r="F53" s="34">
        <f t="shared" si="1"/>
        <v>78.36049067750757</v>
      </c>
      <c r="G53" s="34">
        <f>IF(C53&lt;&gt;"",G52-Table3786[[#This Row],[Kapitał]],"")</f>
        <v>46894.343080244238</v>
      </c>
    </row>
    <row r="54" spans="2:7">
      <c r="B54" s="33">
        <f t="shared" si="2"/>
        <v>42912</v>
      </c>
      <c r="C54">
        <f t="shared" si="3"/>
        <v>27</v>
      </c>
      <c r="D54" s="34">
        <f t="shared" si="0"/>
        <v>200.3118169378279</v>
      </c>
      <c r="E54" s="34">
        <f t="shared" si="4"/>
        <v>122.15457847075768</v>
      </c>
      <c r="F54" s="34">
        <f t="shared" si="1"/>
        <v>78.157238467073697</v>
      </c>
      <c r="G54" s="34">
        <f>IF(C54&lt;&gt;"",G53-Table3786[[#This Row],[Kapitał]],"")</f>
        <v>46772.188501773482</v>
      </c>
    </row>
    <row r="55" spans="2:7">
      <c r="B55" s="33">
        <f t="shared" si="2"/>
        <v>42942</v>
      </c>
      <c r="C55">
        <f t="shared" si="3"/>
        <v>28</v>
      </c>
      <c r="D55" s="34">
        <f t="shared" si="0"/>
        <v>200.3118169378279</v>
      </c>
      <c r="E55" s="34">
        <f t="shared" si="4"/>
        <v>122.35816943487561</v>
      </c>
      <c r="F55" s="34">
        <f t="shared" si="1"/>
        <v>77.953647502955761</v>
      </c>
      <c r="G55" s="34">
        <f>IF(C55&lt;&gt;"",G54-Table3786[[#This Row],[Kapitał]],"")</f>
        <v>46649.830332338606</v>
      </c>
    </row>
    <row r="56" spans="2:7">
      <c r="B56" s="33">
        <f t="shared" si="2"/>
        <v>42973</v>
      </c>
      <c r="C56">
        <f t="shared" si="3"/>
        <v>29</v>
      </c>
      <c r="D56" s="34">
        <f t="shared" si="0"/>
        <v>200.3118169378279</v>
      </c>
      <c r="E56" s="34">
        <f t="shared" si="4"/>
        <v>122.56209971726707</v>
      </c>
      <c r="F56" s="34">
        <f t="shared" si="1"/>
        <v>77.749717220564307</v>
      </c>
      <c r="G56" s="34">
        <f>IF(C56&lt;&gt;"",G55-Table3786[[#This Row],[Kapitał]],"")</f>
        <v>46527.26823262134</v>
      </c>
    </row>
    <row r="57" spans="2:7">
      <c r="B57" s="33">
        <f t="shared" si="2"/>
        <v>43004</v>
      </c>
      <c r="C57">
        <f t="shared" si="3"/>
        <v>30</v>
      </c>
      <c r="D57" s="34">
        <f t="shared" si="0"/>
        <v>200.3118169378279</v>
      </c>
      <c r="E57" s="34">
        <f t="shared" si="4"/>
        <v>122.7663698834625</v>
      </c>
      <c r="F57" s="34">
        <f t="shared" si="1"/>
        <v>77.54544705436885</v>
      </c>
      <c r="G57" s="34">
        <f>IF(C57&lt;&gt;"",G56-Table3786[[#This Row],[Kapitał]],"")</f>
        <v>46404.501862737874</v>
      </c>
    </row>
    <row r="58" spans="2:7">
      <c r="B58" s="33">
        <f t="shared" si="2"/>
        <v>43034</v>
      </c>
      <c r="C58">
        <f t="shared" si="3"/>
        <v>31</v>
      </c>
      <c r="D58" s="34">
        <f t="shared" si="0"/>
        <v>200.3118169378279</v>
      </c>
      <c r="E58" s="34">
        <f t="shared" si="4"/>
        <v>122.97098049993497</v>
      </c>
      <c r="F58" s="34">
        <f t="shared" si="1"/>
        <v>77.340836437896428</v>
      </c>
      <c r="G58" s="34">
        <f>IF(C58&lt;&gt;"",G57-Table3786[[#This Row],[Kapitał]],"")</f>
        <v>46281.530882237937</v>
      </c>
    </row>
    <row r="59" spans="2:7">
      <c r="B59" s="33">
        <f t="shared" si="2"/>
        <v>43065</v>
      </c>
      <c r="C59">
        <f t="shared" si="3"/>
        <v>32</v>
      </c>
      <c r="D59" s="34">
        <f t="shared" si="0"/>
        <v>200.3118169378279</v>
      </c>
      <c r="E59" s="34">
        <f t="shared" si="4"/>
        <v>123.17593213410152</v>
      </c>
      <c r="F59" s="34">
        <f t="shared" si="1"/>
        <v>77.135884803729866</v>
      </c>
      <c r="G59" s="34">
        <f>IF(C59&lt;&gt;"",G58-Table3786[[#This Row],[Kapitał]],"")</f>
        <v>46158.354950103836</v>
      </c>
    </row>
    <row r="60" spans="2:7">
      <c r="B60" s="33">
        <f t="shared" si="2"/>
        <v>43095</v>
      </c>
      <c r="C60">
        <f t="shared" si="3"/>
        <v>33</v>
      </c>
      <c r="D60" s="34">
        <f t="shared" si="0"/>
        <v>200.3118169378279</v>
      </c>
      <c r="E60" s="34">
        <f t="shared" si="4"/>
        <v>123.38122535432503</v>
      </c>
      <c r="F60" s="34">
        <f t="shared" si="1"/>
        <v>76.930591583506356</v>
      </c>
      <c r="G60" s="34">
        <f>IF(C60&lt;&gt;"",G59-Table3786[[#This Row],[Kapitał]],"")</f>
        <v>46034.973724749514</v>
      </c>
    </row>
    <row r="61" spans="2:7">
      <c r="B61" s="33">
        <f t="shared" si="2"/>
        <v>43126</v>
      </c>
      <c r="C61">
        <f t="shared" si="3"/>
        <v>34</v>
      </c>
      <c r="D61" s="34">
        <f t="shared" si="0"/>
        <v>200.3118169378279</v>
      </c>
      <c r="E61" s="34">
        <f t="shared" si="4"/>
        <v>123.58686072991556</v>
      </c>
      <c r="F61" s="34">
        <f t="shared" si="1"/>
        <v>76.724956207915824</v>
      </c>
      <c r="G61" s="34">
        <f>IF(C61&lt;&gt;"",G60-Table3786[[#This Row],[Kapitał]],"")</f>
        <v>45911.386864019601</v>
      </c>
    </row>
    <row r="62" spans="2:7">
      <c r="B62" s="33">
        <f t="shared" si="2"/>
        <v>43157</v>
      </c>
      <c r="C62">
        <f t="shared" si="3"/>
        <v>35</v>
      </c>
      <c r="D62" s="34">
        <f t="shared" si="0"/>
        <v>200.3118169378279</v>
      </c>
      <c r="E62" s="34">
        <f t="shared" si="4"/>
        <v>123.79283883113209</v>
      </c>
      <c r="F62" s="34">
        <f t="shared" si="1"/>
        <v>76.518978106699308</v>
      </c>
      <c r="G62" s="34">
        <f>IF(C62&lt;&gt;"",G61-Table3786[[#This Row],[Kapitał]],"")</f>
        <v>45787.594025188468</v>
      </c>
    </row>
    <row r="63" spans="2:7">
      <c r="B63" s="33">
        <f t="shared" si="2"/>
        <v>43185</v>
      </c>
      <c r="C63">
        <f t="shared" si="3"/>
        <v>36</v>
      </c>
      <c r="D63" s="34">
        <f t="shared" si="0"/>
        <v>200.3118169378279</v>
      </c>
      <c r="E63" s="34">
        <f t="shared" si="4"/>
        <v>123.99916022918397</v>
      </c>
      <c r="F63" s="34">
        <f t="shared" si="1"/>
        <v>76.31265670864741</v>
      </c>
      <c r="G63" s="34">
        <f>IF(C63&lt;&gt;"",G62-Table3786[[#This Row],[Kapitał]],"")</f>
        <v>45663.594864959283</v>
      </c>
    </row>
    <row r="64" spans="2:7">
      <c r="B64" s="33">
        <f t="shared" si="2"/>
        <v>43216</v>
      </c>
      <c r="C64">
        <f t="shared" si="3"/>
        <v>37</v>
      </c>
      <c r="D64" s="34">
        <f t="shared" si="0"/>
        <v>200.3118169378279</v>
      </c>
      <c r="E64" s="34">
        <f t="shared" si="4"/>
        <v>124.20582549623261</v>
      </c>
      <c r="F64" s="34">
        <f t="shared" si="1"/>
        <v>76.105991441598761</v>
      </c>
      <c r="G64" s="34">
        <f>IF(C64&lt;&gt;"",G63-Table3786[[#This Row],[Kapitał]],"")</f>
        <v>45539.389039463051</v>
      </c>
    </row>
    <row r="65" spans="2:7">
      <c r="B65" s="33">
        <f t="shared" si="2"/>
        <v>43246</v>
      </c>
      <c r="C65">
        <f t="shared" si="3"/>
        <v>38</v>
      </c>
      <c r="D65" s="34">
        <f t="shared" si="0"/>
        <v>200.3118169378279</v>
      </c>
      <c r="E65" s="34">
        <f t="shared" si="4"/>
        <v>124.41283520539299</v>
      </c>
      <c r="F65" s="34">
        <f t="shared" si="1"/>
        <v>75.898981732438372</v>
      </c>
      <c r="G65" s="34">
        <f>IF(C65&lt;&gt;"",G64-Table3786[[#This Row],[Kapitał]],"")</f>
        <v>45414.976204257655</v>
      </c>
    </row>
    <row r="66" spans="2:7">
      <c r="B66" s="33">
        <f t="shared" si="2"/>
        <v>43277</v>
      </c>
      <c r="C66">
        <f t="shared" si="3"/>
        <v>39</v>
      </c>
      <c r="D66" s="34">
        <f t="shared" si="0"/>
        <v>200.3118169378279</v>
      </c>
      <c r="E66" s="34">
        <f t="shared" si="4"/>
        <v>124.62018993073529</v>
      </c>
      <c r="F66" s="34">
        <f t="shared" si="1"/>
        <v>75.691627007096059</v>
      </c>
      <c r="G66" s="34">
        <f>IF(C66&lt;&gt;"",G65-Table3786[[#This Row],[Kapitał]],"")</f>
        <v>45290.356014326921</v>
      </c>
    </row>
    <row r="67" spans="2:7">
      <c r="B67" s="33">
        <f t="shared" si="2"/>
        <v>43307</v>
      </c>
      <c r="C67">
        <f t="shared" si="3"/>
        <v>40</v>
      </c>
      <c r="D67" s="34">
        <f t="shared" si="0"/>
        <v>200.3118169378279</v>
      </c>
      <c r="E67" s="34">
        <f t="shared" si="4"/>
        <v>124.82789024728655</v>
      </c>
      <c r="F67" s="34">
        <f t="shared" si="1"/>
        <v>75.483926690544834</v>
      </c>
      <c r="G67" s="34">
        <f>IF(C67&lt;&gt;"",G66-Table3786[[#This Row],[Kapitał]],"")</f>
        <v>45165.528124079632</v>
      </c>
    </row>
    <row r="68" spans="2:7">
      <c r="B68" s="33">
        <f t="shared" si="2"/>
        <v>43338</v>
      </c>
      <c r="C68">
        <f t="shared" si="3"/>
        <v>41</v>
      </c>
      <c r="D68" s="34">
        <f t="shared" si="0"/>
        <v>200.3118169378279</v>
      </c>
      <c r="E68" s="34">
        <f t="shared" si="4"/>
        <v>125.03593673103201</v>
      </c>
      <c r="F68" s="34">
        <f t="shared" si="1"/>
        <v>75.275880206799371</v>
      </c>
      <c r="G68" s="34">
        <f>IF(C68&lt;&gt;"",G67-Table3786[[#This Row],[Kapitał]],"")</f>
        <v>45040.492187348602</v>
      </c>
    </row>
    <row r="69" spans="2:7">
      <c r="B69" s="33">
        <f t="shared" si="2"/>
        <v>43369</v>
      </c>
      <c r="C69">
        <f t="shared" si="3"/>
        <v>42</v>
      </c>
      <c r="D69" s="34">
        <f t="shared" si="0"/>
        <v>200.3118169378279</v>
      </c>
      <c r="E69" s="34">
        <f t="shared" si="4"/>
        <v>125.24432995891706</v>
      </c>
      <c r="F69" s="34">
        <f t="shared" si="1"/>
        <v>75.067486978914303</v>
      </c>
      <c r="G69" s="34">
        <f>IF(C69&lt;&gt;"",G68-Table3786[[#This Row],[Kapitał]],"")</f>
        <v>44915.247857389688</v>
      </c>
    </row>
    <row r="70" spans="2:7">
      <c r="B70" s="33">
        <f t="shared" si="2"/>
        <v>43399</v>
      </c>
      <c r="C70">
        <f t="shared" si="3"/>
        <v>43</v>
      </c>
      <c r="D70" s="34">
        <f t="shared" si="0"/>
        <v>200.3118169378279</v>
      </c>
      <c r="E70" s="34">
        <f t="shared" si="4"/>
        <v>125.4530705088486</v>
      </c>
      <c r="F70" s="34">
        <f t="shared" si="1"/>
        <v>74.858746428982784</v>
      </c>
      <c r="G70" s="34">
        <f>IF(C70&lt;&gt;"",G69-Table3786[[#This Row],[Kapitał]],"")</f>
        <v>44789.794786880841</v>
      </c>
    </row>
    <row r="71" spans="2:7">
      <c r="B71" s="33">
        <f t="shared" si="2"/>
        <v>43430</v>
      </c>
      <c r="C71">
        <f t="shared" si="3"/>
        <v>44</v>
      </c>
      <c r="D71" s="34">
        <f t="shared" si="0"/>
        <v>200.3118169378279</v>
      </c>
      <c r="E71" s="34">
        <f t="shared" si="4"/>
        <v>125.66215895969668</v>
      </c>
      <c r="F71" s="34">
        <f t="shared" si="1"/>
        <v>74.649657978134684</v>
      </c>
      <c r="G71" s="34">
        <f>IF(C71&lt;&gt;"",G70-Table3786[[#This Row],[Kapitał]],"")</f>
        <v>44664.132627921143</v>
      </c>
    </row>
    <row r="72" spans="2:7">
      <c r="B72" s="33">
        <f t="shared" si="2"/>
        <v>43460</v>
      </c>
      <c r="C72">
        <f t="shared" si="3"/>
        <v>45</v>
      </c>
      <c r="D72" s="34">
        <f t="shared" si="0"/>
        <v>200.3118169378279</v>
      </c>
      <c r="E72" s="34">
        <f t="shared" si="4"/>
        <v>125.8715958912962</v>
      </c>
      <c r="F72" s="34">
        <f t="shared" si="1"/>
        <v>74.4402210465352</v>
      </c>
      <c r="G72" s="34">
        <f>IF(C72&lt;&gt;"",G71-Table3786[[#This Row],[Kapitał]],"")</f>
        <v>44538.261032029848</v>
      </c>
    </row>
    <row r="73" spans="2:7">
      <c r="B73" s="33">
        <f t="shared" si="2"/>
        <v>43491</v>
      </c>
      <c r="C73">
        <f t="shared" si="3"/>
        <v>46</v>
      </c>
      <c r="D73" s="34">
        <f t="shared" si="0"/>
        <v>200.3118169378279</v>
      </c>
      <c r="E73" s="34">
        <f t="shared" si="4"/>
        <v>126.08138188444835</v>
      </c>
      <c r="F73" s="34">
        <f t="shared" si="1"/>
        <v>74.230435053383033</v>
      </c>
      <c r="G73" s="34">
        <f>IF(C73&lt;&gt;"",G72-Table3786[[#This Row],[Kapitał]],"")</f>
        <v>44412.179650145401</v>
      </c>
    </row>
    <row r="74" spans="2:7">
      <c r="B74" s="33">
        <f t="shared" si="2"/>
        <v>43522</v>
      </c>
      <c r="C74">
        <f t="shared" si="3"/>
        <v>47</v>
      </c>
      <c r="D74" s="34">
        <f t="shared" si="0"/>
        <v>200.3118169378279</v>
      </c>
      <c r="E74" s="34">
        <f t="shared" si="4"/>
        <v>126.29151752092241</v>
      </c>
      <c r="F74" s="34">
        <f t="shared" si="1"/>
        <v>74.020299416908955</v>
      </c>
      <c r="G74" s="34">
        <f>IF(C74&lt;&gt;"",G73-Table3786[[#This Row],[Kapitał]],"")</f>
        <v>44285.888132624481</v>
      </c>
    </row>
    <row r="75" spans="2:7">
      <c r="B75" s="33">
        <f t="shared" si="2"/>
        <v>43550</v>
      </c>
      <c r="C75">
        <f t="shared" si="3"/>
        <v>48</v>
      </c>
      <c r="D75" s="34">
        <f t="shared" si="0"/>
        <v>200.3118169378279</v>
      </c>
      <c r="E75" s="34">
        <f t="shared" si="4"/>
        <v>126.50200338345728</v>
      </c>
      <c r="F75" s="34">
        <f t="shared" si="1"/>
        <v>73.809813554374088</v>
      </c>
      <c r="G75" s="34">
        <f>IF(C75&lt;&gt;"",G74-Table3786[[#This Row],[Kapitał]],"")</f>
        <v>44159.386129241022</v>
      </c>
    </row>
    <row r="76" spans="2:7">
      <c r="B76" s="33">
        <f t="shared" si="2"/>
        <v>43581</v>
      </c>
      <c r="C76">
        <f t="shared" si="3"/>
        <v>49</v>
      </c>
      <c r="D76" s="34">
        <f t="shared" si="0"/>
        <v>200.3118169378279</v>
      </c>
      <c r="E76" s="34">
        <f t="shared" si="4"/>
        <v>126.71284005576304</v>
      </c>
      <c r="F76" s="34">
        <f t="shared" si="1"/>
        <v>73.598976882068342</v>
      </c>
      <c r="G76" s="34">
        <f>IF(C76&lt;&gt;"",G75-Table3786[[#This Row],[Kapitał]],"")</f>
        <v>44032.673289185259</v>
      </c>
    </row>
    <row r="77" spans="2:7">
      <c r="B77" s="33">
        <f t="shared" si="2"/>
        <v>43611</v>
      </c>
      <c r="C77">
        <f t="shared" si="3"/>
        <v>50</v>
      </c>
      <c r="D77" s="34">
        <f t="shared" si="0"/>
        <v>200.3118169378279</v>
      </c>
      <c r="E77" s="34">
        <f t="shared" si="4"/>
        <v>126.92402812252266</v>
      </c>
      <c r="F77" s="34">
        <f t="shared" si="1"/>
        <v>73.387788815308738</v>
      </c>
      <c r="G77" s="34">
        <f>IF(C77&lt;&gt;"",G76-Table3786[[#This Row],[Kapitał]],"")</f>
        <v>43905.749261062738</v>
      </c>
    </row>
    <row r="78" spans="2:7">
      <c r="B78" s="33">
        <f t="shared" si="2"/>
        <v>43642</v>
      </c>
      <c r="C78">
        <f t="shared" si="3"/>
        <v>51</v>
      </c>
      <c r="D78" s="34">
        <f t="shared" si="0"/>
        <v>200.3118169378279</v>
      </c>
      <c r="E78" s="34">
        <f t="shared" si="4"/>
        <v>127.13556816939352</v>
      </c>
      <c r="F78" s="34">
        <f t="shared" si="1"/>
        <v>73.176248768437844</v>
      </c>
      <c r="G78" s="34">
        <f>IF(C78&lt;&gt;"",G77-Table3786[[#This Row],[Kapitał]],"")</f>
        <v>43778.613692893341</v>
      </c>
    </row>
    <row r="79" spans="2:7">
      <c r="B79" s="33">
        <f t="shared" si="2"/>
        <v>43672</v>
      </c>
      <c r="C79">
        <f t="shared" si="3"/>
        <v>52</v>
      </c>
      <c r="D79" s="34">
        <f t="shared" si="0"/>
        <v>200.3118169378279</v>
      </c>
      <c r="E79" s="34">
        <f t="shared" si="4"/>
        <v>127.34746078300918</v>
      </c>
      <c r="F79" s="34">
        <f t="shared" si="1"/>
        <v>72.964356154822198</v>
      </c>
      <c r="G79" s="34">
        <f>IF(C79&lt;&gt;"",G78-Table3786[[#This Row],[Kapitał]],"")</f>
        <v>43651.266232110334</v>
      </c>
    </row>
    <row r="80" spans="2:7">
      <c r="B80" s="33">
        <f t="shared" si="2"/>
        <v>43703</v>
      </c>
      <c r="C80">
        <f t="shared" si="3"/>
        <v>53</v>
      </c>
      <c r="D80" s="34">
        <f t="shared" si="0"/>
        <v>200.3118169378279</v>
      </c>
      <c r="E80" s="34">
        <f t="shared" si="4"/>
        <v>127.55970655098088</v>
      </c>
      <c r="F80" s="34">
        <f t="shared" si="1"/>
        <v>72.752110386850532</v>
      </c>
      <c r="G80" s="34">
        <f>IF(C80&lt;&gt;"",G79-Table3786[[#This Row],[Kapitał]],"")</f>
        <v>43523.706525559355</v>
      </c>
    </row>
    <row r="81" spans="2:7">
      <c r="B81" s="33">
        <f t="shared" si="2"/>
        <v>43734</v>
      </c>
      <c r="C81">
        <f t="shared" si="3"/>
        <v>54</v>
      </c>
      <c r="D81" s="34">
        <f t="shared" si="0"/>
        <v>200.3118169378279</v>
      </c>
      <c r="E81" s="34">
        <f t="shared" si="4"/>
        <v>127.77230606189917</v>
      </c>
      <c r="F81" s="34">
        <f t="shared" si="1"/>
        <v>72.539510875932208</v>
      </c>
      <c r="G81" s="34">
        <f>IF(C81&lt;&gt;"",G80-Table3786[[#This Row],[Kapitał]],"")</f>
        <v>43395.934219497452</v>
      </c>
    </row>
    <row r="82" spans="2:7">
      <c r="B82" s="33">
        <f t="shared" si="2"/>
        <v>43764</v>
      </c>
      <c r="C82">
        <f t="shared" si="3"/>
        <v>55</v>
      </c>
      <c r="D82" s="34">
        <f t="shared" si="0"/>
        <v>200.3118169378279</v>
      </c>
      <c r="E82" s="34">
        <f t="shared" si="4"/>
        <v>127.98525990533565</v>
      </c>
      <c r="F82" s="34">
        <f t="shared" si="1"/>
        <v>72.326557032495714</v>
      </c>
      <c r="G82" s="34">
        <f>IF(C82&lt;&gt;"",G81-Table3786[[#This Row],[Kapitał]],"")</f>
        <v>43267.948959592119</v>
      </c>
    </row>
    <row r="83" spans="2:7">
      <c r="B83" s="33">
        <f t="shared" si="2"/>
        <v>43795</v>
      </c>
      <c r="C83">
        <f t="shared" si="3"/>
        <v>56</v>
      </c>
      <c r="D83" s="34">
        <f t="shared" si="0"/>
        <v>200.3118169378279</v>
      </c>
      <c r="E83" s="34">
        <f t="shared" si="4"/>
        <v>128.19856867184455</v>
      </c>
      <c r="F83" s="34">
        <f t="shared" si="1"/>
        <v>72.113248265986826</v>
      </c>
      <c r="G83" s="34">
        <f>IF(C83&lt;&gt;"",G82-Table3786[[#This Row],[Kapitał]],"")</f>
        <v>43139.750390920271</v>
      </c>
    </row>
    <row r="84" spans="2:7">
      <c r="B84" s="33">
        <f t="shared" si="2"/>
        <v>43825</v>
      </c>
      <c r="C84">
        <f t="shared" si="3"/>
        <v>57</v>
      </c>
      <c r="D84" s="34">
        <f t="shared" si="0"/>
        <v>200.3118169378279</v>
      </c>
      <c r="E84" s="34">
        <f t="shared" si="4"/>
        <v>128.4122329529643</v>
      </c>
      <c r="F84" s="34">
        <f t="shared" si="1"/>
        <v>71.899583984867093</v>
      </c>
      <c r="G84" s="34">
        <f>IF(C84&lt;&gt;"",G83-Table3786[[#This Row],[Kapitał]],"")</f>
        <v>43011.338157967308</v>
      </c>
    </row>
    <row r="85" spans="2:7">
      <c r="B85" s="33">
        <f t="shared" si="2"/>
        <v>43856</v>
      </c>
      <c r="C85">
        <f t="shared" si="3"/>
        <v>58</v>
      </c>
      <c r="D85" s="34">
        <f t="shared" si="0"/>
        <v>200.3118169378279</v>
      </c>
      <c r="E85" s="34">
        <f t="shared" si="4"/>
        <v>128.62625334121924</v>
      </c>
      <c r="F85" s="34">
        <f t="shared" si="1"/>
        <v>71.685563596612141</v>
      </c>
      <c r="G85" s="34">
        <f>IF(C85&lt;&gt;"",G84-Table3786[[#This Row],[Kapitał]],"")</f>
        <v>42882.711904626085</v>
      </c>
    </row>
    <row r="86" spans="2:7">
      <c r="B86" s="33">
        <f t="shared" si="2"/>
        <v>43887</v>
      </c>
      <c r="C86">
        <f t="shared" si="3"/>
        <v>59</v>
      </c>
      <c r="D86" s="34">
        <f t="shared" si="0"/>
        <v>200.3118169378279</v>
      </c>
      <c r="E86" s="34">
        <f t="shared" si="4"/>
        <v>128.84063043012128</v>
      </c>
      <c r="F86" s="34">
        <f t="shared" si="1"/>
        <v>71.471186507710101</v>
      </c>
      <c r="G86" s="34">
        <f>IF(C86&lt;&gt;"",G85-Table3786[[#This Row],[Kapitał]],"")</f>
        <v>42753.871274195961</v>
      </c>
    </row>
    <row r="87" spans="2:7">
      <c r="B87" s="33">
        <f t="shared" si="2"/>
        <v>43916</v>
      </c>
      <c r="C87">
        <f t="shared" si="3"/>
        <v>60</v>
      </c>
      <c r="D87" s="34">
        <f t="shared" si="0"/>
        <v>200.3118169378279</v>
      </c>
      <c r="E87" s="34">
        <f t="shared" si="4"/>
        <v>129.05536481417147</v>
      </c>
      <c r="F87" s="34">
        <f t="shared" si="1"/>
        <v>71.256452123659898</v>
      </c>
      <c r="G87" s="34">
        <f>IF(C87&lt;&gt;"",G86-Table3786[[#This Row],[Kapitał]],"")</f>
        <v>42624.815909381789</v>
      </c>
    </row>
    <row r="88" spans="2:7">
      <c r="B88" s="33">
        <f t="shared" si="2"/>
        <v>43947</v>
      </c>
      <c r="C88">
        <f t="shared" si="3"/>
        <v>61</v>
      </c>
      <c r="D88" s="34">
        <f t="shared" si="0"/>
        <v>200.3118169378279</v>
      </c>
      <c r="E88" s="34">
        <f t="shared" si="4"/>
        <v>129.27045708886178</v>
      </c>
      <c r="F88" s="34">
        <f t="shared" si="1"/>
        <v>71.041359848969634</v>
      </c>
      <c r="G88" s="34">
        <f>IF(C88&lt;&gt;"",G87-Table3786[[#This Row],[Kapitał]],"")</f>
        <v>42495.545452292929</v>
      </c>
    </row>
    <row r="89" spans="2:7">
      <c r="B89" s="33">
        <f t="shared" si="2"/>
        <v>43977</v>
      </c>
      <c r="C89">
        <f t="shared" si="3"/>
        <v>62</v>
      </c>
      <c r="D89" s="34">
        <f t="shared" si="0"/>
        <v>200.3118169378279</v>
      </c>
      <c r="E89" s="34">
        <f t="shared" si="4"/>
        <v>129.48590785067657</v>
      </c>
      <c r="F89" s="34">
        <f t="shared" si="1"/>
        <v>70.825909087154855</v>
      </c>
      <c r="G89" s="34">
        <f>IF(C89&lt;&gt;"",G88-Table3786[[#This Row],[Kapitał]],"")</f>
        <v>42366.059544442251</v>
      </c>
    </row>
    <row r="90" spans="2:7">
      <c r="B90" s="33">
        <f t="shared" si="2"/>
        <v>44008</v>
      </c>
      <c r="C90">
        <f t="shared" si="3"/>
        <v>63</v>
      </c>
      <c r="D90" s="34">
        <f t="shared" si="0"/>
        <v>200.3118169378279</v>
      </c>
      <c r="E90" s="34">
        <f t="shared" si="4"/>
        <v>129.70171769709432</v>
      </c>
      <c r="F90" s="34">
        <f t="shared" si="1"/>
        <v>70.610099240737057</v>
      </c>
      <c r="G90" s="34">
        <f>IF(C90&lt;&gt;"",G89-Table3786[[#This Row],[Kapitał]],"")</f>
        <v>42236.357826745159</v>
      </c>
    </row>
    <row r="91" spans="2:7">
      <c r="B91" s="33">
        <f t="shared" si="2"/>
        <v>44038</v>
      </c>
      <c r="C91">
        <f t="shared" si="3"/>
        <v>64</v>
      </c>
      <c r="D91" s="34">
        <f t="shared" si="0"/>
        <v>200.3118169378279</v>
      </c>
      <c r="E91" s="34">
        <f t="shared" si="4"/>
        <v>129.91788722658947</v>
      </c>
      <c r="F91" s="34">
        <f t="shared" si="1"/>
        <v>70.393929711241881</v>
      </c>
      <c r="G91" s="34">
        <f>IF(C91&lt;&gt;"",G90-Table3786[[#This Row],[Kapitał]],"")</f>
        <v>42106.439939518568</v>
      </c>
    </row>
    <row r="92" spans="2:7">
      <c r="B92" s="33">
        <f t="shared" ref="B92:B155" si="5">IF(C92&lt;&gt;"",EDATE(B91,1),"")</f>
        <v>44069</v>
      </c>
      <c r="C92">
        <f t="shared" ref="C92:C155" si="6">IF($C$19&lt;=C91,"",C91+1)</f>
        <v>65</v>
      </c>
      <c r="D92" s="34">
        <f t="shared" ref="D92:D155" si="7">IF(C92&lt;&gt;"",$C$21,"")</f>
        <v>200.3118169378279</v>
      </c>
      <c r="E92" s="34">
        <f t="shared" ref="E92:E155" si="8">IF(C92&lt;&gt;"",PPMT($C$18,C92,$C$19,-$C$20,,),"")</f>
        <v>130.13441703863379</v>
      </c>
      <c r="F92" s="34">
        <f t="shared" ref="F92:F155" si="9">IF(C92&lt;&gt;"",IPMT($C$18,C92,$C$19,-$C$20,,),"")</f>
        <v>70.177399899197582</v>
      </c>
      <c r="G92" s="34">
        <f>IF(C92&lt;&gt;"",G91-Table3786[[#This Row],[Kapitał]],"")</f>
        <v>41976.305522479932</v>
      </c>
    </row>
    <row r="93" spans="2:7">
      <c r="B93" s="33">
        <f t="shared" si="5"/>
        <v>44100</v>
      </c>
      <c r="C93">
        <f t="shared" si="6"/>
        <v>66</v>
      </c>
      <c r="D93" s="34">
        <f t="shared" si="7"/>
        <v>200.3118169378279</v>
      </c>
      <c r="E93" s="34">
        <f t="shared" si="8"/>
        <v>130.35130773369818</v>
      </c>
      <c r="F93" s="34">
        <f t="shared" si="9"/>
        <v>69.960509204133189</v>
      </c>
      <c r="G93" s="34">
        <f>IF(C93&lt;&gt;"",G92-Table3786[[#This Row],[Kapitał]],"")</f>
        <v>41845.954214746234</v>
      </c>
    </row>
    <row r="94" spans="2:7">
      <c r="B94" s="33">
        <f t="shared" si="5"/>
        <v>44130</v>
      </c>
      <c r="C94">
        <f t="shared" si="6"/>
        <v>67</v>
      </c>
      <c r="D94" s="34">
        <f t="shared" si="7"/>
        <v>200.3118169378279</v>
      </c>
      <c r="E94" s="34">
        <f t="shared" si="8"/>
        <v>130.56855991325438</v>
      </c>
      <c r="F94" s="34">
        <f t="shared" si="9"/>
        <v>69.743257024577019</v>
      </c>
      <c r="G94" s="34">
        <f>IF(C94&lt;&gt;"",G93-Table3786[[#This Row],[Kapitał]],"")</f>
        <v>41715.385654832979</v>
      </c>
    </row>
    <row r="95" spans="2:7">
      <c r="B95" s="33">
        <f t="shared" si="5"/>
        <v>44161</v>
      </c>
      <c r="C95">
        <f t="shared" si="6"/>
        <v>68</v>
      </c>
      <c r="D95" s="34">
        <f t="shared" si="7"/>
        <v>200.3118169378279</v>
      </c>
      <c r="E95" s="34">
        <f t="shared" si="8"/>
        <v>130.78617417977642</v>
      </c>
      <c r="F95" s="34">
        <f t="shared" si="9"/>
        <v>69.525642758054943</v>
      </c>
      <c r="G95" s="34">
        <f>IF(C95&lt;&gt;"",G94-Table3786[[#This Row],[Kapitał]],"")</f>
        <v>41584.599480653203</v>
      </c>
    </row>
    <row r="96" spans="2:7">
      <c r="B96" s="33">
        <f t="shared" si="5"/>
        <v>44191</v>
      </c>
      <c r="C96">
        <f t="shared" si="6"/>
        <v>69</v>
      </c>
      <c r="D96" s="34">
        <f t="shared" si="7"/>
        <v>200.3118169378279</v>
      </c>
      <c r="E96" s="34">
        <f t="shared" si="8"/>
        <v>131.00415113674273</v>
      </c>
      <c r="F96" s="34">
        <f t="shared" si="9"/>
        <v>69.307665801088646</v>
      </c>
      <c r="G96" s="34">
        <f>IF(C96&lt;&gt;"",G95-Table3786[[#This Row],[Kapitał]],"")</f>
        <v>41453.595329516458</v>
      </c>
    </row>
    <row r="97" spans="2:7">
      <c r="B97" s="33">
        <f t="shared" si="5"/>
        <v>44222</v>
      </c>
      <c r="C97">
        <f t="shared" si="6"/>
        <v>70</v>
      </c>
      <c r="D97" s="34">
        <f t="shared" si="7"/>
        <v>200.3118169378279</v>
      </c>
      <c r="E97" s="34">
        <f t="shared" si="8"/>
        <v>131.22249138863731</v>
      </c>
      <c r="F97" s="34">
        <f t="shared" si="9"/>
        <v>69.089325549194072</v>
      </c>
      <c r="G97" s="34">
        <f>IF(C97&lt;&gt;"",G96-Table3786[[#This Row],[Kapitał]],"")</f>
        <v>41322.37283812782</v>
      </c>
    </row>
    <row r="98" spans="2:7">
      <c r="B98" s="33">
        <f t="shared" si="5"/>
        <v>44253</v>
      </c>
      <c r="C98">
        <f t="shared" si="6"/>
        <v>71</v>
      </c>
      <c r="D98" s="34">
        <f t="shared" si="7"/>
        <v>200.3118169378279</v>
      </c>
      <c r="E98" s="34">
        <f t="shared" si="8"/>
        <v>131.4411955409517</v>
      </c>
      <c r="F98" s="34">
        <f t="shared" si="9"/>
        <v>68.87062139687967</v>
      </c>
      <c r="G98" s="34">
        <f>IF(C98&lt;&gt;"",G97-Table3786[[#This Row],[Kapitał]],"")</f>
        <v>41190.931642586867</v>
      </c>
    </row>
    <row r="99" spans="2:7">
      <c r="B99" s="33">
        <f t="shared" si="5"/>
        <v>44281</v>
      </c>
      <c r="C99">
        <f t="shared" si="6"/>
        <v>72</v>
      </c>
      <c r="D99" s="34">
        <f t="shared" si="7"/>
        <v>200.3118169378279</v>
      </c>
      <c r="E99" s="34">
        <f t="shared" si="8"/>
        <v>131.66026420018665</v>
      </c>
      <c r="F99" s="34">
        <f t="shared" si="9"/>
        <v>68.651552737644764</v>
      </c>
      <c r="G99" s="34">
        <f>IF(C99&lt;&gt;"",G98-Table3786[[#This Row],[Kapitał]],"")</f>
        <v>41059.271378386678</v>
      </c>
    </row>
    <row r="100" spans="2:7">
      <c r="B100" s="33">
        <f t="shared" si="5"/>
        <v>44312</v>
      </c>
      <c r="C100">
        <f t="shared" si="6"/>
        <v>73</v>
      </c>
      <c r="D100" s="34">
        <f t="shared" si="7"/>
        <v>200.3118169378279</v>
      </c>
      <c r="E100" s="34">
        <f t="shared" si="8"/>
        <v>131.87969797385361</v>
      </c>
      <c r="F100" s="34">
        <f t="shared" si="9"/>
        <v>68.432118963977771</v>
      </c>
      <c r="G100" s="34">
        <f>IF(C100&lt;&gt;"",G99-Table3786[[#This Row],[Kapitał]],"")</f>
        <v>40927.391680412824</v>
      </c>
    </row>
    <row r="101" spans="2:7">
      <c r="B101" s="33">
        <f t="shared" si="5"/>
        <v>44342</v>
      </c>
      <c r="C101">
        <f t="shared" si="6"/>
        <v>74</v>
      </c>
      <c r="D101" s="34">
        <f t="shared" si="7"/>
        <v>200.3118169378279</v>
      </c>
      <c r="E101" s="34">
        <f t="shared" si="8"/>
        <v>132.09949747047671</v>
      </c>
      <c r="F101" s="34">
        <f t="shared" si="9"/>
        <v>68.212319467354689</v>
      </c>
      <c r="G101" s="34">
        <f>IF(C101&lt;&gt;"",G100-Table3786[[#This Row],[Kapitał]],"")</f>
        <v>40795.29218294235</v>
      </c>
    </row>
    <row r="102" spans="2:7">
      <c r="B102" s="33">
        <f t="shared" si="5"/>
        <v>44373</v>
      </c>
      <c r="C102">
        <f t="shared" si="6"/>
        <v>75</v>
      </c>
      <c r="D102" s="34">
        <f t="shared" si="7"/>
        <v>200.3118169378279</v>
      </c>
      <c r="E102" s="34">
        <f t="shared" si="8"/>
        <v>132.31966329959417</v>
      </c>
      <c r="F102" s="34">
        <f t="shared" si="9"/>
        <v>67.992153638237227</v>
      </c>
      <c r="G102" s="34">
        <f>IF(C102&lt;&gt;"",G101-Table3786[[#This Row],[Kapitał]],"")</f>
        <v>40662.972519642753</v>
      </c>
    </row>
    <row r="103" spans="2:7">
      <c r="B103" s="33">
        <f t="shared" si="5"/>
        <v>44403</v>
      </c>
      <c r="C103">
        <f t="shared" si="6"/>
        <v>76</v>
      </c>
      <c r="D103" s="34">
        <f t="shared" si="7"/>
        <v>200.3118169378279</v>
      </c>
      <c r="E103" s="34">
        <f t="shared" si="8"/>
        <v>132.54019607176014</v>
      </c>
      <c r="F103" s="34">
        <f t="shared" si="9"/>
        <v>67.771620866071231</v>
      </c>
      <c r="G103" s="34">
        <f>IF(C103&lt;&gt;"",G102-Table3786[[#This Row],[Kapitał]],"")</f>
        <v>40530.432323570996</v>
      </c>
    </row>
    <row r="104" spans="2:7">
      <c r="B104" s="33">
        <f t="shared" si="5"/>
        <v>44434</v>
      </c>
      <c r="C104">
        <f t="shared" si="6"/>
        <v>77</v>
      </c>
      <c r="D104" s="34">
        <f t="shared" si="7"/>
        <v>200.3118169378279</v>
      </c>
      <c r="E104" s="34">
        <f t="shared" si="8"/>
        <v>132.76109639854639</v>
      </c>
      <c r="F104" s="34">
        <f t="shared" si="9"/>
        <v>67.550720539284967</v>
      </c>
      <c r="G104" s="34">
        <f>IF(C104&lt;&gt;"",G103-Table3786[[#This Row],[Kapitał]],"")</f>
        <v>40397.671227172446</v>
      </c>
    </row>
    <row r="105" spans="2:7">
      <c r="B105" s="33">
        <f t="shared" si="5"/>
        <v>44465</v>
      </c>
      <c r="C105">
        <f t="shared" si="6"/>
        <v>78</v>
      </c>
      <c r="D105" s="34">
        <f t="shared" si="7"/>
        <v>200.3118169378279</v>
      </c>
      <c r="E105" s="34">
        <f t="shared" si="8"/>
        <v>132.98236489254398</v>
      </c>
      <c r="F105" s="34">
        <f t="shared" si="9"/>
        <v>67.329452045287397</v>
      </c>
      <c r="G105" s="34">
        <f>IF(C105&lt;&gt;"",G104-Table3786[[#This Row],[Kapitał]],"")</f>
        <v>40264.688862279902</v>
      </c>
    </row>
    <row r="106" spans="2:7">
      <c r="B106" s="33">
        <f t="shared" si="5"/>
        <v>44495</v>
      </c>
      <c r="C106">
        <f t="shared" si="6"/>
        <v>79</v>
      </c>
      <c r="D106" s="34">
        <f t="shared" si="7"/>
        <v>200.3118169378279</v>
      </c>
      <c r="E106" s="34">
        <f t="shared" si="8"/>
        <v>133.20400216736488</v>
      </c>
      <c r="F106" s="34">
        <f t="shared" si="9"/>
        <v>67.107814770466476</v>
      </c>
      <c r="G106" s="34">
        <f>IF(C106&lt;&gt;"",G105-Table3786[[#This Row],[Kapitał]],"")</f>
        <v>40131.484860112534</v>
      </c>
    </row>
    <row r="107" spans="2:7">
      <c r="B107" s="33">
        <f t="shared" si="5"/>
        <v>44526</v>
      </c>
      <c r="C107">
        <f t="shared" si="6"/>
        <v>80</v>
      </c>
      <c r="D107" s="34">
        <f t="shared" si="7"/>
        <v>200.3118169378279</v>
      </c>
      <c r="E107" s="34">
        <f t="shared" si="8"/>
        <v>133.42600883764382</v>
      </c>
      <c r="F107" s="34">
        <f t="shared" si="9"/>
        <v>66.885808100187546</v>
      </c>
      <c r="G107" s="34">
        <f>IF(C107&lt;&gt;"",G106-Table3786[[#This Row],[Kapitał]],"")</f>
        <v>39998.058851274887</v>
      </c>
    </row>
    <row r="108" spans="2:7">
      <c r="B108" s="33">
        <f t="shared" si="5"/>
        <v>44556</v>
      </c>
      <c r="C108">
        <f t="shared" si="6"/>
        <v>81</v>
      </c>
      <c r="D108" s="34">
        <f t="shared" si="7"/>
        <v>200.3118169378279</v>
      </c>
      <c r="E108" s="34">
        <f t="shared" si="8"/>
        <v>133.64838551903992</v>
      </c>
      <c r="F108" s="34">
        <f t="shared" si="9"/>
        <v>66.66343141879149</v>
      </c>
      <c r="G108" s="34">
        <f>IF(C108&lt;&gt;"",G107-Table3786[[#This Row],[Kapitał]],"")</f>
        <v>39864.410465755849</v>
      </c>
    </row>
    <row r="109" spans="2:7">
      <c r="B109" s="33">
        <f t="shared" si="5"/>
        <v>44587</v>
      </c>
      <c r="C109">
        <f t="shared" si="6"/>
        <v>82</v>
      </c>
      <c r="D109" s="34">
        <f t="shared" si="7"/>
        <v>200.3118169378279</v>
      </c>
      <c r="E109" s="34">
        <f t="shared" si="8"/>
        <v>133.87113282823833</v>
      </c>
      <c r="F109" s="34">
        <f t="shared" si="9"/>
        <v>66.440684109593064</v>
      </c>
      <c r="G109" s="34">
        <f>IF(C109&lt;&gt;"",G108-Table3786[[#This Row],[Kapitał]],"")</f>
        <v>39730.539332927612</v>
      </c>
    </row>
    <row r="110" spans="2:7">
      <c r="B110" s="33">
        <f t="shared" si="5"/>
        <v>44618</v>
      </c>
      <c r="C110">
        <f t="shared" si="6"/>
        <v>83</v>
      </c>
      <c r="D110" s="34">
        <f t="shared" si="7"/>
        <v>200.3118169378279</v>
      </c>
      <c r="E110" s="34">
        <f t="shared" si="8"/>
        <v>134.09425138295202</v>
      </c>
      <c r="F110" s="34">
        <f t="shared" si="9"/>
        <v>66.217565554879329</v>
      </c>
      <c r="G110" s="34">
        <f>IF(C110&lt;&gt;"",G109-Table3786[[#This Row],[Kapitał]],"")</f>
        <v>39596.445081544662</v>
      </c>
    </row>
    <row r="111" spans="2:7">
      <c r="B111" s="33">
        <f t="shared" si="5"/>
        <v>44646</v>
      </c>
      <c r="C111">
        <f t="shared" si="6"/>
        <v>84</v>
      </c>
      <c r="D111" s="34">
        <f t="shared" si="7"/>
        <v>200.3118169378279</v>
      </c>
      <c r="E111" s="34">
        <f t="shared" si="8"/>
        <v>134.31774180192363</v>
      </c>
      <c r="F111" s="34">
        <f t="shared" si="9"/>
        <v>65.99407513590775</v>
      </c>
      <c r="G111" s="34">
        <f>IF(C111&lt;&gt;"",G110-Table3786[[#This Row],[Kapitał]],"")</f>
        <v>39462.127339742736</v>
      </c>
    </row>
    <row r="112" spans="2:7">
      <c r="B112" s="33">
        <f t="shared" si="5"/>
        <v>44677</v>
      </c>
      <c r="C112">
        <f t="shared" si="6"/>
        <v>85</v>
      </c>
      <c r="D112" s="34">
        <f t="shared" si="7"/>
        <v>200.3118169378279</v>
      </c>
      <c r="E112" s="34">
        <f t="shared" si="8"/>
        <v>134.54160470492684</v>
      </c>
      <c r="F112" s="34">
        <f t="shared" si="9"/>
        <v>65.770212232904555</v>
      </c>
      <c r="G112" s="34">
        <f>IF(C112&lt;&gt;"",G111-Table3786[[#This Row],[Kapitał]],"")</f>
        <v>39327.585735037806</v>
      </c>
    </row>
    <row r="113" spans="2:7">
      <c r="B113" s="33">
        <f t="shared" si="5"/>
        <v>44707</v>
      </c>
      <c r="C113">
        <f t="shared" si="6"/>
        <v>86</v>
      </c>
      <c r="D113" s="34">
        <f t="shared" si="7"/>
        <v>200.3118169378279</v>
      </c>
      <c r="E113" s="34">
        <f t="shared" si="8"/>
        <v>134.76584071276835</v>
      </c>
      <c r="F113" s="34">
        <f t="shared" si="9"/>
        <v>65.545976225063001</v>
      </c>
      <c r="G113" s="34">
        <f>IF(C113&lt;&gt;"",G112-Table3786[[#This Row],[Kapitał]],"")</f>
        <v>39192.819894325039</v>
      </c>
    </row>
    <row r="114" spans="2:7">
      <c r="B114" s="33">
        <f t="shared" si="5"/>
        <v>44738</v>
      </c>
      <c r="C114">
        <f t="shared" si="6"/>
        <v>87</v>
      </c>
      <c r="D114" s="34">
        <f t="shared" si="7"/>
        <v>200.3118169378279</v>
      </c>
      <c r="E114" s="34">
        <f t="shared" si="8"/>
        <v>134.99045044728965</v>
      </c>
      <c r="F114" s="34">
        <f t="shared" si="9"/>
        <v>65.32136649054172</v>
      </c>
      <c r="G114" s="34">
        <f>IF(C114&lt;&gt;"",G113-Table3786[[#This Row],[Kapitał]],"")</f>
        <v>39057.829443877752</v>
      </c>
    </row>
    <row r="115" spans="2:7">
      <c r="B115" s="33">
        <f t="shared" si="5"/>
        <v>44768</v>
      </c>
      <c r="C115">
        <f t="shared" si="6"/>
        <v>88</v>
      </c>
      <c r="D115" s="34">
        <f t="shared" si="7"/>
        <v>200.3118169378279</v>
      </c>
      <c r="E115" s="34">
        <f t="shared" si="8"/>
        <v>135.21543453136849</v>
      </c>
      <c r="F115" s="34">
        <f t="shared" si="9"/>
        <v>65.096382406462908</v>
      </c>
      <c r="G115" s="34">
        <f>IF(C115&lt;&gt;"",G114-Table3786[[#This Row],[Kapitał]],"")</f>
        <v>38922.614009346384</v>
      </c>
    </row>
    <row r="116" spans="2:7">
      <c r="B116" s="33">
        <f t="shared" si="5"/>
        <v>44799</v>
      </c>
      <c r="C116">
        <f t="shared" si="6"/>
        <v>89</v>
      </c>
      <c r="D116" s="34">
        <f t="shared" si="7"/>
        <v>200.3118169378279</v>
      </c>
      <c r="E116" s="34">
        <f t="shared" si="8"/>
        <v>135.44079358892074</v>
      </c>
      <c r="F116" s="34">
        <f t="shared" si="9"/>
        <v>64.871023348910626</v>
      </c>
      <c r="G116" s="34">
        <f>IF(C116&lt;&gt;"",G115-Table3786[[#This Row],[Kapitał]],"")</f>
        <v>38787.173215757466</v>
      </c>
    </row>
    <row r="117" spans="2:7">
      <c r="B117" s="33">
        <f t="shared" si="5"/>
        <v>44830</v>
      </c>
      <c r="C117">
        <f t="shared" si="6"/>
        <v>90</v>
      </c>
      <c r="D117" s="34">
        <f t="shared" si="7"/>
        <v>200.3118169378279</v>
      </c>
      <c r="E117" s="34">
        <f t="shared" si="8"/>
        <v>135.66652824490228</v>
      </c>
      <c r="F117" s="34">
        <f t="shared" si="9"/>
        <v>64.6452886929291</v>
      </c>
      <c r="G117" s="34">
        <f>IF(C117&lt;&gt;"",G116-Table3786[[#This Row],[Kapitał]],"")</f>
        <v>38651.506687512563</v>
      </c>
    </row>
    <row r="118" spans="2:7">
      <c r="B118" s="33">
        <f t="shared" si="5"/>
        <v>44860</v>
      </c>
      <c r="C118">
        <f t="shared" si="6"/>
        <v>91</v>
      </c>
      <c r="D118" s="34">
        <f t="shared" si="7"/>
        <v>200.3118169378279</v>
      </c>
      <c r="E118" s="34">
        <f t="shared" si="8"/>
        <v>135.89263912531047</v>
      </c>
      <c r="F118" s="34">
        <f t="shared" si="9"/>
        <v>64.419177812520914</v>
      </c>
      <c r="G118" s="34">
        <f>IF(C118&lt;&gt;"",G117-Table3786[[#This Row],[Kapitał]],"")</f>
        <v>38515.614048387251</v>
      </c>
    </row>
    <row r="119" spans="2:7">
      <c r="B119" s="33">
        <f t="shared" si="5"/>
        <v>44891</v>
      </c>
      <c r="C119">
        <f t="shared" si="6"/>
        <v>92</v>
      </c>
      <c r="D119" s="34">
        <f t="shared" si="7"/>
        <v>200.3118169378279</v>
      </c>
      <c r="E119" s="34">
        <f t="shared" si="8"/>
        <v>136.11912685718596</v>
      </c>
      <c r="F119" s="34">
        <f t="shared" si="9"/>
        <v>64.192690080645406</v>
      </c>
      <c r="G119" s="34">
        <f>IF(C119&lt;&gt;"",G118-Table3786[[#This Row],[Kapitał]],"")</f>
        <v>38379.494921530066</v>
      </c>
    </row>
    <row r="120" spans="2:7">
      <c r="B120" s="33">
        <f t="shared" si="5"/>
        <v>44921</v>
      </c>
      <c r="C120">
        <f t="shared" si="6"/>
        <v>93</v>
      </c>
      <c r="D120" s="34">
        <f t="shared" si="7"/>
        <v>200.3118169378279</v>
      </c>
      <c r="E120" s="34">
        <f t="shared" si="8"/>
        <v>136.34599206861461</v>
      </c>
      <c r="F120" s="34">
        <f t="shared" si="9"/>
        <v>63.965824869216753</v>
      </c>
      <c r="G120" s="34">
        <f>IF(C120&lt;&gt;"",G119-Table3786[[#This Row],[Kapitał]],"")</f>
        <v>38243.148929461451</v>
      </c>
    </row>
    <row r="121" spans="2:7">
      <c r="B121" s="33">
        <f t="shared" si="5"/>
        <v>44952</v>
      </c>
      <c r="C121">
        <f t="shared" si="6"/>
        <v>94</v>
      </c>
      <c r="D121" s="34">
        <f t="shared" si="7"/>
        <v>200.3118169378279</v>
      </c>
      <c r="E121" s="34">
        <f t="shared" si="8"/>
        <v>136.57323538872896</v>
      </c>
      <c r="F121" s="34">
        <f t="shared" si="9"/>
        <v>63.738581549102413</v>
      </c>
      <c r="G121" s="34">
        <f>IF(C121&lt;&gt;"",G120-Table3786[[#This Row],[Kapitał]],"")</f>
        <v>38106.575694072722</v>
      </c>
    </row>
    <row r="122" spans="2:7">
      <c r="B122" s="33">
        <f t="shared" si="5"/>
        <v>44983</v>
      </c>
      <c r="C122">
        <f t="shared" si="6"/>
        <v>95</v>
      </c>
      <c r="D122" s="34">
        <f t="shared" si="7"/>
        <v>200.3118169378279</v>
      </c>
      <c r="E122" s="34">
        <f t="shared" si="8"/>
        <v>136.80085744771017</v>
      </c>
      <c r="F122" s="34">
        <f t="shared" si="9"/>
        <v>63.510959490121181</v>
      </c>
      <c r="G122" s="34">
        <f>IF(C122&lt;&gt;"",G121-Table3786[[#This Row],[Kapitał]],"")</f>
        <v>37969.774836625009</v>
      </c>
    </row>
    <row r="123" spans="2:7">
      <c r="B123" s="33">
        <f t="shared" si="5"/>
        <v>45011</v>
      </c>
      <c r="C123">
        <f t="shared" si="6"/>
        <v>96</v>
      </c>
      <c r="D123" s="34">
        <f t="shared" si="7"/>
        <v>200.3118169378279</v>
      </c>
      <c r="E123" s="34">
        <f t="shared" si="8"/>
        <v>137.02885887678971</v>
      </c>
      <c r="F123" s="34">
        <f t="shared" si="9"/>
        <v>63.282958061041661</v>
      </c>
      <c r="G123" s="34">
        <f>IF(C123&lt;&gt;"",G122-Table3786[[#This Row],[Kapitał]],"")</f>
        <v>37832.745977748222</v>
      </c>
    </row>
    <row r="124" spans="2:7">
      <c r="B124" s="33">
        <f t="shared" si="5"/>
        <v>45042</v>
      </c>
      <c r="C124">
        <f t="shared" si="6"/>
        <v>97</v>
      </c>
      <c r="D124" s="34">
        <f t="shared" si="7"/>
        <v>200.3118169378279</v>
      </c>
      <c r="E124" s="34">
        <f t="shared" si="8"/>
        <v>137.25724030825103</v>
      </c>
      <c r="F124" s="34">
        <f t="shared" si="9"/>
        <v>63.05457662958036</v>
      </c>
      <c r="G124" s="34">
        <f>IF(C124&lt;&gt;"",G123-Table3786[[#This Row],[Kapitał]],"")</f>
        <v>37695.48873743997</v>
      </c>
    </row>
    <row r="125" spans="2:7">
      <c r="B125" s="33">
        <f t="shared" si="5"/>
        <v>45072</v>
      </c>
      <c r="C125">
        <f t="shared" si="6"/>
        <v>98</v>
      </c>
      <c r="D125" s="34">
        <f t="shared" si="7"/>
        <v>200.3118169378279</v>
      </c>
      <c r="E125" s="34">
        <f t="shared" si="8"/>
        <v>137.48600237543144</v>
      </c>
      <c r="F125" s="34">
        <f t="shared" si="9"/>
        <v>62.825814562399941</v>
      </c>
      <c r="G125" s="34">
        <f>IF(C125&lt;&gt;"",G124-Table3786[[#This Row],[Kapitał]],"")</f>
        <v>37558.00273506454</v>
      </c>
    </row>
    <row r="126" spans="2:7">
      <c r="B126" s="33">
        <f t="shared" si="5"/>
        <v>45103</v>
      </c>
      <c r="C126">
        <f t="shared" si="6"/>
        <v>99</v>
      </c>
      <c r="D126" s="34">
        <f t="shared" si="7"/>
        <v>200.3118169378279</v>
      </c>
      <c r="E126" s="34">
        <f t="shared" si="8"/>
        <v>137.71514571272382</v>
      </c>
      <c r="F126" s="34">
        <f t="shared" si="9"/>
        <v>62.596671225107556</v>
      </c>
      <c r="G126" s="34">
        <f>IF(C126&lt;&gt;"",G125-Table3786[[#This Row],[Kapitał]],"")</f>
        <v>37420.287589351814</v>
      </c>
    </row>
    <row r="127" spans="2:7">
      <c r="B127" s="33">
        <f t="shared" si="5"/>
        <v>45133</v>
      </c>
      <c r="C127">
        <f t="shared" si="6"/>
        <v>100</v>
      </c>
      <c r="D127" s="34">
        <f t="shared" si="7"/>
        <v>200.3118169378279</v>
      </c>
      <c r="E127" s="34">
        <f t="shared" si="8"/>
        <v>137.94467095557837</v>
      </c>
      <c r="F127" s="34">
        <f t="shared" si="9"/>
        <v>62.367145982253014</v>
      </c>
      <c r="G127" s="34">
        <f>IF(C127&lt;&gt;"",G126-Table3786[[#This Row],[Kapitał]],"")</f>
        <v>37282.342918396236</v>
      </c>
    </row>
    <row r="128" spans="2:7">
      <c r="B128" s="33">
        <f t="shared" si="5"/>
        <v>45164</v>
      </c>
      <c r="C128">
        <f t="shared" si="6"/>
        <v>101</v>
      </c>
      <c r="D128" s="34">
        <f t="shared" si="7"/>
        <v>200.3118169378279</v>
      </c>
      <c r="E128" s="34">
        <f t="shared" si="8"/>
        <v>138.17457874050436</v>
      </c>
      <c r="F128" s="34">
        <f t="shared" si="9"/>
        <v>62.137238197327051</v>
      </c>
      <c r="G128" s="34">
        <f>IF(C128&lt;&gt;"",G127-Table3786[[#This Row],[Kapitał]],"")</f>
        <v>37144.168339655735</v>
      </c>
    </row>
    <row r="129" spans="2:7">
      <c r="B129" s="33">
        <f t="shared" si="5"/>
        <v>45195</v>
      </c>
      <c r="C129">
        <f t="shared" si="6"/>
        <v>102</v>
      </c>
      <c r="D129" s="34">
        <f t="shared" si="7"/>
        <v>200.3118169378279</v>
      </c>
      <c r="E129" s="34">
        <f t="shared" si="8"/>
        <v>138.40486970507183</v>
      </c>
      <c r="F129" s="34">
        <f t="shared" si="9"/>
        <v>61.906947232759528</v>
      </c>
      <c r="G129" s="34">
        <f>IF(C129&lt;&gt;"",G128-Table3786[[#This Row],[Kapitał]],"")</f>
        <v>37005.76346995066</v>
      </c>
    </row>
    <row r="130" spans="2:7">
      <c r="B130" s="33">
        <f t="shared" si="5"/>
        <v>45225</v>
      </c>
      <c r="C130">
        <f t="shared" si="6"/>
        <v>103</v>
      </c>
      <c r="D130" s="34">
        <f t="shared" si="7"/>
        <v>200.3118169378279</v>
      </c>
      <c r="E130" s="34">
        <f t="shared" si="8"/>
        <v>138.63554448791362</v>
      </c>
      <c r="F130" s="34">
        <f t="shared" si="9"/>
        <v>61.676272449917747</v>
      </c>
      <c r="G130" s="34">
        <f>IF(C130&lt;&gt;"",G129-Table3786[[#This Row],[Kapitał]],"")</f>
        <v>36867.127925462744</v>
      </c>
    </row>
    <row r="131" spans="2:7">
      <c r="B131" s="33">
        <f t="shared" si="5"/>
        <v>45256</v>
      </c>
      <c r="C131">
        <f t="shared" si="6"/>
        <v>104</v>
      </c>
      <c r="D131" s="34">
        <f t="shared" si="7"/>
        <v>200.3118169378279</v>
      </c>
      <c r="E131" s="34">
        <f t="shared" si="8"/>
        <v>138.86660372872683</v>
      </c>
      <c r="F131" s="34">
        <f t="shared" si="9"/>
        <v>61.445213209104566</v>
      </c>
      <c r="G131" s="34">
        <f>IF(C131&lt;&gt;"",G130-Table3786[[#This Row],[Kapitał]],"")</f>
        <v>36728.261321734019</v>
      </c>
    </row>
    <row r="132" spans="2:7">
      <c r="B132" s="33">
        <f t="shared" si="5"/>
        <v>45286</v>
      </c>
      <c r="C132">
        <f t="shared" si="6"/>
        <v>105</v>
      </c>
      <c r="D132" s="34">
        <f t="shared" si="7"/>
        <v>200.3118169378279</v>
      </c>
      <c r="E132" s="34">
        <f t="shared" si="8"/>
        <v>139.09804806827469</v>
      </c>
      <c r="F132" s="34">
        <f t="shared" si="9"/>
        <v>61.213768869556688</v>
      </c>
      <c r="G132" s="34">
        <f>IF(C132&lt;&gt;"",G131-Table3786[[#This Row],[Kapitał]],"")</f>
        <v>36589.163273665741</v>
      </c>
    </row>
    <row r="133" spans="2:7">
      <c r="B133" s="33">
        <f t="shared" si="5"/>
        <v>45317</v>
      </c>
      <c r="C133">
        <f t="shared" si="6"/>
        <v>106</v>
      </c>
      <c r="D133" s="34">
        <f t="shared" si="7"/>
        <v>200.3118169378279</v>
      </c>
      <c r="E133" s="34">
        <f t="shared" si="8"/>
        <v>139.32987814838847</v>
      </c>
      <c r="F133" s="34">
        <f t="shared" si="9"/>
        <v>60.981938789442893</v>
      </c>
      <c r="G133" s="34">
        <f>IF(C133&lt;&gt;"",G132-Table3786[[#This Row],[Kapitał]],"")</f>
        <v>36449.833395517351</v>
      </c>
    </row>
    <row r="134" spans="2:7">
      <c r="B134" s="33">
        <f t="shared" si="5"/>
        <v>45348</v>
      </c>
      <c r="C134">
        <f t="shared" si="6"/>
        <v>107</v>
      </c>
      <c r="D134" s="34">
        <f t="shared" si="7"/>
        <v>200.3118169378279</v>
      </c>
      <c r="E134" s="34">
        <f t="shared" si="8"/>
        <v>139.56209461196914</v>
      </c>
      <c r="F134" s="34">
        <f t="shared" si="9"/>
        <v>60.749722325862244</v>
      </c>
      <c r="G134" s="34">
        <f>IF(C134&lt;&gt;"",G133-Table3786[[#This Row],[Kapitał]],"")</f>
        <v>36310.271300905384</v>
      </c>
    </row>
    <row r="135" spans="2:7">
      <c r="B135" s="33">
        <f t="shared" si="5"/>
        <v>45377</v>
      </c>
      <c r="C135">
        <f t="shared" si="6"/>
        <v>108</v>
      </c>
      <c r="D135" s="34">
        <f t="shared" si="7"/>
        <v>200.3118169378279</v>
      </c>
      <c r="E135" s="34">
        <f t="shared" si="8"/>
        <v>139.79469810298909</v>
      </c>
      <c r="F135" s="34">
        <f t="shared" si="9"/>
        <v>60.5171188348423</v>
      </c>
      <c r="G135" s="34">
        <f>IF(C135&lt;&gt;"",G134-Table3786[[#This Row],[Kapitał]],"")</f>
        <v>36170.476602802395</v>
      </c>
    </row>
    <row r="136" spans="2:7">
      <c r="B136" s="33">
        <f t="shared" si="5"/>
        <v>45408</v>
      </c>
      <c r="C136">
        <f t="shared" si="6"/>
        <v>109</v>
      </c>
      <c r="D136" s="34">
        <f t="shared" si="7"/>
        <v>200.3118169378279</v>
      </c>
      <c r="E136" s="34">
        <f t="shared" si="8"/>
        <v>140.02768926649406</v>
      </c>
      <c r="F136" s="34">
        <f t="shared" si="9"/>
        <v>60.284127671337316</v>
      </c>
      <c r="G136" s="34">
        <f>IF(C136&lt;&gt;"",G135-Table3786[[#This Row],[Kapitał]],"")</f>
        <v>36030.448913535904</v>
      </c>
    </row>
    <row r="137" spans="2:7">
      <c r="B137" s="33">
        <f t="shared" si="5"/>
        <v>45438</v>
      </c>
      <c r="C137">
        <f t="shared" si="6"/>
        <v>110</v>
      </c>
      <c r="D137" s="34">
        <f t="shared" si="7"/>
        <v>200.3118169378279</v>
      </c>
      <c r="E137" s="34">
        <f t="shared" si="8"/>
        <v>140.26106874860488</v>
      </c>
      <c r="F137" s="34">
        <f t="shared" si="9"/>
        <v>60.050748189226496</v>
      </c>
      <c r="G137" s="34">
        <f>IF(C137&lt;&gt;"",G136-Table3786[[#This Row],[Kapitał]],"")</f>
        <v>35890.187844787302</v>
      </c>
    </row>
    <row r="138" spans="2:7">
      <c r="B138" s="33">
        <f t="shared" si="5"/>
        <v>45469</v>
      </c>
      <c r="C138">
        <f t="shared" si="6"/>
        <v>111</v>
      </c>
      <c r="D138" s="34">
        <f t="shared" si="7"/>
        <v>200.3118169378279</v>
      </c>
      <c r="E138" s="34">
        <f t="shared" si="8"/>
        <v>140.49483719651923</v>
      </c>
      <c r="F138" s="34">
        <f t="shared" si="9"/>
        <v>59.816979741312153</v>
      </c>
      <c r="G138" s="34">
        <f>IF(C138&lt;&gt;"",G137-Table3786[[#This Row],[Kapitał]],"")</f>
        <v>35749.69300759078</v>
      </c>
    </row>
    <row r="139" spans="2:7">
      <c r="B139" s="33">
        <f t="shared" si="5"/>
        <v>45499</v>
      </c>
      <c r="C139">
        <f t="shared" si="6"/>
        <v>112</v>
      </c>
      <c r="D139" s="34">
        <f t="shared" si="7"/>
        <v>200.3118169378279</v>
      </c>
      <c r="E139" s="34">
        <f t="shared" si="8"/>
        <v>140.72899525851341</v>
      </c>
      <c r="F139" s="34">
        <f t="shared" si="9"/>
        <v>59.582821679317945</v>
      </c>
      <c r="G139" s="34">
        <f>IF(C139&lt;&gt;"",G138-Table3786[[#This Row],[Kapitał]],"")</f>
        <v>35608.964012332268</v>
      </c>
    </row>
    <row r="140" spans="2:7">
      <c r="B140" s="33">
        <f t="shared" si="5"/>
        <v>45530</v>
      </c>
      <c r="C140">
        <f t="shared" si="6"/>
        <v>113</v>
      </c>
      <c r="D140" s="34">
        <f t="shared" si="7"/>
        <v>200.3118169378279</v>
      </c>
      <c r="E140" s="34">
        <f t="shared" si="8"/>
        <v>140.96354358394427</v>
      </c>
      <c r="F140" s="34">
        <f t="shared" si="9"/>
        <v>59.348273353887102</v>
      </c>
      <c r="G140" s="34">
        <f>IF(C140&lt;&gt;"",G139-Table3786[[#This Row],[Kapitał]],"")</f>
        <v>35468.000468748323</v>
      </c>
    </row>
    <row r="141" spans="2:7">
      <c r="B141" s="33">
        <f t="shared" si="5"/>
        <v>45561</v>
      </c>
      <c r="C141">
        <f t="shared" si="6"/>
        <v>114</v>
      </c>
      <c r="D141" s="34">
        <f t="shared" si="7"/>
        <v>200.3118169378279</v>
      </c>
      <c r="E141" s="34">
        <f t="shared" si="8"/>
        <v>141.19848282325088</v>
      </c>
      <c r="F141" s="34">
        <f t="shared" si="9"/>
        <v>59.113334114580532</v>
      </c>
      <c r="G141" s="34">
        <f>IF(C141&lt;&gt;"",G140-Table3786[[#This Row],[Kapitał]],"")</f>
        <v>35326.801985925071</v>
      </c>
    </row>
    <row r="142" spans="2:7">
      <c r="B142" s="33">
        <f t="shared" si="5"/>
        <v>45591</v>
      </c>
      <c r="C142">
        <f t="shared" si="6"/>
        <v>115</v>
      </c>
      <c r="D142" s="34">
        <f t="shared" si="7"/>
        <v>200.3118169378279</v>
      </c>
      <c r="E142" s="34">
        <f t="shared" si="8"/>
        <v>141.43381362795628</v>
      </c>
      <c r="F142" s="34">
        <f t="shared" si="9"/>
        <v>58.878003309875112</v>
      </c>
      <c r="G142" s="34">
        <f>IF(C142&lt;&gt;"",G141-Table3786[[#This Row],[Kapitał]],"")</f>
        <v>35185.368172297116</v>
      </c>
    </row>
    <row r="143" spans="2:7">
      <c r="B143" s="33">
        <f t="shared" si="5"/>
        <v>45622</v>
      </c>
      <c r="C143">
        <f t="shared" si="6"/>
        <v>116</v>
      </c>
      <c r="D143" s="34">
        <f t="shared" si="7"/>
        <v>200.3118169378279</v>
      </c>
      <c r="E143" s="34">
        <f t="shared" si="8"/>
        <v>141.66953665066956</v>
      </c>
      <c r="F143" s="34">
        <f t="shared" si="9"/>
        <v>58.642280287161853</v>
      </c>
      <c r="G143" s="34">
        <f>IF(C143&lt;&gt;"",G142-Table3786[[#This Row],[Kapitał]],"")</f>
        <v>35043.698635646448</v>
      </c>
    </row>
    <row r="144" spans="2:7">
      <c r="B144" s="33">
        <f t="shared" si="5"/>
        <v>45652</v>
      </c>
      <c r="C144">
        <f t="shared" si="6"/>
        <v>117</v>
      </c>
      <c r="D144" s="34">
        <f t="shared" si="7"/>
        <v>200.3118169378279</v>
      </c>
      <c r="E144" s="34">
        <f t="shared" si="8"/>
        <v>141.90565254508729</v>
      </c>
      <c r="F144" s="34">
        <f t="shared" si="9"/>
        <v>58.40616439274406</v>
      </c>
      <c r="G144" s="34">
        <f>IF(C144&lt;&gt;"",G143-Table3786[[#This Row],[Kapitał]],"")</f>
        <v>34901.792983101361</v>
      </c>
    </row>
    <row r="145" spans="2:7">
      <c r="B145" s="33">
        <f t="shared" si="5"/>
        <v>45683</v>
      </c>
      <c r="C145">
        <f t="shared" si="6"/>
        <v>118</v>
      </c>
      <c r="D145" s="34">
        <f t="shared" si="7"/>
        <v>200.3118169378279</v>
      </c>
      <c r="E145" s="34">
        <f t="shared" si="8"/>
        <v>142.1421619659958</v>
      </c>
      <c r="F145" s="34">
        <f t="shared" si="9"/>
        <v>58.169654971835584</v>
      </c>
      <c r="G145" s="34">
        <f>IF(C145&lt;&gt;"",G144-Table3786[[#This Row],[Kapitał]],"")</f>
        <v>34759.650821135365</v>
      </c>
    </row>
    <row r="146" spans="2:7">
      <c r="B146" s="33">
        <f t="shared" si="5"/>
        <v>45714</v>
      </c>
      <c r="C146">
        <f t="shared" si="6"/>
        <v>119</v>
      </c>
      <c r="D146" s="34">
        <f t="shared" si="7"/>
        <v>200.3118169378279</v>
      </c>
      <c r="E146" s="34">
        <f t="shared" si="8"/>
        <v>142.37906556927246</v>
      </c>
      <c r="F146" s="34">
        <f t="shared" si="9"/>
        <v>57.932751368558918</v>
      </c>
      <c r="G146" s="34">
        <f>IF(C146&lt;&gt;"",G145-Table3786[[#This Row],[Kapitał]],"")</f>
        <v>34617.271755566093</v>
      </c>
    </row>
    <row r="147" spans="2:7">
      <c r="B147" s="33">
        <f t="shared" si="5"/>
        <v>45742</v>
      </c>
      <c r="C147">
        <f t="shared" si="6"/>
        <v>120</v>
      </c>
      <c r="D147" s="34">
        <f t="shared" si="7"/>
        <v>200.3118169378279</v>
      </c>
      <c r="E147" s="34">
        <f t="shared" si="8"/>
        <v>142.61636401188792</v>
      </c>
      <c r="F147" s="34">
        <f t="shared" si="9"/>
        <v>57.695452925943471</v>
      </c>
      <c r="G147" s="34">
        <f>IF(C147&lt;&gt;"",G146-Table3786[[#This Row],[Kapitał]],"")</f>
        <v>34474.655391554203</v>
      </c>
    </row>
    <row r="148" spans="2:7">
      <c r="B148" s="33">
        <f t="shared" si="5"/>
        <v>45773</v>
      </c>
      <c r="C148">
        <f t="shared" si="6"/>
        <v>121</v>
      </c>
      <c r="D148" s="34">
        <f t="shared" si="7"/>
        <v>200.3118169378279</v>
      </c>
      <c r="E148" s="34">
        <f t="shared" si="8"/>
        <v>142.85405795190772</v>
      </c>
      <c r="F148" s="34">
        <f t="shared" si="9"/>
        <v>57.457758985923654</v>
      </c>
      <c r="G148" s="34">
        <f>IF(C148&lt;&gt;"",G147-Table3786[[#This Row],[Kapitał]],"")</f>
        <v>34331.801333602292</v>
      </c>
    </row>
    <row r="149" spans="2:7">
      <c r="B149" s="33">
        <f t="shared" si="5"/>
        <v>45803</v>
      </c>
      <c r="C149">
        <f t="shared" si="6"/>
        <v>122</v>
      </c>
      <c r="D149" s="34">
        <f t="shared" si="7"/>
        <v>200.3118169378279</v>
      </c>
      <c r="E149" s="34">
        <f t="shared" si="8"/>
        <v>143.09214804849424</v>
      </c>
      <c r="F149" s="34">
        <f t="shared" si="9"/>
        <v>57.219668889337143</v>
      </c>
      <c r="G149" s="34">
        <f>IF(C149&lt;&gt;"",G148-Table3786[[#This Row],[Kapitał]],"")</f>
        <v>34188.709185553795</v>
      </c>
    </row>
    <row r="150" spans="2:7">
      <c r="B150" s="33">
        <f t="shared" si="5"/>
        <v>45834</v>
      </c>
      <c r="C150">
        <f t="shared" si="6"/>
        <v>123</v>
      </c>
      <c r="D150" s="34">
        <f t="shared" si="7"/>
        <v>200.3118169378279</v>
      </c>
      <c r="E150" s="34">
        <f t="shared" si="8"/>
        <v>143.33063496190837</v>
      </c>
      <c r="F150" s="34">
        <f t="shared" si="9"/>
        <v>56.981181975922979</v>
      </c>
      <c r="G150" s="34">
        <f>IF(C150&lt;&gt;"",G149-Table3786[[#This Row],[Kapitał]],"")</f>
        <v>34045.378550591886</v>
      </c>
    </row>
    <row r="151" spans="2:7">
      <c r="B151" s="33">
        <f t="shared" si="5"/>
        <v>45864</v>
      </c>
      <c r="C151">
        <f t="shared" si="6"/>
        <v>124</v>
      </c>
      <c r="D151" s="34">
        <f t="shared" si="7"/>
        <v>200.3118169378279</v>
      </c>
      <c r="E151" s="34">
        <f t="shared" si="8"/>
        <v>143.56951935351157</v>
      </c>
      <c r="F151" s="34">
        <f t="shared" si="9"/>
        <v>56.742297584319815</v>
      </c>
      <c r="G151" s="34">
        <f>IF(C151&lt;&gt;"",G150-Table3786[[#This Row],[Kapitał]],"")</f>
        <v>33901.809031238372</v>
      </c>
    </row>
    <row r="152" spans="2:7">
      <c r="B152" s="33">
        <f t="shared" si="5"/>
        <v>45895</v>
      </c>
      <c r="C152">
        <f t="shared" si="6"/>
        <v>125</v>
      </c>
      <c r="D152" s="34">
        <f t="shared" si="7"/>
        <v>200.3118169378279</v>
      </c>
      <c r="E152" s="34">
        <f t="shared" si="8"/>
        <v>143.80880188576742</v>
      </c>
      <c r="F152" s="34">
        <f t="shared" si="9"/>
        <v>56.503015052063958</v>
      </c>
      <c r="G152" s="34">
        <f>IF(C152&lt;&gt;"",G151-Table3786[[#This Row],[Kapitał]],"")</f>
        <v>33758.000229352605</v>
      </c>
    </row>
    <row r="153" spans="2:7">
      <c r="B153" s="33">
        <f t="shared" si="5"/>
        <v>45926</v>
      </c>
      <c r="C153">
        <f t="shared" si="6"/>
        <v>126</v>
      </c>
      <c r="D153" s="34">
        <f t="shared" si="7"/>
        <v>200.3118169378279</v>
      </c>
      <c r="E153" s="34">
        <f t="shared" si="8"/>
        <v>144.0484832222437</v>
      </c>
      <c r="F153" s="34">
        <f t="shared" si="9"/>
        <v>56.263333715587677</v>
      </c>
      <c r="G153" s="34">
        <f>IF(C153&lt;&gt;"",G152-Table3786[[#This Row],[Kapitał]],"")</f>
        <v>33613.951746130362</v>
      </c>
    </row>
    <row r="154" spans="2:7">
      <c r="B154" s="33">
        <f t="shared" si="5"/>
        <v>45956</v>
      </c>
      <c r="C154">
        <f t="shared" si="6"/>
        <v>127</v>
      </c>
      <c r="D154" s="34">
        <f t="shared" si="7"/>
        <v>200.3118169378279</v>
      </c>
      <c r="E154" s="34">
        <f t="shared" si="8"/>
        <v>144.28856402761414</v>
      </c>
      <c r="F154" s="34">
        <f t="shared" si="9"/>
        <v>56.023252910217273</v>
      </c>
      <c r="G154" s="34">
        <f>IF(C154&lt;&gt;"",G153-Table3786[[#This Row],[Kapitał]],"")</f>
        <v>33469.663182102748</v>
      </c>
    </row>
    <row r="155" spans="2:7">
      <c r="B155" s="33">
        <f t="shared" si="5"/>
        <v>45987</v>
      </c>
      <c r="C155">
        <f t="shared" si="6"/>
        <v>128</v>
      </c>
      <c r="D155" s="34">
        <f t="shared" si="7"/>
        <v>200.3118169378279</v>
      </c>
      <c r="E155" s="34">
        <f t="shared" si="8"/>
        <v>144.52904496766013</v>
      </c>
      <c r="F155" s="34">
        <f t="shared" si="9"/>
        <v>55.78277197017124</v>
      </c>
      <c r="G155" s="34">
        <f>IF(C155&lt;&gt;"",G154-Table3786[[#This Row],[Kapitał]],"")</f>
        <v>33325.134137135086</v>
      </c>
    </row>
    <row r="156" spans="2:7">
      <c r="B156" s="33">
        <f t="shared" ref="B156:B219" si="10">IF(C156&lt;&gt;"",EDATE(B155,1),"")</f>
        <v>46017</v>
      </c>
      <c r="C156">
        <f t="shared" ref="C156:C219" si="11">IF($C$19&lt;=C155,"",C155+1)</f>
        <v>129</v>
      </c>
      <c r="D156" s="34">
        <f t="shared" ref="D156:D219" si="12">IF(C156&lt;&gt;"",$C$21,"")</f>
        <v>200.3118169378279</v>
      </c>
      <c r="E156" s="34">
        <f t="shared" ref="E156:E219" si="13">IF(C156&lt;&gt;"",PPMT($C$18,C156,$C$19,-$C$20,,),"")</f>
        <v>144.76992670927291</v>
      </c>
      <c r="F156" s="34">
        <f t="shared" ref="F156:F219" si="14">IF(C156&lt;&gt;"",IPMT($C$18,C156,$C$19,-$C$20,,),"")</f>
        <v>55.541890228558479</v>
      </c>
      <c r="G156" s="34">
        <f>IF(C156&lt;&gt;"",G155-Table3786[[#This Row],[Kapitał]],"")</f>
        <v>33180.364210425811</v>
      </c>
    </row>
    <row r="157" spans="2:7">
      <c r="B157" s="33">
        <f t="shared" si="10"/>
        <v>46048</v>
      </c>
      <c r="C157">
        <f t="shared" si="11"/>
        <v>130</v>
      </c>
      <c r="D157" s="34">
        <f t="shared" si="12"/>
        <v>200.3118169378279</v>
      </c>
      <c r="E157" s="34">
        <f t="shared" si="13"/>
        <v>145.011209920455</v>
      </c>
      <c r="F157" s="34">
        <f t="shared" si="14"/>
        <v>55.300607017376358</v>
      </c>
      <c r="G157" s="34">
        <f>IF(C157&lt;&gt;"",G156-Table3786[[#This Row],[Kapitał]],"")</f>
        <v>33035.353000505354</v>
      </c>
    </row>
    <row r="158" spans="2:7">
      <c r="B158" s="33">
        <f t="shared" si="10"/>
        <v>46079</v>
      </c>
      <c r="C158">
        <f t="shared" si="11"/>
        <v>131</v>
      </c>
      <c r="D158" s="34">
        <f t="shared" si="12"/>
        <v>200.3118169378279</v>
      </c>
      <c r="E158" s="34">
        <f t="shared" si="13"/>
        <v>145.25289527032245</v>
      </c>
      <c r="F158" s="34">
        <f t="shared" si="14"/>
        <v>55.05892166750894</v>
      </c>
      <c r="G158" s="34">
        <f>IF(C158&lt;&gt;"",G157-Table3786[[#This Row],[Kapitał]],"")</f>
        <v>32890.100105235033</v>
      </c>
    </row>
    <row r="159" spans="2:7">
      <c r="B159" s="33">
        <f t="shared" si="10"/>
        <v>46107</v>
      </c>
      <c r="C159">
        <f t="shared" si="11"/>
        <v>132</v>
      </c>
      <c r="D159" s="34">
        <f t="shared" si="12"/>
        <v>200.3118169378279</v>
      </c>
      <c r="E159" s="34">
        <f t="shared" si="13"/>
        <v>145.49498342910633</v>
      </c>
      <c r="F159" s="34">
        <f t="shared" si="14"/>
        <v>54.816833508725061</v>
      </c>
      <c r="G159" s="34">
        <f>IF(C159&lt;&gt;"",G158-Table3786[[#This Row],[Kapitał]],"")</f>
        <v>32744.605121805926</v>
      </c>
    </row>
    <row r="160" spans="2:7">
      <c r="B160" s="33">
        <f t="shared" si="10"/>
        <v>46138</v>
      </c>
      <c r="C160">
        <f t="shared" si="11"/>
        <v>133</v>
      </c>
      <c r="D160" s="34">
        <f t="shared" si="12"/>
        <v>200.3118169378279</v>
      </c>
      <c r="E160" s="34">
        <f t="shared" si="13"/>
        <v>145.73747506815482</v>
      </c>
      <c r="F160" s="34">
        <f t="shared" si="14"/>
        <v>54.574341869676559</v>
      </c>
      <c r="G160" s="34">
        <f>IF(C160&lt;&gt;"",G159-Table3786[[#This Row],[Kapitał]],"")</f>
        <v>32598.86764673777</v>
      </c>
    </row>
    <row r="161" spans="2:7">
      <c r="B161" s="33">
        <f t="shared" si="10"/>
        <v>46168</v>
      </c>
      <c r="C161">
        <f t="shared" si="11"/>
        <v>134</v>
      </c>
      <c r="D161" s="34">
        <f t="shared" si="12"/>
        <v>200.3118169378279</v>
      </c>
      <c r="E161" s="34">
        <f t="shared" si="13"/>
        <v>145.98037085993511</v>
      </c>
      <c r="F161" s="34">
        <f t="shared" si="14"/>
        <v>54.331446077896295</v>
      </c>
      <c r="G161" s="34">
        <f>IF(C161&lt;&gt;"",G160-Table3786[[#This Row],[Kapitał]],"")</f>
        <v>32452.887275877834</v>
      </c>
    </row>
    <row r="162" spans="2:7">
      <c r="B162" s="33">
        <f t="shared" si="10"/>
        <v>46199</v>
      </c>
      <c r="C162">
        <f t="shared" si="11"/>
        <v>135</v>
      </c>
      <c r="D162" s="34">
        <f t="shared" si="12"/>
        <v>200.3118169378279</v>
      </c>
      <c r="E162" s="34">
        <f t="shared" si="13"/>
        <v>146.22367147803496</v>
      </c>
      <c r="F162" s="34">
        <f t="shared" si="14"/>
        <v>54.088145459796401</v>
      </c>
      <c r="G162" s="34">
        <f>IF(C162&lt;&gt;"",G161-Table3786[[#This Row],[Kapitał]],"")</f>
        <v>32306.663604399801</v>
      </c>
    </row>
    <row r="163" spans="2:7">
      <c r="B163" s="33">
        <f t="shared" si="10"/>
        <v>46229</v>
      </c>
      <c r="C163">
        <f t="shared" si="11"/>
        <v>136</v>
      </c>
      <c r="D163" s="34">
        <f t="shared" si="12"/>
        <v>200.3118169378279</v>
      </c>
      <c r="E163" s="34">
        <f t="shared" si="13"/>
        <v>146.46737759716504</v>
      </c>
      <c r="F163" s="34">
        <f t="shared" si="14"/>
        <v>53.844439340666341</v>
      </c>
      <c r="G163" s="34">
        <f>IF(C163&lt;&gt;"",G162-Table3786[[#This Row],[Kapitał]],"")</f>
        <v>32160.196226802636</v>
      </c>
    </row>
    <row r="164" spans="2:7">
      <c r="B164" s="33">
        <f t="shared" si="10"/>
        <v>46260</v>
      </c>
      <c r="C164">
        <f t="shared" si="11"/>
        <v>137</v>
      </c>
      <c r="D164" s="34">
        <f t="shared" si="12"/>
        <v>200.3118169378279</v>
      </c>
      <c r="E164" s="34">
        <f t="shared" si="13"/>
        <v>146.71148989316032</v>
      </c>
      <c r="F164" s="34">
        <f t="shared" si="14"/>
        <v>53.600327044671062</v>
      </c>
      <c r="G164" s="34">
        <f>IF(C164&lt;&gt;"",G163-Table3786[[#This Row],[Kapitał]],"")</f>
        <v>32013.484736909475</v>
      </c>
    </row>
    <row r="165" spans="2:7">
      <c r="B165" s="33">
        <f t="shared" si="10"/>
        <v>46291</v>
      </c>
      <c r="C165">
        <f t="shared" si="11"/>
        <v>138</v>
      </c>
      <c r="D165" s="34">
        <f t="shared" si="12"/>
        <v>200.3118169378279</v>
      </c>
      <c r="E165" s="34">
        <f t="shared" si="13"/>
        <v>146.95600904298226</v>
      </c>
      <c r="F165" s="34">
        <f t="shared" si="14"/>
        <v>53.355807894849136</v>
      </c>
      <c r="G165" s="34">
        <f>IF(C165&lt;&gt;"",G164-Table3786[[#This Row],[Kapitał]],"")</f>
        <v>31866.528727866491</v>
      </c>
    </row>
    <row r="166" spans="2:7">
      <c r="B166" s="33">
        <f t="shared" si="10"/>
        <v>46321</v>
      </c>
      <c r="C166">
        <f t="shared" si="11"/>
        <v>139</v>
      </c>
      <c r="D166" s="34">
        <f t="shared" si="12"/>
        <v>200.3118169378279</v>
      </c>
      <c r="E166" s="34">
        <f t="shared" si="13"/>
        <v>147.20093572472052</v>
      </c>
      <c r="F166" s="34">
        <f t="shared" si="14"/>
        <v>53.110881213110822</v>
      </c>
      <c r="G166" s="34">
        <f>IF(C166&lt;&gt;"",G165-Table3786[[#This Row],[Kapitał]],"")</f>
        <v>31719.327792141772</v>
      </c>
    </row>
    <row r="167" spans="2:7">
      <c r="B167" s="33">
        <f t="shared" si="10"/>
        <v>46352</v>
      </c>
      <c r="C167">
        <f t="shared" si="11"/>
        <v>140</v>
      </c>
      <c r="D167" s="34">
        <f t="shared" si="12"/>
        <v>200.3118169378279</v>
      </c>
      <c r="E167" s="34">
        <f t="shared" si="13"/>
        <v>147.44627061759508</v>
      </c>
      <c r="F167" s="34">
        <f t="shared" si="14"/>
        <v>52.865546320236305</v>
      </c>
      <c r="G167" s="34">
        <f>IF(C167&lt;&gt;"",G166-Table3786[[#This Row],[Kapitał]],"")</f>
        <v>31571.881521524178</v>
      </c>
    </row>
    <row r="168" spans="2:7">
      <c r="B168" s="33">
        <f t="shared" si="10"/>
        <v>46382</v>
      </c>
      <c r="C168">
        <f t="shared" si="11"/>
        <v>141</v>
      </c>
      <c r="D168" s="34">
        <f t="shared" si="12"/>
        <v>200.3118169378279</v>
      </c>
      <c r="E168" s="34">
        <f t="shared" si="13"/>
        <v>147.69201440195775</v>
      </c>
      <c r="F168" s="34">
        <f t="shared" si="14"/>
        <v>52.619802535873639</v>
      </c>
      <c r="G168" s="34">
        <f>IF(C168&lt;&gt;"",G167-Table3786[[#This Row],[Kapitał]],"")</f>
        <v>31424.189507122221</v>
      </c>
    </row>
    <row r="169" spans="2:7">
      <c r="B169" s="33">
        <f t="shared" si="10"/>
        <v>46413</v>
      </c>
      <c r="C169">
        <f t="shared" si="11"/>
        <v>142</v>
      </c>
      <c r="D169" s="34">
        <f t="shared" si="12"/>
        <v>200.3118169378279</v>
      </c>
      <c r="E169" s="34">
        <f t="shared" si="13"/>
        <v>147.93816775929434</v>
      </c>
      <c r="F169" s="34">
        <f t="shared" si="14"/>
        <v>52.373649178537036</v>
      </c>
      <c r="G169" s="34">
        <f>IF(C169&lt;&gt;"",G168-Table3786[[#This Row],[Kapitał]],"")</f>
        <v>31276.251339362927</v>
      </c>
    </row>
    <row r="170" spans="2:7">
      <c r="B170" s="33">
        <f t="shared" si="10"/>
        <v>46444</v>
      </c>
      <c r="C170">
        <f t="shared" si="11"/>
        <v>143</v>
      </c>
      <c r="D170" s="34">
        <f t="shared" si="12"/>
        <v>200.3118169378279</v>
      </c>
      <c r="E170" s="34">
        <f t="shared" si="13"/>
        <v>148.18473137222651</v>
      </c>
      <c r="F170" s="34">
        <f t="shared" si="14"/>
        <v>52.127085565604887</v>
      </c>
      <c r="G170" s="34">
        <f>IF(C170&lt;&gt;"",G169-Table3786[[#This Row],[Kapitał]],"")</f>
        <v>31128.066607990699</v>
      </c>
    </row>
    <row r="171" spans="2:7">
      <c r="B171" s="33">
        <f t="shared" si="10"/>
        <v>46472</v>
      </c>
      <c r="C171">
        <f t="shared" si="11"/>
        <v>144</v>
      </c>
      <c r="D171" s="34">
        <f t="shared" si="12"/>
        <v>200.3118169378279</v>
      </c>
      <c r="E171" s="34">
        <f t="shared" si="13"/>
        <v>148.43170592451352</v>
      </c>
      <c r="F171" s="34">
        <f t="shared" si="14"/>
        <v>51.880111013317837</v>
      </c>
      <c r="G171" s="34">
        <f>IF(C171&lt;&gt;"",G170-Table3786[[#This Row],[Kapitał]],"")</f>
        <v>30979.634902066184</v>
      </c>
    </row>
    <row r="172" spans="2:7">
      <c r="B172" s="33">
        <f t="shared" si="10"/>
        <v>46503</v>
      </c>
      <c r="C172">
        <f t="shared" si="11"/>
        <v>145</v>
      </c>
      <c r="D172" s="34">
        <f t="shared" si="12"/>
        <v>200.3118169378279</v>
      </c>
      <c r="E172" s="34">
        <f t="shared" si="13"/>
        <v>148.67909210105441</v>
      </c>
      <c r="F172" s="34">
        <f t="shared" si="14"/>
        <v>51.63272483677698</v>
      </c>
      <c r="G172" s="34">
        <f>IF(C172&lt;&gt;"",G171-Table3786[[#This Row],[Kapitał]],"")</f>
        <v>30830.955809965129</v>
      </c>
    </row>
    <row r="173" spans="2:7">
      <c r="B173" s="33">
        <f t="shared" si="10"/>
        <v>46533</v>
      </c>
      <c r="C173">
        <f t="shared" si="11"/>
        <v>146</v>
      </c>
      <c r="D173" s="34">
        <f t="shared" si="12"/>
        <v>200.3118169378279</v>
      </c>
      <c r="E173" s="34">
        <f t="shared" si="13"/>
        <v>148.92689058788949</v>
      </c>
      <c r="F173" s="34">
        <f t="shared" si="14"/>
        <v>51.3849263499419</v>
      </c>
      <c r="G173" s="34">
        <f>IF(C173&lt;&gt;"",G172-Table3786[[#This Row],[Kapitał]],"")</f>
        <v>30682.028919377241</v>
      </c>
    </row>
    <row r="174" spans="2:7">
      <c r="B174" s="33">
        <f t="shared" si="10"/>
        <v>46564</v>
      </c>
      <c r="C174">
        <f t="shared" si="11"/>
        <v>147</v>
      </c>
      <c r="D174" s="34">
        <f t="shared" si="12"/>
        <v>200.3118169378279</v>
      </c>
      <c r="E174" s="34">
        <f t="shared" si="13"/>
        <v>149.17510207220266</v>
      </c>
      <c r="F174" s="34">
        <f t="shared" si="14"/>
        <v>51.13671486562874</v>
      </c>
      <c r="G174" s="34">
        <f>IF(C174&lt;&gt;"",G173-Table3786[[#This Row],[Kapitał]],"")</f>
        <v>30532.853817305037</v>
      </c>
    </row>
    <row r="175" spans="2:7">
      <c r="B175" s="33">
        <f t="shared" si="10"/>
        <v>46594</v>
      </c>
      <c r="C175">
        <f t="shared" si="11"/>
        <v>148</v>
      </c>
      <c r="D175" s="34">
        <f t="shared" si="12"/>
        <v>200.3118169378279</v>
      </c>
      <c r="E175" s="34">
        <f t="shared" si="13"/>
        <v>149.42372724232297</v>
      </c>
      <c r="F175" s="34">
        <f t="shared" si="14"/>
        <v>50.888089695508405</v>
      </c>
      <c r="G175" s="34">
        <f>IF(C175&lt;&gt;"",G174-Table3786[[#This Row],[Kapitał]],"")</f>
        <v>30383.430090062713</v>
      </c>
    </row>
    <row r="176" spans="2:7">
      <c r="B176" s="33">
        <f t="shared" si="10"/>
        <v>46625</v>
      </c>
      <c r="C176">
        <f t="shared" si="11"/>
        <v>149</v>
      </c>
      <c r="D176" s="34">
        <f t="shared" si="12"/>
        <v>200.3118169378279</v>
      </c>
      <c r="E176" s="34">
        <f t="shared" si="13"/>
        <v>149.67276678772683</v>
      </c>
      <c r="F176" s="34">
        <f t="shared" si="14"/>
        <v>50.639050150104531</v>
      </c>
      <c r="G176" s="34">
        <f>IF(C176&lt;&gt;"",G175-Table3786[[#This Row],[Kapitał]],"")</f>
        <v>30233.757323274986</v>
      </c>
    </row>
    <row r="177" spans="2:7">
      <c r="B177" s="33">
        <f t="shared" si="10"/>
        <v>46656</v>
      </c>
      <c r="C177">
        <f t="shared" si="11"/>
        <v>150</v>
      </c>
      <c r="D177" s="34">
        <f t="shared" si="12"/>
        <v>200.3118169378279</v>
      </c>
      <c r="E177" s="34">
        <f t="shared" si="13"/>
        <v>149.92222139903973</v>
      </c>
      <c r="F177" s="34">
        <f t="shared" si="14"/>
        <v>50.38959553879166</v>
      </c>
      <c r="G177" s="34">
        <f>IF(C177&lt;&gt;"",G176-Table3786[[#This Row],[Kapitał]],"")</f>
        <v>30083.835101875946</v>
      </c>
    </row>
    <row r="178" spans="2:7">
      <c r="B178" s="33">
        <f t="shared" si="10"/>
        <v>46686</v>
      </c>
      <c r="C178">
        <f t="shared" si="11"/>
        <v>151</v>
      </c>
      <c r="D178" s="34">
        <f t="shared" si="12"/>
        <v>200.3118169378279</v>
      </c>
      <c r="E178" s="34">
        <f t="shared" si="13"/>
        <v>150.17209176803811</v>
      </c>
      <c r="F178" s="34">
        <f t="shared" si="14"/>
        <v>50.139725169793259</v>
      </c>
      <c r="G178" s="34">
        <f>IF(C178&lt;&gt;"",G177-Table3786[[#This Row],[Kapitał]],"")</f>
        <v>29933.663010107906</v>
      </c>
    </row>
    <row r="179" spans="2:7">
      <c r="B179" s="33">
        <f t="shared" si="10"/>
        <v>46717</v>
      </c>
      <c r="C179">
        <f t="shared" si="11"/>
        <v>152</v>
      </c>
      <c r="D179" s="34">
        <f t="shared" si="12"/>
        <v>200.3118169378279</v>
      </c>
      <c r="E179" s="34">
        <f t="shared" si="13"/>
        <v>150.42237858765151</v>
      </c>
      <c r="F179" s="34">
        <f t="shared" si="14"/>
        <v>49.889438350179852</v>
      </c>
      <c r="G179" s="34">
        <f>IF(C179&lt;&gt;"",G178-Table3786[[#This Row],[Kapitał]],"")</f>
        <v>29783.240631520253</v>
      </c>
    </row>
    <row r="180" spans="2:7">
      <c r="B180" s="33">
        <f t="shared" si="10"/>
        <v>46747</v>
      </c>
      <c r="C180">
        <f t="shared" si="11"/>
        <v>153</v>
      </c>
      <c r="D180" s="34">
        <f t="shared" si="12"/>
        <v>200.3118169378279</v>
      </c>
      <c r="E180" s="34">
        <f t="shared" si="13"/>
        <v>150.67308255196426</v>
      </c>
      <c r="F180" s="34">
        <f t="shared" si="14"/>
        <v>49.638734385867096</v>
      </c>
      <c r="G180" s="34">
        <f>IF(C180&lt;&gt;"",G179-Table3786[[#This Row],[Kapitał]],"")</f>
        <v>29632.567548968291</v>
      </c>
    </row>
    <row r="181" spans="2:7">
      <c r="B181" s="33">
        <f t="shared" si="10"/>
        <v>46778</v>
      </c>
      <c r="C181">
        <f t="shared" si="11"/>
        <v>154</v>
      </c>
      <c r="D181" s="34">
        <f t="shared" si="12"/>
        <v>200.3118169378279</v>
      </c>
      <c r="E181" s="34">
        <f t="shared" si="13"/>
        <v>150.92420435621753</v>
      </c>
      <c r="F181" s="34">
        <f t="shared" si="14"/>
        <v>49.387612581613823</v>
      </c>
      <c r="G181" s="34">
        <f>IF(C181&lt;&gt;"",G180-Table3786[[#This Row],[Kapitał]],"")</f>
        <v>29481.643344612072</v>
      </c>
    </row>
    <row r="182" spans="2:7">
      <c r="B182" s="33">
        <f t="shared" si="10"/>
        <v>46809</v>
      </c>
      <c r="C182">
        <f t="shared" si="11"/>
        <v>155</v>
      </c>
      <c r="D182" s="34">
        <f t="shared" si="12"/>
        <v>200.3118169378279</v>
      </c>
      <c r="E182" s="34">
        <f t="shared" si="13"/>
        <v>151.17574469681125</v>
      </c>
      <c r="F182" s="34">
        <f t="shared" si="14"/>
        <v>49.136072241020138</v>
      </c>
      <c r="G182" s="34">
        <f>IF(C182&lt;&gt;"",G181-Table3786[[#This Row],[Kapitał]],"")</f>
        <v>29330.467599915261</v>
      </c>
    </row>
    <row r="183" spans="2:7">
      <c r="B183" s="33">
        <f t="shared" si="10"/>
        <v>46838</v>
      </c>
      <c r="C183">
        <f t="shared" si="11"/>
        <v>156</v>
      </c>
      <c r="D183" s="34">
        <f t="shared" si="12"/>
        <v>200.3118169378279</v>
      </c>
      <c r="E183" s="34">
        <f t="shared" si="13"/>
        <v>151.42770427130594</v>
      </c>
      <c r="F183" s="34">
        <f t="shared" si="14"/>
        <v>48.884112666525446</v>
      </c>
      <c r="G183" s="34">
        <f>IF(C183&lt;&gt;"",G182-Table3786[[#This Row],[Kapitał]],"")</f>
        <v>29179.039895643953</v>
      </c>
    </row>
    <row r="184" spans="2:7">
      <c r="B184" s="33">
        <f t="shared" si="10"/>
        <v>46869</v>
      </c>
      <c r="C184">
        <f t="shared" si="11"/>
        <v>157</v>
      </c>
      <c r="D184" s="34">
        <f t="shared" si="12"/>
        <v>200.3118169378279</v>
      </c>
      <c r="E184" s="34">
        <f t="shared" si="13"/>
        <v>151.68008377842477</v>
      </c>
      <c r="F184" s="34">
        <f t="shared" si="14"/>
        <v>48.631733159406608</v>
      </c>
      <c r="G184" s="34">
        <f>IF(C184&lt;&gt;"",G183-Table3786[[#This Row],[Kapitał]],"")</f>
        <v>29027.359811865528</v>
      </c>
    </row>
    <row r="185" spans="2:7">
      <c r="B185" s="33">
        <f t="shared" si="10"/>
        <v>46899</v>
      </c>
      <c r="C185">
        <f t="shared" si="11"/>
        <v>158</v>
      </c>
      <c r="D185" s="34">
        <f t="shared" si="12"/>
        <v>200.3118169378279</v>
      </c>
      <c r="E185" s="34">
        <f t="shared" si="13"/>
        <v>151.9328839180555</v>
      </c>
      <c r="F185" s="34">
        <f t="shared" si="14"/>
        <v>48.378933019775914</v>
      </c>
      <c r="G185" s="34">
        <f>IF(C185&lt;&gt;"",G184-Table3786[[#This Row],[Kapitał]],"")</f>
        <v>28875.426927947472</v>
      </c>
    </row>
    <row r="186" spans="2:7">
      <c r="B186" s="33">
        <f t="shared" si="10"/>
        <v>46930</v>
      </c>
      <c r="C186">
        <f t="shared" si="11"/>
        <v>159</v>
      </c>
      <c r="D186" s="34">
        <f t="shared" si="12"/>
        <v>200.3118169378279</v>
      </c>
      <c r="E186" s="34">
        <f t="shared" si="13"/>
        <v>152.18610539125223</v>
      </c>
      <c r="F186" s="34">
        <f t="shared" si="14"/>
        <v>48.125711546579126</v>
      </c>
      <c r="G186" s="34">
        <f>IF(C186&lt;&gt;"",G185-Table3786[[#This Row],[Kapitał]],"")</f>
        <v>28723.240822556221</v>
      </c>
    </row>
    <row r="187" spans="2:7">
      <c r="B187" s="33">
        <f t="shared" si="10"/>
        <v>46960</v>
      </c>
      <c r="C187">
        <f t="shared" si="11"/>
        <v>160</v>
      </c>
      <c r="D187" s="34">
        <f t="shared" si="12"/>
        <v>200.3118169378279</v>
      </c>
      <c r="E187" s="34">
        <f t="shared" si="13"/>
        <v>152.43974890023765</v>
      </c>
      <c r="F187" s="34">
        <f t="shared" si="14"/>
        <v>47.872068037593721</v>
      </c>
      <c r="G187" s="34">
        <f>IF(C187&lt;&gt;"",G186-Table3786[[#This Row],[Kapitał]],"")</f>
        <v>28570.801073655985</v>
      </c>
    </row>
    <row r="188" spans="2:7">
      <c r="B188" s="33">
        <f t="shared" si="10"/>
        <v>46991</v>
      </c>
      <c r="C188">
        <f t="shared" si="11"/>
        <v>161</v>
      </c>
      <c r="D188" s="34">
        <f t="shared" si="12"/>
        <v>200.3118169378279</v>
      </c>
      <c r="E188" s="34">
        <f t="shared" si="13"/>
        <v>152.69381514840475</v>
      </c>
      <c r="F188" s="34">
        <f t="shared" si="14"/>
        <v>47.618001789426657</v>
      </c>
      <c r="G188" s="34">
        <f>IF(C188&lt;&gt;"",G187-Table3786[[#This Row],[Kapitał]],"")</f>
        <v>28418.107258507578</v>
      </c>
    </row>
    <row r="189" spans="2:7">
      <c r="B189" s="33">
        <f t="shared" si="10"/>
        <v>47022</v>
      </c>
      <c r="C189">
        <f t="shared" si="11"/>
        <v>162</v>
      </c>
      <c r="D189" s="34">
        <f t="shared" si="12"/>
        <v>200.3118169378279</v>
      </c>
      <c r="E189" s="34">
        <f t="shared" si="13"/>
        <v>152.94830484031874</v>
      </c>
      <c r="F189" s="34">
        <f t="shared" si="14"/>
        <v>47.363512097512654</v>
      </c>
      <c r="G189" s="34">
        <f>IF(C189&lt;&gt;"",G188-Table3786[[#This Row],[Kapitał]],"")</f>
        <v>28265.158953667258</v>
      </c>
    </row>
    <row r="190" spans="2:7">
      <c r="B190" s="33">
        <f t="shared" si="10"/>
        <v>47052</v>
      </c>
      <c r="C190">
        <f t="shared" si="11"/>
        <v>163</v>
      </c>
      <c r="D190" s="34">
        <f t="shared" si="12"/>
        <v>200.3118169378279</v>
      </c>
      <c r="E190" s="34">
        <f t="shared" si="13"/>
        <v>153.20321868171925</v>
      </c>
      <c r="F190" s="34">
        <f t="shared" si="14"/>
        <v>47.108598256112117</v>
      </c>
      <c r="G190" s="34">
        <f>IF(C190&lt;&gt;"",G189-Table3786[[#This Row],[Kapitał]],"")</f>
        <v>28111.955734985539</v>
      </c>
    </row>
    <row r="191" spans="2:7">
      <c r="B191" s="33">
        <f t="shared" si="10"/>
        <v>47083</v>
      </c>
      <c r="C191">
        <f t="shared" si="11"/>
        <v>164</v>
      </c>
      <c r="D191" s="34">
        <f t="shared" si="12"/>
        <v>200.3118169378279</v>
      </c>
      <c r="E191" s="34">
        <f t="shared" si="13"/>
        <v>153.45855737952212</v>
      </c>
      <c r="F191" s="34">
        <f t="shared" si="14"/>
        <v>46.853259558309254</v>
      </c>
      <c r="G191" s="34">
        <f>IF(C191&lt;&gt;"",G190-Table3786[[#This Row],[Kapitał]],"")</f>
        <v>27958.497177606016</v>
      </c>
    </row>
    <row r="192" spans="2:7">
      <c r="B192" s="33">
        <f t="shared" si="10"/>
        <v>47113</v>
      </c>
      <c r="C192">
        <f t="shared" si="11"/>
        <v>165</v>
      </c>
      <c r="D192" s="34">
        <f t="shared" si="12"/>
        <v>200.3118169378279</v>
      </c>
      <c r="E192" s="34">
        <f t="shared" si="13"/>
        <v>153.71432164182133</v>
      </c>
      <c r="F192" s="34">
        <f t="shared" si="14"/>
        <v>46.597495296010038</v>
      </c>
      <c r="G192" s="34">
        <f>IF(C192&lt;&gt;"",G191-Table3786[[#This Row],[Kapitał]],"")</f>
        <v>27804.782855964193</v>
      </c>
    </row>
    <row r="193" spans="2:7">
      <c r="B193" s="33">
        <f t="shared" si="10"/>
        <v>47144</v>
      </c>
      <c r="C193">
        <f t="shared" si="11"/>
        <v>166</v>
      </c>
      <c r="D193" s="34">
        <f t="shared" si="12"/>
        <v>200.3118169378279</v>
      </c>
      <c r="E193" s="34">
        <f t="shared" si="13"/>
        <v>153.97051217789104</v>
      </c>
      <c r="F193" s="34">
        <f t="shared" si="14"/>
        <v>46.341304759940343</v>
      </c>
      <c r="G193" s="34">
        <f>IF(C193&lt;&gt;"",G192-Table3786[[#This Row],[Kapitał]],"")</f>
        <v>27650.812343786303</v>
      </c>
    </row>
    <row r="194" spans="2:7">
      <c r="B194" s="33">
        <f t="shared" si="10"/>
        <v>47175</v>
      </c>
      <c r="C194">
        <f t="shared" si="11"/>
        <v>167</v>
      </c>
      <c r="D194" s="34">
        <f t="shared" si="12"/>
        <v>200.3118169378279</v>
      </c>
      <c r="E194" s="34">
        <f t="shared" si="13"/>
        <v>154.2271296981875</v>
      </c>
      <c r="F194" s="34">
        <f t="shared" si="14"/>
        <v>46.084687239643863</v>
      </c>
      <c r="G194" s="34">
        <f>IF(C194&lt;&gt;"",G193-Table3786[[#This Row],[Kapitał]],"")</f>
        <v>27496.585214088114</v>
      </c>
    </row>
    <row r="195" spans="2:7">
      <c r="B195" s="33">
        <f t="shared" si="10"/>
        <v>47203</v>
      </c>
      <c r="C195">
        <f t="shared" si="11"/>
        <v>168</v>
      </c>
      <c r="D195" s="34">
        <f t="shared" si="12"/>
        <v>200.3118169378279</v>
      </c>
      <c r="E195" s="34">
        <f t="shared" si="13"/>
        <v>154.48417491435114</v>
      </c>
      <c r="F195" s="34">
        <f t="shared" si="14"/>
        <v>45.827642023480216</v>
      </c>
      <c r="G195" s="34">
        <f>IF(C195&lt;&gt;"",G194-Table3786[[#This Row],[Kapitał]],"")</f>
        <v>27342.101039173762</v>
      </c>
    </row>
    <row r="196" spans="2:7">
      <c r="B196" s="33">
        <f t="shared" si="10"/>
        <v>47234</v>
      </c>
      <c r="C196">
        <f t="shared" si="11"/>
        <v>169</v>
      </c>
      <c r="D196" s="34">
        <f t="shared" si="12"/>
        <v>200.3118169378279</v>
      </c>
      <c r="E196" s="34">
        <f t="shared" si="13"/>
        <v>154.7416485392084</v>
      </c>
      <c r="F196" s="34">
        <f t="shared" si="14"/>
        <v>45.570168398622961</v>
      </c>
      <c r="G196" s="34">
        <f>IF(C196&lt;&gt;"",G195-Table3786[[#This Row],[Kapitał]],"")</f>
        <v>27187.359390634552</v>
      </c>
    </row>
    <row r="197" spans="2:7">
      <c r="B197" s="33">
        <f t="shared" si="10"/>
        <v>47264</v>
      </c>
      <c r="C197">
        <f t="shared" si="11"/>
        <v>170</v>
      </c>
      <c r="D197" s="34">
        <f t="shared" si="12"/>
        <v>200.3118169378279</v>
      </c>
      <c r="E197" s="34">
        <f t="shared" si="13"/>
        <v>154.99955128677377</v>
      </c>
      <c r="F197" s="34">
        <f t="shared" si="14"/>
        <v>45.312265651057622</v>
      </c>
      <c r="G197" s="34">
        <f>IF(C197&lt;&gt;"",G196-Table3786[[#This Row],[Kapitał]],"")</f>
        <v>27032.359839347777</v>
      </c>
    </row>
    <row r="198" spans="2:7">
      <c r="B198" s="33">
        <f t="shared" si="10"/>
        <v>47295</v>
      </c>
      <c r="C198">
        <f t="shared" si="11"/>
        <v>171</v>
      </c>
      <c r="D198" s="34">
        <f t="shared" si="12"/>
        <v>200.3118169378279</v>
      </c>
      <c r="E198" s="34">
        <f t="shared" si="13"/>
        <v>155.25788387225171</v>
      </c>
      <c r="F198" s="34">
        <f t="shared" si="14"/>
        <v>45.053933065579663</v>
      </c>
      <c r="G198" s="34">
        <f>IF(C198&lt;&gt;"",G197-Table3786[[#This Row],[Kapitał]],"")</f>
        <v>26877.101955475526</v>
      </c>
    </row>
    <row r="199" spans="2:7">
      <c r="B199" s="33">
        <f t="shared" si="10"/>
        <v>47325</v>
      </c>
      <c r="C199">
        <f t="shared" si="11"/>
        <v>172</v>
      </c>
      <c r="D199" s="34">
        <f t="shared" si="12"/>
        <v>200.3118169378279</v>
      </c>
      <c r="E199" s="34">
        <f t="shared" si="13"/>
        <v>155.51664701203879</v>
      </c>
      <c r="F199" s="34">
        <f t="shared" si="14"/>
        <v>44.795169925792564</v>
      </c>
      <c r="G199" s="34">
        <f>IF(C199&lt;&gt;"",G198-Table3786[[#This Row],[Kapitał]],"")</f>
        <v>26721.585308463487</v>
      </c>
    </row>
    <row r="200" spans="2:7">
      <c r="B200" s="33">
        <f t="shared" si="10"/>
        <v>47356</v>
      </c>
      <c r="C200">
        <f t="shared" si="11"/>
        <v>173</v>
      </c>
      <c r="D200" s="34">
        <f t="shared" si="12"/>
        <v>200.3118169378279</v>
      </c>
      <c r="E200" s="34">
        <f t="shared" si="13"/>
        <v>155.77584142372552</v>
      </c>
      <c r="F200" s="34">
        <f t="shared" si="14"/>
        <v>44.535975514105843</v>
      </c>
      <c r="G200" s="34">
        <f>IF(C200&lt;&gt;"",G199-Table3786[[#This Row],[Kapitał]],"")</f>
        <v>26565.809467039762</v>
      </c>
    </row>
    <row r="201" spans="2:7">
      <c r="B201" s="33">
        <f t="shared" si="10"/>
        <v>47387</v>
      </c>
      <c r="C201">
        <f t="shared" si="11"/>
        <v>174</v>
      </c>
      <c r="D201" s="34">
        <f t="shared" si="12"/>
        <v>200.3118169378279</v>
      </c>
      <c r="E201" s="34">
        <f t="shared" si="13"/>
        <v>156.0354678260984</v>
      </c>
      <c r="F201" s="34">
        <f t="shared" si="14"/>
        <v>44.276349111732962</v>
      </c>
      <c r="G201" s="34">
        <f>IF(C201&lt;&gt;"",G200-Table3786[[#This Row],[Kapitał]],"")</f>
        <v>26409.773999213663</v>
      </c>
    </row>
    <row r="202" spans="2:7">
      <c r="B202" s="33">
        <f t="shared" si="10"/>
        <v>47417</v>
      </c>
      <c r="C202">
        <f t="shared" si="11"/>
        <v>175</v>
      </c>
      <c r="D202" s="34">
        <f t="shared" si="12"/>
        <v>200.3118169378279</v>
      </c>
      <c r="E202" s="34">
        <f t="shared" si="13"/>
        <v>156.29552693914192</v>
      </c>
      <c r="F202" s="34">
        <f t="shared" si="14"/>
        <v>44.016289998689473</v>
      </c>
      <c r="G202" s="34">
        <f>IF(C202&lt;&gt;"",G201-Table3786[[#This Row],[Kapitał]],"")</f>
        <v>26253.478472274521</v>
      </c>
    </row>
    <row r="203" spans="2:7">
      <c r="B203" s="33">
        <f t="shared" si="10"/>
        <v>47448</v>
      </c>
      <c r="C203">
        <f t="shared" si="11"/>
        <v>176</v>
      </c>
      <c r="D203" s="34">
        <f t="shared" si="12"/>
        <v>200.3118169378279</v>
      </c>
      <c r="E203" s="34">
        <f t="shared" si="13"/>
        <v>156.55601948404049</v>
      </c>
      <c r="F203" s="34">
        <f t="shared" si="14"/>
        <v>43.755797453790898</v>
      </c>
      <c r="G203" s="34">
        <f>IF(C203&lt;&gt;"",G202-Table3786[[#This Row],[Kapitał]],"")</f>
        <v>26096.922452790481</v>
      </c>
    </row>
    <row r="204" spans="2:7">
      <c r="B204" s="33">
        <f t="shared" si="10"/>
        <v>47478</v>
      </c>
      <c r="C204">
        <f t="shared" si="11"/>
        <v>177</v>
      </c>
      <c r="D204" s="34">
        <f t="shared" si="12"/>
        <v>200.3118169378279</v>
      </c>
      <c r="E204" s="34">
        <f t="shared" si="13"/>
        <v>156.81694618318056</v>
      </c>
      <c r="F204" s="34">
        <f t="shared" si="14"/>
        <v>43.494870754650833</v>
      </c>
      <c r="G204" s="34">
        <f>IF(C204&lt;&gt;"",G203-Table3786[[#This Row],[Kapitał]],"")</f>
        <v>25940.105506607299</v>
      </c>
    </row>
    <row r="205" spans="2:7">
      <c r="B205" s="33">
        <f t="shared" si="10"/>
        <v>47509</v>
      </c>
      <c r="C205">
        <f t="shared" si="11"/>
        <v>178</v>
      </c>
      <c r="D205" s="34">
        <f t="shared" si="12"/>
        <v>200.3118169378279</v>
      </c>
      <c r="E205" s="34">
        <f t="shared" si="13"/>
        <v>157.07830776015251</v>
      </c>
      <c r="F205" s="34">
        <f t="shared" si="14"/>
        <v>43.233509177678862</v>
      </c>
      <c r="G205" s="34">
        <f>IF(C205&lt;&gt;"",G204-Table3786[[#This Row],[Kapitał]],"")</f>
        <v>25783.027198847147</v>
      </c>
    </row>
    <row r="206" spans="2:7">
      <c r="B206" s="33">
        <f t="shared" si="10"/>
        <v>47540</v>
      </c>
      <c r="C206">
        <f t="shared" si="11"/>
        <v>179</v>
      </c>
      <c r="D206" s="34">
        <f t="shared" si="12"/>
        <v>200.3118169378279</v>
      </c>
      <c r="E206" s="34">
        <f t="shared" si="13"/>
        <v>157.34010493975276</v>
      </c>
      <c r="F206" s="34">
        <f t="shared" si="14"/>
        <v>42.971711998078611</v>
      </c>
      <c r="G206" s="34">
        <f>IF(C206&lt;&gt;"",G205-Table3786[[#This Row],[Kapitał]],"")</f>
        <v>25625.687093907392</v>
      </c>
    </row>
    <row r="207" spans="2:7">
      <c r="B207" s="33">
        <f t="shared" si="10"/>
        <v>47568</v>
      </c>
      <c r="C207">
        <f t="shared" si="11"/>
        <v>180</v>
      </c>
      <c r="D207" s="34">
        <f t="shared" si="12"/>
        <v>200.3118169378279</v>
      </c>
      <c r="E207" s="34">
        <f t="shared" si="13"/>
        <v>157.60233844798569</v>
      </c>
      <c r="F207" s="34">
        <f t="shared" si="14"/>
        <v>42.709478489845687</v>
      </c>
      <c r="G207" s="34">
        <f>IF(C207&lt;&gt;"",G206-Table3786[[#This Row],[Kapitał]],"")</f>
        <v>25468.084755459407</v>
      </c>
    </row>
    <row r="208" spans="2:7">
      <c r="B208" s="33">
        <f t="shared" si="10"/>
        <v>47599</v>
      </c>
      <c r="C208">
        <f t="shared" si="11"/>
        <v>181</v>
      </c>
      <c r="D208" s="34">
        <f t="shared" si="12"/>
        <v>200.3118169378279</v>
      </c>
      <c r="E208" s="34">
        <f t="shared" si="13"/>
        <v>157.86500901206568</v>
      </c>
      <c r="F208" s="34">
        <f t="shared" si="14"/>
        <v>42.446807925765718</v>
      </c>
      <c r="G208" s="34">
        <f>IF(C208&lt;&gt;"",G207-Table3786[[#This Row],[Kapitał]],"")</f>
        <v>25310.219746447343</v>
      </c>
    </row>
    <row r="209" spans="2:7">
      <c r="B209" s="33">
        <f t="shared" si="10"/>
        <v>47629</v>
      </c>
      <c r="C209">
        <f t="shared" si="11"/>
        <v>182</v>
      </c>
      <c r="D209" s="34">
        <f t="shared" si="12"/>
        <v>200.3118169378279</v>
      </c>
      <c r="E209" s="34">
        <f t="shared" si="13"/>
        <v>158.12811736041911</v>
      </c>
      <c r="F209" s="34">
        <f t="shared" si="14"/>
        <v>42.18369957741227</v>
      </c>
      <c r="G209" s="34">
        <f>IF(C209&lt;&gt;"",G208-Table3786[[#This Row],[Kapitał]],"")</f>
        <v>25152.091629086925</v>
      </c>
    </row>
    <row r="210" spans="2:7">
      <c r="B210" s="33">
        <f t="shared" si="10"/>
        <v>47660</v>
      </c>
      <c r="C210">
        <f t="shared" si="11"/>
        <v>183</v>
      </c>
      <c r="D210" s="34">
        <f t="shared" si="12"/>
        <v>200.3118169378279</v>
      </c>
      <c r="E210" s="34">
        <f t="shared" si="13"/>
        <v>158.39166422268647</v>
      </c>
      <c r="F210" s="34">
        <f t="shared" si="14"/>
        <v>41.920152715144908</v>
      </c>
      <c r="G210" s="34">
        <f>IF(C210&lt;&gt;"",G209-Table3786[[#This Row],[Kapitał]],"")</f>
        <v>24993.699964864238</v>
      </c>
    </row>
    <row r="211" spans="2:7">
      <c r="B211" s="33">
        <f t="shared" si="10"/>
        <v>47690</v>
      </c>
      <c r="C211">
        <f t="shared" si="11"/>
        <v>184</v>
      </c>
      <c r="D211" s="34">
        <f t="shared" si="12"/>
        <v>200.3118169378279</v>
      </c>
      <c r="E211" s="34">
        <f t="shared" si="13"/>
        <v>158.6556503297243</v>
      </c>
      <c r="F211" s="34">
        <f t="shared" si="14"/>
        <v>41.656166608107092</v>
      </c>
      <c r="G211" s="34">
        <f>IF(C211&lt;&gt;"",G210-Table3786[[#This Row],[Kapitał]],"")</f>
        <v>24835.044314534513</v>
      </c>
    </row>
    <row r="212" spans="2:7">
      <c r="B212" s="33">
        <f t="shared" si="10"/>
        <v>47721</v>
      </c>
      <c r="C212">
        <f t="shared" si="11"/>
        <v>185</v>
      </c>
      <c r="D212" s="34">
        <f t="shared" si="12"/>
        <v>200.3118169378279</v>
      </c>
      <c r="E212" s="34">
        <f t="shared" si="13"/>
        <v>158.92007641360718</v>
      </c>
      <c r="F212" s="34">
        <f t="shared" si="14"/>
        <v>41.391740524224218</v>
      </c>
      <c r="G212" s="34">
        <f>IF(C212&lt;&gt;"",G211-Table3786[[#This Row],[Kapitał]],"")</f>
        <v>24676.124238120905</v>
      </c>
    </row>
    <row r="213" spans="2:7">
      <c r="B213" s="33">
        <f t="shared" si="10"/>
        <v>47752</v>
      </c>
      <c r="C213">
        <f t="shared" si="11"/>
        <v>186</v>
      </c>
      <c r="D213" s="34">
        <f t="shared" si="12"/>
        <v>200.3118169378279</v>
      </c>
      <c r="E213" s="34">
        <f t="shared" si="13"/>
        <v>159.18494320762983</v>
      </c>
      <c r="F213" s="34">
        <f t="shared" si="14"/>
        <v>41.126873730201545</v>
      </c>
      <c r="G213" s="34">
        <f>IF(C213&lt;&gt;"",G212-Table3786[[#This Row],[Kapitał]],"")</f>
        <v>24516.939294913274</v>
      </c>
    </row>
    <row r="214" spans="2:7">
      <c r="B214" s="33">
        <f t="shared" si="10"/>
        <v>47782</v>
      </c>
      <c r="C214">
        <f t="shared" si="11"/>
        <v>187</v>
      </c>
      <c r="D214" s="34">
        <f t="shared" si="12"/>
        <v>200.3118169378279</v>
      </c>
      <c r="E214" s="34">
        <f t="shared" si="13"/>
        <v>159.45025144630924</v>
      </c>
      <c r="F214" s="34">
        <f t="shared" si="14"/>
        <v>40.861565491522164</v>
      </c>
      <c r="G214" s="34">
        <f>IF(C214&lt;&gt;"",G213-Table3786[[#This Row],[Kapitał]],"")</f>
        <v>24357.489043466965</v>
      </c>
    </row>
    <row r="215" spans="2:7">
      <c r="B215" s="33">
        <f t="shared" si="10"/>
        <v>47813</v>
      </c>
      <c r="C215">
        <f t="shared" si="11"/>
        <v>188</v>
      </c>
      <c r="D215" s="34">
        <f t="shared" si="12"/>
        <v>200.3118169378279</v>
      </c>
      <c r="E215" s="34">
        <f t="shared" si="13"/>
        <v>159.7160018653864</v>
      </c>
      <c r="F215" s="34">
        <f t="shared" si="14"/>
        <v>40.595815072444971</v>
      </c>
      <c r="G215" s="34">
        <f>IF(C215&lt;&gt;"",G214-Table3786[[#This Row],[Kapitał]],"")</f>
        <v>24197.77304160158</v>
      </c>
    </row>
    <row r="216" spans="2:7">
      <c r="B216" s="33">
        <f t="shared" si="10"/>
        <v>47843</v>
      </c>
      <c r="C216">
        <f t="shared" si="11"/>
        <v>189</v>
      </c>
      <c r="D216" s="34">
        <f t="shared" si="12"/>
        <v>200.3118169378279</v>
      </c>
      <c r="E216" s="34">
        <f t="shared" si="13"/>
        <v>159.98219520182874</v>
      </c>
      <c r="F216" s="34">
        <f t="shared" si="14"/>
        <v>40.329621736002665</v>
      </c>
      <c r="G216" s="34">
        <f>IF(C216&lt;&gt;"",G215-Table3786[[#This Row],[Kapitał]],"")</f>
        <v>24037.790846399752</v>
      </c>
    </row>
    <row r="217" spans="2:7">
      <c r="B217" s="33">
        <f t="shared" si="10"/>
        <v>47874</v>
      </c>
      <c r="C217">
        <f t="shared" si="11"/>
        <v>190</v>
      </c>
      <c r="D217" s="34">
        <f t="shared" si="12"/>
        <v>200.3118169378279</v>
      </c>
      <c r="E217" s="34">
        <f t="shared" si="13"/>
        <v>160.24883219383176</v>
      </c>
      <c r="F217" s="34">
        <f t="shared" si="14"/>
        <v>40.062984743999621</v>
      </c>
      <c r="G217" s="34">
        <f>IF(C217&lt;&gt;"",G216-Table3786[[#This Row],[Kapitał]],"")</f>
        <v>23877.542014205919</v>
      </c>
    </row>
    <row r="218" spans="2:7">
      <c r="B218" s="33">
        <f t="shared" si="10"/>
        <v>47905</v>
      </c>
      <c r="C218">
        <f t="shared" si="11"/>
        <v>191</v>
      </c>
      <c r="D218" s="34">
        <f t="shared" si="12"/>
        <v>200.3118169378279</v>
      </c>
      <c r="E218" s="34">
        <f t="shared" si="13"/>
        <v>160.51591358082146</v>
      </c>
      <c r="F218" s="34">
        <f t="shared" si="14"/>
        <v>39.795903357009898</v>
      </c>
      <c r="G218" s="34">
        <f>IF(C218&lt;&gt;"",G217-Table3786[[#This Row],[Kapitał]],"")</f>
        <v>23717.026100625098</v>
      </c>
    </row>
    <row r="219" spans="2:7">
      <c r="B219" s="33">
        <f t="shared" si="10"/>
        <v>47933</v>
      </c>
      <c r="C219">
        <f t="shared" si="11"/>
        <v>192</v>
      </c>
      <c r="D219" s="34">
        <f t="shared" si="12"/>
        <v>200.3118169378279</v>
      </c>
      <c r="E219" s="34">
        <f t="shared" si="13"/>
        <v>160.7834401034562</v>
      </c>
      <c r="F219" s="34">
        <f t="shared" si="14"/>
        <v>39.528376834375194</v>
      </c>
      <c r="G219" s="34">
        <f>IF(C219&lt;&gt;"",G218-Table3786[[#This Row],[Kapitał]],"")</f>
        <v>23556.242660521642</v>
      </c>
    </row>
    <row r="220" spans="2:7">
      <c r="B220" s="33">
        <f t="shared" ref="B220:B283" si="15">IF(C220&lt;&gt;"",EDATE(B219,1),"")</f>
        <v>47964</v>
      </c>
      <c r="C220">
        <f t="shared" ref="C220:C283" si="16">IF($C$19&lt;=C219,"",C219+1)</f>
        <v>193</v>
      </c>
      <c r="D220" s="34">
        <f t="shared" ref="D220:D283" si="17">IF(C220&lt;&gt;"",$C$21,"")</f>
        <v>200.3118169378279</v>
      </c>
      <c r="E220" s="34">
        <f t="shared" ref="E220:E283" si="18">IF(C220&lt;&gt;"",PPMT($C$18,C220,$C$19,-$C$20,,),"")</f>
        <v>161.0514125036286</v>
      </c>
      <c r="F220" s="34">
        <f t="shared" ref="F220:F283" si="19">IF(C220&lt;&gt;"",IPMT($C$18,C220,$C$19,-$C$20,,),"")</f>
        <v>39.260404434202769</v>
      </c>
      <c r="G220" s="34">
        <f>IF(C220&lt;&gt;"",G219-Table3786[[#This Row],[Kapitał]],"")</f>
        <v>23395.191248018014</v>
      </c>
    </row>
    <row r="221" spans="2:7">
      <c r="B221" s="33">
        <f t="shared" si="15"/>
        <v>47994</v>
      </c>
      <c r="C221">
        <f t="shared" si="16"/>
        <v>194</v>
      </c>
      <c r="D221" s="34">
        <f t="shared" si="17"/>
        <v>200.3118169378279</v>
      </c>
      <c r="E221" s="34">
        <f t="shared" si="18"/>
        <v>161.31983152446799</v>
      </c>
      <c r="F221" s="34">
        <f t="shared" si="19"/>
        <v>38.991985413363388</v>
      </c>
      <c r="G221" s="34">
        <f>IF(C221&lt;&gt;"",G220-Table3786[[#This Row],[Kapitał]],"")</f>
        <v>23233.871416493548</v>
      </c>
    </row>
    <row r="222" spans="2:7">
      <c r="B222" s="33">
        <f t="shared" si="15"/>
        <v>48025</v>
      </c>
      <c r="C222">
        <f t="shared" si="16"/>
        <v>195</v>
      </c>
      <c r="D222" s="34">
        <f t="shared" si="17"/>
        <v>200.3118169378279</v>
      </c>
      <c r="E222" s="34">
        <f t="shared" si="18"/>
        <v>161.58869791034209</v>
      </c>
      <c r="F222" s="34">
        <f t="shared" si="19"/>
        <v>38.723119027489282</v>
      </c>
      <c r="G222" s="34">
        <f>IF(C222&lt;&gt;"",G221-Table3786[[#This Row],[Kapitał]],"")</f>
        <v>23072.282718583207</v>
      </c>
    </row>
    <row r="223" spans="2:7">
      <c r="B223" s="33">
        <f t="shared" si="15"/>
        <v>48055</v>
      </c>
      <c r="C223">
        <f t="shared" si="16"/>
        <v>196</v>
      </c>
      <c r="D223" s="34">
        <f t="shared" si="17"/>
        <v>200.3118169378279</v>
      </c>
      <c r="E223" s="34">
        <f t="shared" si="18"/>
        <v>161.85801240685933</v>
      </c>
      <c r="F223" s="34">
        <f t="shared" si="19"/>
        <v>38.453804530972036</v>
      </c>
      <c r="G223" s="34">
        <f>IF(C223&lt;&gt;"",G222-Table3786[[#This Row],[Kapitał]],"")</f>
        <v>22910.424706176349</v>
      </c>
    </row>
    <row r="224" spans="2:7">
      <c r="B224" s="33">
        <f t="shared" si="15"/>
        <v>48086</v>
      </c>
      <c r="C224">
        <f t="shared" si="16"/>
        <v>197</v>
      </c>
      <c r="D224" s="34">
        <f t="shared" si="17"/>
        <v>200.3118169378279</v>
      </c>
      <c r="E224" s="34">
        <f t="shared" si="18"/>
        <v>162.12777576087078</v>
      </c>
      <c r="F224" s="34">
        <f t="shared" si="19"/>
        <v>38.184041176960605</v>
      </c>
      <c r="G224" s="34">
        <f>IF(C224&lt;&gt;"",G223-Table3786[[#This Row],[Kapitał]],"")</f>
        <v>22748.296930415479</v>
      </c>
    </row>
    <row r="225" spans="2:7">
      <c r="B225" s="33">
        <f t="shared" si="15"/>
        <v>48117</v>
      </c>
      <c r="C225">
        <f t="shared" si="16"/>
        <v>198</v>
      </c>
      <c r="D225" s="34">
        <f t="shared" si="17"/>
        <v>200.3118169378279</v>
      </c>
      <c r="E225" s="34">
        <f t="shared" si="18"/>
        <v>162.39798872047223</v>
      </c>
      <c r="F225" s="34">
        <f t="shared" si="19"/>
        <v>37.913828217359161</v>
      </c>
      <c r="G225" s="34">
        <f>IF(C225&lt;&gt;"",G224-Table3786[[#This Row],[Kapitał]],"")</f>
        <v>22585.898941695006</v>
      </c>
    </row>
    <row r="226" spans="2:7">
      <c r="B226" s="33">
        <f t="shared" si="15"/>
        <v>48147</v>
      </c>
      <c r="C226">
        <f t="shared" si="16"/>
        <v>199</v>
      </c>
      <c r="D226" s="34">
        <f t="shared" si="17"/>
        <v>200.3118169378279</v>
      </c>
      <c r="E226" s="34">
        <f t="shared" si="18"/>
        <v>162.66865203500635</v>
      </c>
      <c r="F226" s="34">
        <f t="shared" si="19"/>
        <v>37.643164902825028</v>
      </c>
      <c r="G226" s="34">
        <f>IF(C226&lt;&gt;"",G225-Table3786[[#This Row],[Kapitał]],"")</f>
        <v>22423.230289660001</v>
      </c>
    </row>
    <row r="227" spans="2:7">
      <c r="B227" s="33">
        <f t="shared" si="15"/>
        <v>48178</v>
      </c>
      <c r="C227">
        <f t="shared" si="16"/>
        <v>200</v>
      </c>
      <c r="D227" s="34">
        <f t="shared" si="17"/>
        <v>200.3118169378279</v>
      </c>
      <c r="E227" s="34">
        <f t="shared" si="18"/>
        <v>162.93976645506467</v>
      </c>
      <c r="F227" s="34">
        <f t="shared" si="19"/>
        <v>37.372050482766689</v>
      </c>
      <c r="G227" s="34">
        <f>IF(C227&lt;&gt;"",G226-Table3786[[#This Row],[Kapitał]],"")</f>
        <v>22260.290523204938</v>
      </c>
    </row>
    <row r="228" spans="2:7">
      <c r="B228" s="33">
        <f t="shared" si="15"/>
        <v>48208</v>
      </c>
      <c r="C228">
        <f t="shared" si="16"/>
        <v>201</v>
      </c>
      <c r="D228" s="34">
        <f t="shared" si="17"/>
        <v>200.3118169378279</v>
      </c>
      <c r="E228" s="34">
        <f t="shared" si="18"/>
        <v>163.21133273248981</v>
      </c>
      <c r="F228" s="34">
        <f t="shared" si="19"/>
        <v>37.100484205341587</v>
      </c>
      <c r="G228" s="34">
        <f>IF(C228&lt;&gt;"",G227-Table3786[[#This Row],[Kapitał]],"")</f>
        <v>22097.079190472446</v>
      </c>
    </row>
    <row r="229" spans="2:7">
      <c r="B229" s="33">
        <f t="shared" si="15"/>
        <v>48239</v>
      </c>
      <c r="C229">
        <f t="shared" si="16"/>
        <v>202</v>
      </c>
      <c r="D229" s="34">
        <f t="shared" si="17"/>
        <v>200.3118169378279</v>
      </c>
      <c r="E229" s="34">
        <f t="shared" si="18"/>
        <v>163.48335162037728</v>
      </c>
      <c r="F229" s="34">
        <f t="shared" si="19"/>
        <v>36.828465317454096</v>
      </c>
      <c r="G229" s="34">
        <f>IF(C229&lt;&gt;"",G228-Table3786[[#This Row],[Kapitał]],"")</f>
        <v>21933.59583885207</v>
      </c>
    </row>
    <row r="230" spans="2:7">
      <c r="B230" s="33">
        <f t="shared" si="15"/>
        <v>48270</v>
      </c>
      <c r="C230">
        <f t="shared" si="16"/>
        <v>203</v>
      </c>
      <c r="D230" s="34">
        <f t="shared" si="17"/>
        <v>200.3118169378279</v>
      </c>
      <c r="E230" s="34">
        <f t="shared" si="18"/>
        <v>163.7558238730779</v>
      </c>
      <c r="F230" s="34">
        <f t="shared" si="19"/>
        <v>36.555993064753473</v>
      </c>
      <c r="G230" s="34">
        <f>IF(C230&lt;&gt;"",G229-Table3786[[#This Row],[Kapitał]],"")</f>
        <v>21769.840014978992</v>
      </c>
    </row>
    <row r="231" spans="2:7">
      <c r="B231" s="33">
        <f t="shared" si="15"/>
        <v>48299</v>
      </c>
      <c r="C231">
        <f t="shared" si="16"/>
        <v>204</v>
      </c>
      <c r="D231" s="34">
        <f t="shared" si="17"/>
        <v>200.3118169378279</v>
      </c>
      <c r="E231" s="34">
        <f t="shared" si="18"/>
        <v>164.02875024619971</v>
      </c>
      <c r="F231" s="34">
        <f t="shared" si="19"/>
        <v>36.283066691631674</v>
      </c>
      <c r="G231" s="34">
        <f>IF(C231&lt;&gt;"",G230-Table3786[[#This Row],[Kapitał]],"")</f>
        <v>21605.811264732794</v>
      </c>
    </row>
    <row r="232" spans="2:7">
      <c r="B232" s="33">
        <f t="shared" si="15"/>
        <v>48330</v>
      </c>
      <c r="C232">
        <f t="shared" si="16"/>
        <v>205</v>
      </c>
      <c r="D232" s="34">
        <f t="shared" si="17"/>
        <v>200.3118169378279</v>
      </c>
      <c r="E232" s="34">
        <f t="shared" si="18"/>
        <v>164.30213149661003</v>
      </c>
      <c r="F232" s="34">
        <f t="shared" si="19"/>
        <v>36.009685441221336</v>
      </c>
      <c r="G232" s="34">
        <f>IF(C232&lt;&gt;"",G231-Table3786[[#This Row],[Kapitał]],"")</f>
        <v>21441.509133236184</v>
      </c>
    </row>
    <row r="233" spans="2:7">
      <c r="B233" s="33">
        <f t="shared" si="15"/>
        <v>48360</v>
      </c>
      <c r="C233">
        <f t="shared" si="16"/>
        <v>206</v>
      </c>
      <c r="D233" s="34">
        <f t="shared" si="17"/>
        <v>200.3118169378279</v>
      </c>
      <c r="E233" s="34">
        <f t="shared" si="18"/>
        <v>164.57596838243774</v>
      </c>
      <c r="F233" s="34">
        <f t="shared" si="19"/>
        <v>35.735848555393652</v>
      </c>
      <c r="G233" s="34">
        <f>IF(C233&lt;&gt;"",G232-Table3786[[#This Row],[Kapitał]],"")</f>
        <v>21276.933164853748</v>
      </c>
    </row>
    <row r="234" spans="2:7">
      <c r="B234" s="33">
        <f t="shared" si="15"/>
        <v>48391</v>
      </c>
      <c r="C234">
        <f t="shared" si="16"/>
        <v>207</v>
      </c>
      <c r="D234" s="34">
        <f t="shared" si="17"/>
        <v>200.3118169378279</v>
      </c>
      <c r="E234" s="34">
        <f t="shared" si="18"/>
        <v>164.85026166307512</v>
      </c>
      <c r="F234" s="34">
        <f t="shared" si="19"/>
        <v>35.461555274756265</v>
      </c>
      <c r="G234" s="34">
        <f>IF(C234&lt;&gt;"",G233-Table3786[[#This Row],[Kapitał]],"")</f>
        <v>21112.082903190672</v>
      </c>
    </row>
    <row r="235" spans="2:7">
      <c r="B235" s="33">
        <f t="shared" si="15"/>
        <v>48421</v>
      </c>
      <c r="C235">
        <f t="shared" si="16"/>
        <v>208</v>
      </c>
      <c r="D235" s="34">
        <f t="shared" si="17"/>
        <v>200.3118169378279</v>
      </c>
      <c r="E235" s="34">
        <f t="shared" si="18"/>
        <v>165.12501209918025</v>
      </c>
      <c r="F235" s="34">
        <f t="shared" si="19"/>
        <v>35.186804838651135</v>
      </c>
      <c r="G235" s="34">
        <f>IF(C235&lt;&gt;"",G234-Table3786[[#This Row],[Kapitał]],"")</f>
        <v>20946.957891091493</v>
      </c>
    </row>
    <row r="236" spans="2:7">
      <c r="B236" s="33">
        <f t="shared" si="15"/>
        <v>48452</v>
      </c>
      <c r="C236">
        <f t="shared" si="16"/>
        <v>209</v>
      </c>
      <c r="D236" s="34">
        <f t="shared" si="17"/>
        <v>200.3118169378279</v>
      </c>
      <c r="E236" s="34">
        <f t="shared" si="18"/>
        <v>165.40022045267887</v>
      </c>
      <c r="F236" s="34">
        <f t="shared" si="19"/>
        <v>34.911596485152508</v>
      </c>
      <c r="G236" s="34">
        <f>IF(C236&lt;&gt;"",G235-Table3786[[#This Row],[Kapitał]],"")</f>
        <v>20781.557670638813</v>
      </c>
    </row>
    <row r="237" spans="2:7">
      <c r="B237" s="33">
        <f t="shared" si="15"/>
        <v>48483</v>
      </c>
      <c r="C237">
        <f t="shared" si="16"/>
        <v>210</v>
      </c>
      <c r="D237" s="34">
        <f t="shared" si="17"/>
        <v>200.3118169378279</v>
      </c>
      <c r="E237" s="34">
        <f t="shared" si="18"/>
        <v>165.67588748676667</v>
      </c>
      <c r="F237" s="34">
        <f t="shared" si="19"/>
        <v>34.635929451064705</v>
      </c>
      <c r="G237" s="34">
        <f>IF(C237&lt;&gt;"",G236-Table3786[[#This Row],[Kapitał]],"")</f>
        <v>20615.881783152046</v>
      </c>
    </row>
    <row r="238" spans="2:7">
      <c r="B238" s="33">
        <f t="shared" si="15"/>
        <v>48513</v>
      </c>
      <c r="C238">
        <f t="shared" si="16"/>
        <v>211</v>
      </c>
      <c r="D238" s="34">
        <f t="shared" si="17"/>
        <v>200.3118169378279</v>
      </c>
      <c r="E238" s="34">
        <f t="shared" si="18"/>
        <v>165.95201396591131</v>
      </c>
      <c r="F238" s="34">
        <f t="shared" si="19"/>
        <v>34.359802971920089</v>
      </c>
      <c r="G238" s="34">
        <f>IF(C238&lt;&gt;"",G237-Table3786[[#This Row],[Kapitał]],"")</f>
        <v>20449.929769186136</v>
      </c>
    </row>
    <row r="239" spans="2:7">
      <c r="B239" s="33">
        <f t="shared" si="15"/>
        <v>48544</v>
      </c>
      <c r="C239">
        <f t="shared" si="16"/>
        <v>212</v>
      </c>
      <c r="D239" s="34">
        <f t="shared" si="17"/>
        <v>200.3118169378279</v>
      </c>
      <c r="E239" s="34">
        <f t="shared" si="18"/>
        <v>166.22860065585448</v>
      </c>
      <c r="F239" s="34">
        <f t="shared" si="19"/>
        <v>34.08321628197691</v>
      </c>
      <c r="G239" s="34">
        <f>IF(C239&lt;&gt;"",G238-Table3786[[#This Row],[Kapitał]],"")</f>
        <v>20283.701168530282</v>
      </c>
    </row>
    <row r="240" spans="2:7">
      <c r="B240" s="33">
        <f t="shared" si="15"/>
        <v>48574</v>
      </c>
      <c r="C240">
        <f t="shared" si="16"/>
        <v>213</v>
      </c>
      <c r="D240" s="34">
        <f t="shared" si="17"/>
        <v>200.3118169378279</v>
      </c>
      <c r="E240" s="34">
        <f t="shared" si="18"/>
        <v>166.50564832361422</v>
      </c>
      <c r="F240" s="34">
        <f t="shared" si="19"/>
        <v>33.806168614217142</v>
      </c>
      <c r="G240" s="34">
        <f>IF(C240&lt;&gt;"",G239-Table3786[[#This Row],[Kapitał]],"")</f>
        <v>20117.195520206667</v>
      </c>
    </row>
    <row r="241" spans="2:7">
      <c r="B241" s="33">
        <f t="shared" si="15"/>
        <v>48605</v>
      </c>
      <c r="C241">
        <f t="shared" si="16"/>
        <v>214</v>
      </c>
      <c r="D241" s="34">
        <f t="shared" si="17"/>
        <v>200.3118169378279</v>
      </c>
      <c r="E241" s="34">
        <f t="shared" si="18"/>
        <v>166.78315773748693</v>
      </c>
      <c r="F241" s="34">
        <f t="shared" si="19"/>
        <v>33.528659200344457</v>
      </c>
      <c r="G241" s="34">
        <f>IF(C241&lt;&gt;"",G240-Table3786[[#This Row],[Kapitał]],"")</f>
        <v>19950.412362469182</v>
      </c>
    </row>
    <row r="242" spans="2:7">
      <c r="B242" s="33">
        <f t="shared" si="15"/>
        <v>48636</v>
      </c>
      <c r="C242">
        <f t="shared" si="16"/>
        <v>215</v>
      </c>
      <c r="D242" s="34">
        <f t="shared" si="17"/>
        <v>200.3118169378279</v>
      </c>
      <c r="E242" s="34">
        <f t="shared" si="18"/>
        <v>167.06112966704941</v>
      </c>
      <c r="F242" s="34">
        <f t="shared" si="19"/>
        <v>33.250687270781981</v>
      </c>
      <c r="G242" s="34">
        <f>IF(C242&lt;&gt;"",G241-Table3786[[#This Row],[Kapitał]],"")</f>
        <v>19783.351232802132</v>
      </c>
    </row>
    <row r="243" spans="2:7">
      <c r="B243" s="33">
        <f t="shared" si="15"/>
        <v>48664</v>
      </c>
      <c r="C243">
        <f t="shared" si="16"/>
        <v>216</v>
      </c>
      <c r="D243" s="34">
        <f t="shared" si="17"/>
        <v>200.3118169378279</v>
      </c>
      <c r="E243" s="34">
        <f t="shared" si="18"/>
        <v>167.33956488316116</v>
      </c>
      <c r="F243" s="34">
        <f t="shared" si="19"/>
        <v>32.972252054670228</v>
      </c>
      <c r="G243" s="34">
        <f>IF(C243&lt;&gt;"",G242-Table3786[[#This Row],[Kapitał]],"")</f>
        <v>19616.01166791897</v>
      </c>
    </row>
    <row r="244" spans="2:7">
      <c r="B244" s="33">
        <f t="shared" si="15"/>
        <v>48695</v>
      </c>
      <c r="C244">
        <f t="shared" si="16"/>
        <v>217</v>
      </c>
      <c r="D244" s="34">
        <f t="shared" si="17"/>
        <v>200.3118169378279</v>
      </c>
      <c r="E244" s="34">
        <f t="shared" si="18"/>
        <v>167.6184641579664</v>
      </c>
      <c r="F244" s="34">
        <f t="shared" si="19"/>
        <v>32.693352779864966</v>
      </c>
      <c r="G244" s="34">
        <f>IF(C244&lt;&gt;"",G243-Table3786[[#This Row],[Kapitał]],"")</f>
        <v>19448.393203761003</v>
      </c>
    </row>
    <row r="245" spans="2:7">
      <c r="B245" s="33">
        <f t="shared" si="15"/>
        <v>48725</v>
      </c>
      <c r="C245">
        <f t="shared" si="16"/>
        <v>218</v>
      </c>
      <c r="D245" s="34">
        <f t="shared" si="17"/>
        <v>200.3118169378279</v>
      </c>
      <c r="E245" s="34">
        <f t="shared" si="18"/>
        <v>167.89782826489636</v>
      </c>
      <c r="F245" s="34">
        <f t="shared" si="19"/>
        <v>32.413988672935027</v>
      </c>
      <c r="G245" s="34">
        <f>IF(C245&lt;&gt;"",G244-Table3786[[#This Row],[Kapitał]],"")</f>
        <v>19280.495375496106</v>
      </c>
    </row>
    <row r="246" spans="2:7">
      <c r="B246" s="33">
        <f t="shared" si="15"/>
        <v>48756</v>
      </c>
      <c r="C246">
        <f t="shared" si="16"/>
        <v>219</v>
      </c>
      <c r="D246" s="34">
        <f t="shared" si="17"/>
        <v>200.3118169378279</v>
      </c>
      <c r="E246" s="34">
        <f t="shared" si="18"/>
        <v>168.17765797867119</v>
      </c>
      <c r="F246" s="34">
        <f t="shared" si="19"/>
        <v>32.134158959160196</v>
      </c>
      <c r="G246" s="34">
        <f>IF(C246&lt;&gt;"",G245-Table3786[[#This Row],[Kapitał]],"")</f>
        <v>19112.317717517435</v>
      </c>
    </row>
    <row r="247" spans="2:7">
      <c r="B247" s="33">
        <f t="shared" si="15"/>
        <v>48786</v>
      </c>
      <c r="C247">
        <f t="shared" si="16"/>
        <v>220</v>
      </c>
      <c r="D247" s="34">
        <f t="shared" si="17"/>
        <v>200.3118169378279</v>
      </c>
      <c r="E247" s="34">
        <f t="shared" si="18"/>
        <v>168.45795407530233</v>
      </c>
      <c r="F247" s="34">
        <f t="shared" si="19"/>
        <v>31.853862862529073</v>
      </c>
      <c r="G247" s="34">
        <f>IF(C247&lt;&gt;"",G246-Table3786[[#This Row],[Kapitał]],"")</f>
        <v>18943.859763442131</v>
      </c>
    </row>
    <row r="248" spans="2:7">
      <c r="B248" s="33">
        <f t="shared" si="15"/>
        <v>48817</v>
      </c>
      <c r="C248">
        <f t="shared" si="16"/>
        <v>221</v>
      </c>
      <c r="D248" s="34">
        <f t="shared" si="17"/>
        <v>200.3118169378279</v>
      </c>
      <c r="E248" s="34">
        <f t="shared" si="18"/>
        <v>168.73871733209447</v>
      </c>
      <c r="F248" s="34">
        <f t="shared" si="19"/>
        <v>31.5730996057369</v>
      </c>
      <c r="G248" s="34">
        <f>IF(C248&lt;&gt;"",G247-Table3786[[#This Row],[Kapitał]],"")</f>
        <v>18775.121046110038</v>
      </c>
    </row>
    <row r="249" spans="2:7">
      <c r="B249" s="33">
        <f t="shared" si="15"/>
        <v>48848</v>
      </c>
      <c r="C249">
        <f t="shared" si="16"/>
        <v>222</v>
      </c>
      <c r="D249" s="34">
        <f t="shared" si="17"/>
        <v>200.3118169378279</v>
      </c>
      <c r="E249" s="34">
        <f t="shared" si="18"/>
        <v>169.01994852764798</v>
      </c>
      <c r="F249" s="34">
        <f t="shared" si="19"/>
        <v>31.291868410183412</v>
      </c>
      <c r="G249" s="34">
        <f>IF(C249&lt;&gt;"",G248-Table3786[[#This Row],[Kapitał]],"")</f>
        <v>18606.101097582392</v>
      </c>
    </row>
    <row r="250" spans="2:7">
      <c r="B250" s="33">
        <f t="shared" si="15"/>
        <v>48878</v>
      </c>
      <c r="C250">
        <f t="shared" si="16"/>
        <v>223</v>
      </c>
      <c r="D250" s="34">
        <f t="shared" si="17"/>
        <v>200.3118169378279</v>
      </c>
      <c r="E250" s="34">
        <f t="shared" si="18"/>
        <v>169.30164844186069</v>
      </c>
      <c r="F250" s="34">
        <f t="shared" si="19"/>
        <v>31.010168495970667</v>
      </c>
      <c r="G250" s="34">
        <f>IF(C250&lt;&gt;"",G249-Table3786[[#This Row],[Kapitał]],"")</f>
        <v>18436.79944914053</v>
      </c>
    </row>
    <row r="251" spans="2:7">
      <c r="B251" s="33">
        <f t="shared" si="15"/>
        <v>48909</v>
      </c>
      <c r="C251">
        <f t="shared" si="16"/>
        <v>224</v>
      </c>
      <c r="D251" s="34">
        <f t="shared" si="17"/>
        <v>200.3118169378279</v>
      </c>
      <c r="E251" s="34">
        <f t="shared" si="18"/>
        <v>169.58381785593048</v>
      </c>
      <c r="F251" s="34">
        <f t="shared" si="19"/>
        <v>30.72799908190089</v>
      </c>
      <c r="G251" s="34">
        <f>IF(C251&lt;&gt;"",G250-Table3786[[#This Row],[Kapitał]],"")</f>
        <v>18267.215631284598</v>
      </c>
    </row>
    <row r="252" spans="2:7">
      <c r="B252" s="33">
        <f t="shared" si="15"/>
        <v>48939</v>
      </c>
      <c r="C252">
        <f t="shared" si="16"/>
        <v>225</v>
      </c>
      <c r="D252" s="34">
        <f t="shared" si="17"/>
        <v>200.3118169378279</v>
      </c>
      <c r="E252" s="34">
        <f t="shared" si="18"/>
        <v>169.86645755235705</v>
      </c>
      <c r="F252" s="34">
        <f t="shared" si="19"/>
        <v>30.445359385474344</v>
      </c>
      <c r="G252" s="34">
        <f>IF(C252&lt;&gt;"",G251-Table3786[[#This Row],[Kapitał]],"")</f>
        <v>18097.34917373224</v>
      </c>
    </row>
    <row r="253" spans="2:7">
      <c r="B253" s="33">
        <f t="shared" si="15"/>
        <v>48970</v>
      </c>
      <c r="C253">
        <f t="shared" si="16"/>
        <v>226</v>
      </c>
      <c r="D253" s="34">
        <f t="shared" si="17"/>
        <v>200.3118169378279</v>
      </c>
      <c r="E253" s="34">
        <f t="shared" si="18"/>
        <v>170.1495683149443</v>
      </c>
      <c r="F253" s="34">
        <f t="shared" si="19"/>
        <v>30.162248622887088</v>
      </c>
      <c r="G253" s="34">
        <f>IF(C253&lt;&gt;"",G252-Table3786[[#This Row],[Kapitał]],"")</f>
        <v>17927.199605417296</v>
      </c>
    </row>
    <row r="254" spans="2:7">
      <c r="B254" s="33">
        <f t="shared" si="15"/>
        <v>49001</v>
      </c>
      <c r="C254">
        <f t="shared" si="16"/>
        <v>227</v>
      </c>
      <c r="D254" s="34">
        <f t="shared" si="17"/>
        <v>200.3118169378279</v>
      </c>
      <c r="E254" s="34">
        <f t="shared" si="18"/>
        <v>170.43315092880252</v>
      </c>
      <c r="F254" s="34">
        <f t="shared" si="19"/>
        <v>29.878666009028848</v>
      </c>
      <c r="G254" s="34">
        <f>IF(C254&lt;&gt;"",G253-Table3786[[#This Row],[Kapitał]],"")</f>
        <v>17756.766454488494</v>
      </c>
    </row>
    <row r="255" spans="2:7">
      <c r="B255" s="33">
        <f t="shared" si="15"/>
        <v>49029</v>
      </c>
      <c r="C255">
        <f t="shared" si="16"/>
        <v>228</v>
      </c>
      <c r="D255" s="34">
        <f t="shared" si="17"/>
        <v>200.3118169378279</v>
      </c>
      <c r="E255" s="34">
        <f t="shared" si="18"/>
        <v>170.71720618035053</v>
      </c>
      <c r="F255" s="34">
        <f t="shared" si="19"/>
        <v>29.594610757480844</v>
      </c>
      <c r="G255" s="34">
        <f>IF(C255&lt;&gt;"",G254-Table3786[[#This Row],[Kapitał]],"")</f>
        <v>17586.049248308143</v>
      </c>
    </row>
    <row r="256" spans="2:7">
      <c r="B256" s="33">
        <f t="shared" si="15"/>
        <v>49060</v>
      </c>
      <c r="C256">
        <f t="shared" si="16"/>
        <v>229</v>
      </c>
      <c r="D256" s="34">
        <f t="shared" si="17"/>
        <v>200.3118169378279</v>
      </c>
      <c r="E256" s="34">
        <f t="shared" si="18"/>
        <v>171.00173485731779</v>
      </c>
      <c r="F256" s="34">
        <f t="shared" si="19"/>
        <v>29.310082080513592</v>
      </c>
      <c r="G256" s="34">
        <f>IF(C256&lt;&gt;"",G255-Table3786[[#This Row],[Kapitał]],"")</f>
        <v>17415.047513450827</v>
      </c>
    </row>
    <row r="257" spans="2:7">
      <c r="B257" s="33">
        <f t="shared" si="15"/>
        <v>49090</v>
      </c>
      <c r="C257">
        <f t="shared" si="16"/>
        <v>230</v>
      </c>
      <c r="D257" s="34">
        <f t="shared" si="17"/>
        <v>200.3118169378279</v>
      </c>
      <c r="E257" s="34">
        <f t="shared" si="18"/>
        <v>171.28673774874665</v>
      </c>
      <c r="F257" s="34">
        <f t="shared" si="19"/>
        <v>29.025079189084732</v>
      </c>
      <c r="G257" s="34">
        <f>IF(C257&lt;&gt;"",G256-Table3786[[#This Row],[Kapitał]],"")</f>
        <v>17243.760775702081</v>
      </c>
    </row>
    <row r="258" spans="2:7">
      <c r="B258" s="33">
        <f t="shared" si="15"/>
        <v>49121</v>
      </c>
      <c r="C258">
        <f t="shared" si="16"/>
        <v>231</v>
      </c>
      <c r="D258" s="34">
        <f t="shared" si="17"/>
        <v>200.3118169378279</v>
      </c>
      <c r="E258" s="34">
        <f t="shared" si="18"/>
        <v>171.57221564499457</v>
      </c>
      <c r="F258" s="34">
        <f t="shared" si="19"/>
        <v>28.739601292836817</v>
      </c>
      <c r="G258" s="34">
        <f>IF(C258&lt;&gt;"",G257-Table3786[[#This Row],[Kapitał]],"")</f>
        <v>17072.188560057086</v>
      </c>
    </row>
    <row r="259" spans="2:7">
      <c r="B259" s="33">
        <f t="shared" si="15"/>
        <v>49151</v>
      </c>
      <c r="C259">
        <f t="shared" si="16"/>
        <v>232</v>
      </c>
      <c r="D259" s="34">
        <f t="shared" si="17"/>
        <v>200.3118169378279</v>
      </c>
      <c r="E259" s="34">
        <f t="shared" si="18"/>
        <v>171.85816933773623</v>
      </c>
      <c r="F259" s="34">
        <f t="shared" si="19"/>
        <v>28.453647600095156</v>
      </c>
      <c r="G259" s="34">
        <f>IF(C259&lt;&gt;"",G258-Table3786[[#This Row],[Kapitał]],"")</f>
        <v>16900.330390719351</v>
      </c>
    </row>
    <row r="260" spans="2:7">
      <c r="B260" s="33">
        <f t="shared" si="15"/>
        <v>49182</v>
      </c>
      <c r="C260">
        <f t="shared" si="16"/>
        <v>233</v>
      </c>
      <c r="D260" s="34">
        <f t="shared" si="17"/>
        <v>200.3118169378279</v>
      </c>
      <c r="E260" s="34">
        <f t="shared" si="18"/>
        <v>172.14459961996576</v>
      </c>
      <c r="F260" s="34">
        <f t="shared" si="19"/>
        <v>28.167217317865592</v>
      </c>
      <c r="G260" s="34">
        <f>IF(C260&lt;&gt;"",G259-Table3786[[#This Row],[Kapitał]],"")</f>
        <v>16728.185791099386</v>
      </c>
    </row>
    <row r="261" spans="2:7">
      <c r="B261" s="33">
        <f t="shared" si="15"/>
        <v>49213</v>
      </c>
      <c r="C261">
        <f t="shared" si="16"/>
        <v>234</v>
      </c>
      <c r="D261" s="34">
        <f t="shared" si="17"/>
        <v>200.3118169378279</v>
      </c>
      <c r="E261" s="34">
        <f t="shared" si="18"/>
        <v>172.43150728599903</v>
      </c>
      <c r="F261" s="34">
        <f t="shared" si="19"/>
        <v>27.880309651832317</v>
      </c>
      <c r="G261" s="34">
        <f>IF(C261&lt;&gt;"",G260-Table3786[[#This Row],[Kapitał]],"")</f>
        <v>16555.754283813389</v>
      </c>
    </row>
    <row r="262" spans="2:7">
      <c r="B262" s="33">
        <f t="shared" si="15"/>
        <v>49243</v>
      </c>
      <c r="C262">
        <f t="shared" si="16"/>
        <v>235</v>
      </c>
      <c r="D262" s="34">
        <f t="shared" si="17"/>
        <v>200.3118169378279</v>
      </c>
      <c r="E262" s="34">
        <f t="shared" si="18"/>
        <v>172.71889313147571</v>
      </c>
      <c r="F262" s="34">
        <f t="shared" si="19"/>
        <v>27.59292380635565</v>
      </c>
      <c r="G262" s="34">
        <f>IF(C262&lt;&gt;"",G261-Table3786[[#This Row],[Kapitał]],"")</f>
        <v>16383.035390681913</v>
      </c>
    </row>
    <row r="263" spans="2:7">
      <c r="B263" s="33">
        <f t="shared" si="15"/>
        <v>49274</v>
      </c>
      <c r="C263">
        <f t="shared" si="16"/>
        <v>236</v>
      </c>
      <c r="D263" s="34">
        <f t="shared" si="17"/>
        <v>200.3118169378279</v>
      </c>
      <c r="E263" s="34">
        <f t="shared" si="18"/>
        <v>173.00675795336153</v>
      </c>
      <c r="F263" s="34">
        <f t="shared" si="19"/>
        <v>27.30505898446987</v>
      </c>
      <c r="G263" s="34">
        <f>IF(C263&lt;&gt;"",G262-Table3786[[#This Row],[Kapitał]],"")</f>
        <v>16210.028632728552</v>
      </c>
    </row>
    <row r="264" spans="2:7">
      <c r="B264" s="33">
        <f t="shared" si="15"/>
        <v>49304</v>
      </c>
      <c r="C264">
        <f t="shared" si="16"/>
        <v>237</v>
      </c>
      <c r="D264" s="34">
        <f t="shared" si="17"/>
        <v>200.3118169378279</v>
      </c>
      <c r="E264" s="34">
        <f t="shared" si="18"/>
        <v>173.29510254995046</v>
      </c>
      <c r="F264" s="34">
        <f t="shared" si="19"/>
        <v>27.016714387880928</v>
      </c>
      <c r="G264" s="34">
        <f>IF(C264&lt;&gt;"",G263-Table3786[[#This Row],[Kapitał]],"")</f>
        <v>16036.733530178602</v>
      </c>
    </row>
    <row r="265" spans="2:7">
      <c r="B265" s="33">
        <f t="shared" si="15"/>
        <v>49335</v>
      </c>
      <c r="C265">
        <f t="shared" si="16"/>
        <v>238</v>
      </c>
      <c r="D265" s="34">
        <f t="shared" si="17"/>
        <v>200.3118169378279</v>
      </c>
      <c r="E265" s="34">
        <f t="shared" si="18"/>
        <v>173.58392772086702</v>
      </c>
      <c r="F265" s="34">
        <f t="shared" si="19"/>
        <v>26.727889216964343</v>
      </c>
      <c r="G265" s="34">
        <f>IF(C265&lt;&gt;"",G264-Table3786[[#This Row],[Kapitał]],"")</f>
        <v>15863.149602457735</v>
      </c>
    </row>
    <row r="266" spans="2:7">
      <c r="B266" s="33">
        <f t="shared" si="15"/>
        <v>49366</v>
      </c>
      <c r="C266">
        <f t="shared" si="16"/>
        <v>239</v>
      </c>
      <c r="D266" s="34">
        <f t="shared" si="17"/>
        <v>200.3118169378279</v>
      </c>
      <c r="E266" s="34">
        <f t="shared" si="18"/>
        <v>173.87323426706848</v>
      </c>
      <c r="F266" s="34">
        <f t="shared" si="19"/>
        <v>26.438582670762901</v>
      </c>
      <c r="G266" s="34">
        <f>IF(C266&lt;&gt;"",G265-Table3786[[#This Row],[Kapitał]],"")</f>
        <v>15689.276368190667</v>
      </c>
    </row>
    <row r="267" spans="2:7">
      <c r="B267" s="33">
        <f t="shared" si="15"/>
        <v>49394</v>
      </c>
      <c r="C267">
        <f t="shared" si="16"/>
        <v>240</v>
      </c>
      <c r="D267" s="34">
        <f t="shared" si="17"/>
        <v>200.3118169378279</v>
      </c>
      <c r="E267" s="34">
        <f t="shared" si="18"/>
        <v>174.16302299084691</v>
      </c>
      <c r="F267" s="34">
        <f t="shared" si="19"/>
        <v>26.148793946984455</v>
      </c>
      <c r="G267" s="34">
        <f>IF(C267&lt;&gt;"",G266-Table3786[[#This Row],[Kapitał]],"")</f>
        <v>15515.113345199821</v>
      </c>
    </row>
    <row r="268" spans="2:7">
      <c r="B268" s="33">
        <f t="shared" si="15"/>
        <v>49425</v>
      </c>
      <c r="C268">
        <f t="shared" si="16"/>
        <v>241</v>
      </c>
      <c r="D268" s="34">
        <f t="shared" si="17"/>
        <v>200.3118169378279</v>
      </c>
      <c r="E268" s="34">
        <f t="shared" si="18"/>
        <v>174.45329469583169</v>
      </c>
      <c r="F268" s="34">
        <f t="shared" si="19"/>
        <v>25.858522241999705</v>
      </c>
      <c r="G268" s="34">
        <f>IF(C268&lt;&gt;"",G267-Table3786[[#This Row],[Kapitał]],"")</f>
        <v>15340.66005050399</v>
      </c>
    </row>
    <row r="269" spans="2:7">
      <c r="B269" s="33">
        <f t="shared" si="15"/>
        <v>49455</v>
      </c>
      <c r="C269">
        <f t="shared" si="16"/>
        <v>242</v>
      </c>
      <c r="D269" s="34">
        <f t="shared" si="17"/>
        <v>200.3118169378279</v>
      </c>
      <c r="E269" s="34">
        <f t="shared" si="18"/>
        <v>174.74405018699139</v>
      </c>
      <c r="F269" s="34">
        <f t="shared" si="19"/>
        <v>25.567766750839983</v>
      </c>
      <c r="G269" s="34">
        <f>IF(C269&lt;&gt;"",G268-Table3786[[#This Row],[Kapitał]],"")</f>
        <v>15165.916000316998</v>
      </c>
    </row>
    <row r="270" spans="2:7">
      <c r="B270" s="33">
        <f t="shared" si="15"/>
        <v>49486</v>
      </c>
      <c r="C270">
        <f t="shared" si="16"/>
        <v>243</v>
      </c>
      <c r="D270" s="34">
        <f t="shared" si="17"/>
        <v>200.3118169378279</v>
      </c>
      <c r="E270" s="34">
        <f t="shared" si="18"/>
        <v>175.03529027063638</v>
      </c>
      <c r="F270" s="34">
        <f t="shared" si="19"/>
        <v>25.276526667194997</v>
      </c>
      <c r="G270" s="34">
        <f>IF(C270&lt;&gt;"",G269-Table3786[[#This Row],[Kapitał]],"")</f>
        <v>14990.880710046362</v>
      </c>
    </row>
    <row r="271" spans="2:7">
      <c r="B271" s="33">
        <f t="shared" si="15"/>
        <v>49516</v>
      </c>
      <c r="C271">
        <f t="shared" si="16"/>
        <v>244</v>
      </c>
      <c r="D271" s="34">
        <f t="shared" si="17"/>
        <v>200.3118169378279</v>
      </c>
      <c r="E271" s="34">
        <f t="shared" si="18"/>
        <v>175.32701575442078</v>
      </c>
      <c r="F271" s="34">
        <f t="shared" si="19"/>
        <v>24.984801183410603</v>
      </c>
      <c r="G271" s="34">
        <f>IF(C271&lt;&gt;"",G270-Table3786[[#This Row],[Kapitał]],"")</f>
        <v>14815.553694291941</v>
      </c>
    </row>
    <row r="272" spans="2:7">
      <c r="B272" s="33">
        <f t="shared" si="15"/>
        <v>49547</v>
      </c>
      <c r="C272">
        <f t="shared" si="16"/>
        <v>245</v>
      </c>
      <c r="D272" s="34">
        <f t="shared" si="17"/>
        <v>200.3118169378279</v>
      </c>
      <c r="E272" s="34">
        <f t="shared" si="18"/>
        <v>175.6192274473448</v>
      </c>
      <c r="F272" s="34">
        <f t="shared" si="19"/>
        <v>24.692589490486576</v>
      </c>
      <c r="G272" s="34">
        <f>IF(C272&lt;&gt;"",G271-Table3786[[#This Row],[Kapitał]],"")</f>
        <v>14639.934466844596</v>
      </c>
    </row>
    <row r="273" spans="2:7">
      <c r="B273" s="33">
        <f t="shared" si="15"/>
        <v>49578</v>
      </c>
      <c r="C273">
        <f t="shared" si="16"/>
        <v>246</v>
      </c>
      <c r="D273" s="34">
        <f t="shared" si="17"/>
        <v>200.3118169378279</v>
      </c>
      <c r="E273" s="34">
        <f t="shared" si="18"/>
        <v>175.91192615975706</v>
      </c>
      <c r="F273" s="34">
        <f t="shared" si="19"/>
        <v>24.399890778074333</v>
      </c>
      <c r="G273" s="34">
        <f>IF(C273&lt;&gt;"",G272-Table3786[[#This Row],[Kapitał]],"")</f>
        <v>14464.022540684839</v>
      </c>
    </row>
    <row r="274" spans="2:7">
      <c r="B274" s="33">
        <f t="shared" si="15"/>
        <v>49608</v>
      </c>
      <c r="C274">
        <f t="shared" si="16"/>
        <v>247</v>
      </c>
      <c r="D274" s="34">
        <f t="shared" si="17"/>
        <v>200.3118169378279</v>
      </c>
      <c r="E274" s="34">
        <f t="shared" si="18"/>
        <v>176.20511270335666</v>
      </c>
      <c r="F274" s="34">
        <f t="shared" si="19"/>
        <v>24.106704234474737</v>
      </c>
      <c r="G274" s="34">
        <f>IF(C274&lt;&gt;"",G273-Table3786[[#This Row],[Kapitał]],"")</f>
        <v>14287.817427981481</v>
      </c>
    </row>
    <row r="275" spans="2:7">
      <c r="B275" s="33">
        <f t="shared" si="15"/>
        <v>49639</v>
      </c>
      <c r="C275">
        <f t="shared" si="16"/>
        <v>248</v>
      </c>
      <c r="D275" s="34">
        <f t="shared" si="17"/>
        <v>200.3118169378279</v>
      </c>
      <c r="E275" s="34">
        <f t="shared" si="18"/>
        <v>176.49878789119558</v>
      </c>
      <c r="F275" s="34">
        <f t="shared" si="19"/>
        <v>23.813029046635808</v>
      </c>
      <c r="G275" s="34">
        <f>IF(C275&lt;&gt;"",G274-Table3786[[#This Row],[Kapitał]],"")</f>
        <v>14111.318640090285</v>
      </c>
    </row>
    <row r="276" spans="2:7">
      <c r="B276" s="33">
        <f t="shared" si="15"/>
        <v>49669</v>
      </c>
      <c r="C276">
        <f t="shared" si="16"/>
        <v>249</v>
      </c>
      <c r="D276" s="34">
        <f t="shared" si="17"/>
        <v>200.3118169378279</v>
      </c>
      <c r="E276" s="34">
        <f t="shared" si="18"/>
        <v>176.79295253768089</v>
      </c>
      <c r="F276" s="34">
        <f t="shared" si="19"/>
        <v>23.518864400150484</v>
      </c>
      <c r="G276" s="34">
        <f>IF(C276&lt;&gt;"",G275-Table3786[[#This Row],[Kapitał]],"")</f>
        <v>13934.525687552605</v>
      </c>
    </row>
    <row r="277" spans="2:7">
      <c r="B277" s="33">
        <f t="shared" si="15"/>
        <v>49700</v>
      </c>
      <c r="C277">
        <f t="shared" si="16"/>
        <v>250</v>
      </c>
      <c r="D277" s="34">
        <f t="shared" si="17"/>
        <v>200.3118169378279</v>
      </c>
      <c r="E277" s="34">
        <f t="shared" si="18"/>
        <v>177.08760745857705</v>
      </c>
      <c r="F277" s="34">
        <f t="shared" si="19"/>
        <v>23.224209479254348</v>
      </c>
      <c r="G277" s="34">
        <f>IF(C277&lt;&gt;"",G276-Table3786[[#This Row],[Kapitał]],"")</f>
        <v>13757.438080094027</v>
      </c>
    </row>
    <row r="278" spans="2:7">
      <c r="B278" s="33">
        <f t="shared" si="15"/>
        <v>49731</v>
      </c>
      <c r="C278">
        <f t="shared" si="16"/>
        <v>251</v>
      </c>
      <c r="D278" s="34">
        <f t="shared" si="17"/>
        <v>200.3118169378279</v>
      </c>
      <c r="E278" s="34">
        <f t="shared" si="18"/>
        <v>177.38275347100799</v>
      </c>
      <c r="F278" s="34">
        <f t="shared" si="19"/>
        <v>22.929063466823383</v>
      </c>
      <c r="G278" s="34">
        <f>IF(C278&lt;&gt;"",G277-Table3786[[#This Row],[Kapitał]],"")</f>
        <v>13580.05532662302</v>
      </c>
    </row>
    <row r="279" spans="2:7">
      <c r="B279" s="33">
        <f t="shared" si="15"/>
        <v>49760</v>
      </c>
      <c r="C279">
        <f t="shared" si="16"/>
        <v>252</v>
      </c>
      <c r="D279" s="34">
        <f t="shared" si="17"/>
        <v>200.3118169378279</v>
      </c>
      <c r="E279" s="34">
        <f t="shared" si="18"/>
        <v>177.67839139345969</v>
      </c>
      <c r="F279" s="34">
        <f t="shared" si="19"/>
        <v>22.633425544371704</v>
      </c>
      <c r="G279" s="34">
        <f>IF(C279&lt;&gt;"",G278-Table3786[[#This Row],[Kapitał]],"")</f>
        <v>13402.37693522956</v>
      </c>
    </row>
    <row r="280" spans="2:7">
      <c r="B280" s="33">
        <f t="shared" si="15"/>
        <v>49791</v>
      </c>
      <c r="C280">
        <f t="shared" si="16"/>
        <v>253</v>
      </c>
      <c r="D280" s="34">
        <f t="shared" si="17"/>
        <v>200.3118169378279</v>
      </c>
      <c r="E280" s="34">
        <f t="shared" si="18"/>
        <v>177.97452204578209</v>
      </c>
      <c r="F280" s="34">
        <f t="shared" si="19"/>
        <v>22.337294892049272</v>
      </c>
      <c r="G280" s="34">
        <f>IF(C280&lt;&gt;"",G279-Table3786[[#This Row],[Kapitał]],"")</f>
        <v>13224.402413183778</v>
      </c>
    </row>
    <row r="281" spans="2:7">
      <c r="B281" s="33">
        <f t="shared" si="15"/>
        <v>49821</v>
      </c>
      <c r="C281">
        <f t="shared" si="16"/>
        <v>254</v>
      </c>
      <c r="D281" s="34">
        <f t="shared" si="17"/>
        <v>200.3118169378279</v>
      </c>
      <c r="E281" s="34">
        <f t="shared" si="18"/>
        <v>178.27114624919176</v>
      </c>
      <c r="F281" s="34">
        <f t="shared" si="19"/>
        <v>22.040670688639633</v>
      </c>
      <c r="G281" s="34">
        <f>IF(C281&lt;&gt;"",G280-Table3786[[#This Row],[Kapitał]],"")</f>
        <v>13046.131266934586</v>
      </c>
    </row>
    <row r="282" spans="2:7">
      <c r="B282" s="33">
        <f t="shared" si="15"/>
        <v>49852</v>
      </c>
      <c r="C282">
        <f t="shared" si="16"/>
        <v>255</v>
      </c>
      <c r="D282" s="34">
        <f t="shared" si="17"/>
        <v>200.3118169378279</v>
      </c>
      <c r="E282" s="34">
        <f t="shared" si="18"/>
        <v>178.56826482627372</v>
      </c>
      <c r="F282" s="34">
        <f t="shared" si="19"/>
        <v>21.743552111557644</v>
      </c>
      <c r="G282" s="34">
        <f>IF(C282&lt;&gt;"",G281-Table3786[[#This Row],[Kapitał]],"")</f>
        <v>12867.563002108313</v>
      </c>
    </row>
    <row r="283" spans="2:7">
      <c r="B283" s="33">
        <f t="shared" si="15"/>
        <v>49882</v>
      </c>
      <c r="C283">
        <f t="shared" si="16"/>
        <v>256</v>
      </c>
      <c r="D283" s="34">
        <f t="shared" si="17"/>
        <v>200.3118169378279</v>
      </c>
      <c r="E283" s="34">
        <f t="shared" si="18"/>
        <v>178.86587860098419</v>
      </c>
      <c r="F283" s="34">
        <f t="shared" si="19"/>
        <v>21.445938336847192</v>
      </c>
      <c r="G283" s="34">
        <f>IF(C283&lt;&gt;"",G282-Table3786[[#This Row],[Kapitał]],"")</f>
        <v>12688.697123507329</v>
      </c>
    </row>
    <row r="284" spans="2:7">
      <c r="B284" s="33">
        <f t="shared" ref="B284:B347" si="20">IF(C284&lt;&gt;"",EDATE(B283,1),"")</f>
        <v>49913</v>
      </c>
      <c r="C284">
        <f t="shared" ref="C284:C347" si="21">IF($C$19&lt;=C283,"",C283+1)</f>
        <v>257</v>
      </c>
      <c r="D284" s="34">
        <f t="shared" ref="D284:D347" si="22">IF(C284&lt;&gt;"",$C$21,"")</f>
        <v>200.3118169378279</v>
      </c>
      <c r="E284" s="34">
        <f t="shared" ref="E284:E347" si="23">IF(C284&lt;&gt;"",PPMT($C$18,C284,$C$19,-$C$20,,),"")</f>
        <v>179.16398839865246</v>
      </c>
      <c r="F284" s="34">
        <f t="shared" ref="F284:F347" si="24">IF(C284&lt;&gt;"",IPMT($C$18,C284,$C$19,-$C$20,,),"")</f>
        <v>21.147828539178889</v>
      </c>
      <c r="G284" s="34">
        <f>IF(C284&lt;&gt;"",G283-Table3786[[#This Row],[Kapitał]],"")</f>
        <v>12509.533135108677</v>
      </c>
    </row>
    <row r="285" spans="2:7">
      <c r="B285" s="33">
        <f t="shared" si="20"/>
        <v>49944</v>
      </c>
      <c r="C285">
        <f t="shared" si="21"/>
        <v>258</v>
      </c>
      <c r="D285" s="34">
        <f t="shared" si="22"/>
        <v>200.3118169378279</v>
      </c>
      <c r="E285" s="34">
        <f t="shared" si="23"/>
        <v>179.46259504598359</v>
      </c>
      <c r="F285" s="34">
        <f t="shared" si="24"/>
        <v>20.849221891847801</v>
      </c>
      <c r="G285" s="34">
        <f>IF(C285&lt;&gt;"",G284-Table3786[[#This Row],[Kapitał]],"")</f>
        <v>12330.070540062694</v>
      </c>
    </row>
    <row r="286" spans="2:7">
      <c r="B286" s="33">
        <f t="shared" si="20"/>
        <v>49974</v>
      </c>
      <c r="C286">
        <f t="shared" si="21"/>
        <v>259</v>
      </c>
      <c r="D286" s="34">
        <f t="shared" si="22"/>
        <v>200.3118169378279</v>
      </c>
      <c r="E286" s="34">
        <f t="shared" si="23"/>
        <v>179.76169937106022</v>
      </c>
      <c r="F286" s="34">
        <f t="shared" si="24"/>
        <v>20.550117566771156</v>
      </c>
      <c r="G286" s="34">
        <f>IF(C286&lt;&gt;"",G285-Table3786[[#This Row],[Kapitał]],"")</f>
        <v>12150.308840691634</v>
      </c>
    </row>
    <row r="287" spans="2:7">
      <c r="B287" s="33">
        <f t="shared" si="20"/>
        <v>50005</v>
      </c>
      <c r="C287">
        <f t="shared" si="21"/>
        <v>260</v>
      </c>
      <c r="D287" s="34">
        <f t="shared" si="22"/>
        <v>200.3118169378279</v>
      </c>
      <c r="E287" s="34">
        <f t="shared" si="23"/>
        <v>180.06130220334535</v>
      </c>
      <c r="F287" s="34">
        <f t="shared" si="24"/>
        <v>20.250514734486057</v>
      </c>
      <c r="G287" s="34">
        <f>IF(C287&lt;&gt;"",G286-Table3786[[#This Row],[Kapitał]],"")</f>
        <v>11970.247538488289</v>
      </c>
    </row>
    <row r="288" spans="2:7">
      <c r="B288" s="33">
        <f t="shared" si="20"/>
        <v>50035</v>
      </c>
      <c r="C288">
        <f t="shared" si="21"/>
        <v>261</v>
      </c>
      <c r="D288" s="34">
        <f t="shared" si="22"/>
        <v>200.3118169378279</v>
      </c>
      <c r="E288" s="34">
        <f t="shared" si="23"/>
        <v>180.36140437368422</v>
      </c>
      <c r="F288" s="34">
        <f t="shared" si="24"/>
        <v>19.95041256414715</v>
      </c>
      <c r="G288" s="34">
        <f>IF(C288&lt;&gt;"",G287-Table3786[[#This Row],[Kapitał]],"")</f>
        <v>11789.886134114606</v>
      </c>
    </row>
    <row r="289" spans="2:7">
      <c r="B289" s="33">
        <f t="shared" si="20"/>
        <v>50066</v>
      </c>
      <c r="C289">
        <f t="shared" si="21"/>
        <v>262</v>
      </c>
      <c r="D289" s="34">
        <f t="shared" si="22"/>
        <v>200.3118169378279</v>
      </c>
      <c r="E289" s="34">
        <f t="shared" si="23"/>
        <v>180.66200671430704</v>
      </c>
      <c r="F289" s="34">
        <f t="shared" si="24"/>
        <v>19.649810223524344</v>
      </c>
      <c r="G289" s="34">
        <f>IF(C289&lt;&gt;"",G288-Table3786[[#This Row],[Kapitał]],"")</f>
        <v>11609.224127400299</v>
      </c>
    </row>
    <row r="290" spans="2:7">
      <c r="B290" s="33">
        <f t="shared" si="20"/>
        <v>50097</v>
      </c>
      <c r="C290">
        <f t="shared" si="21"/>
        <v>263</v>
      </c>
      <c r="D290" s="34">
        <f t="shared" si="22"/>
        <v>200.3118169378279</v>
      </c>
      <c r="E290" s="34">
        <f t="shared" si="23"/>
        <v>180.96311005883086</v>
      </c>
      <c r="F290" s="34">
        <f t="shared" si="24"/>
        <v>19.348706879000495</v>
      </c>
      <c r="G290" s="34">
        <f>IF(C290&lt;&gt;"",G289-Table3786[[#This Row],[Kapitał]],"")</f>
        <v>11428.261017341469</v>
      </c>
    </row>
    <row r="291" spans="2:7">
      <c r="B291" s="33">
        <f t="shared" si="20"/>
        <v>50125</v>
      </c>
      <c r="C291">
        <f t="shared" si="21"/>
        <v>264</v>
      </c>
      <c r="D291" s="34">
        <f t="shared" si="22"/>
        <v>200.3118169378279</v>
      </c>
      <c r="E291" s="34">
        <f t="shared" si="23"/>
        <v>181.26471524226227</v>
      </c>
      <c r="F291" s="34">
        <f t="shared" si="24"/>
        <v>19.047101695569111</v>
      </c>
      <c r="G291" s="34">
        <f>IF(C291&lt;&gt;"",G290-Table3786[[#This Row],[Kapitał]],"")</f>
        <v>11246.996302099207</v>
      </c>
    </row>
    <row r="292" spans="2:7">
      <c r="B292" s="33">
        <f t="shared" si="20"/>
        <v>50156</v>
      </c>
      <c r="C292">
        <f t="shared" si="21"/>
        <v>265</v>
      </c>
      <c r="D292" s="34">
        <f t="shared" si="22"/>
        <v>200.3118169378279</v>
      </c>
      <c r="E292" s="34">
        <f t="shared" si="23"/>
        <v>181.56682310099936</v>
      </c>
      <c r="F292" s="34">
        <f t="shared" si="24"/>
        <v>18.744993836832009</v>
      </c>
      <c r="G292" s="34">
        <f>IF(C292&lt;&gt;"",G291-Table3786[[#This Row],[Kapitał]],"")</f>
        <v>11065.429478998209</v>
      </c>
    </row>
    <row r="293" spans="2:7">
      <c r="B293" s="33">
        <f t="shared" si="20"/>
        <v>50186</v>
      </c>
      <c r="C293">
        <f t="shared" si="21"/>
        <v>266</v>
      </c>
      <c r="D293" s="34">
        <f t="shared" si="22"/>
        <v>200.3118169378279</v>
      </c>
      <c r="E293" s="34">
        <f t="shared" si="23"/>
        <v>181.86943447283437</v>
      </c>
      <c r="F293" s="34">
        <f t="shared" si="24"/>
        <v>18.44238246499701</v>
      </c>
      <c r="G293" s="34">
        <f>IF(C293&lt;&gt;"",G292-Table3786[[#This Row],[Kapitał]],"")</f>
        <v>10883.560044525375</v>
      </c>
    </row>
    <row r="294" spans="2:7">
      <c r="B294" s="33">
        <f t="shared" si="20"/>
        <v>50217</v>
      </c>
      <c r="C294">
        <f t="shared" si="21"/>
        <v>267</v>
      </c>
      <c r="D294" s="34">
        <f t="shared" si="22"/>
        <v>200.3118169378279</v>
      </c>
      <c r="E294" s="34">
        <f t="shared" si="23"/>
        <v>182.17255019695574</v>
      </c>
      <c r="F294" s="34">
        <f t="shared" si="24"/>
        <v>18.139266740875616</v>
      </c>
      <c r="G294" s="34">
        <f>IF(C294&lt;&gt;"",G293-Table3786[[#This Row],[Kapitał]],"")</f>
        <v>10701.387494328419</v>
      </c>
    </row>
    <row r="295" spans="2:7">
      <c r="B295" s="33">
        <f t="shared" si="20"/>
        <v>50247</v>
      </c>
      <c r="C295">
        <f t="shared" si="21"/>
        <v>268</v>
      </c>
      <c r="D295" s="34">
        <f t="shared" si="22"/>
        <v>200.3118169378279</v>
      </c>
      <c r="E295" s="34">
        <f t="shared" si="23"/>
        <v>182.4761711139507</v>
      </c>
      <c r="F295" s="34">
        <f t="shared" si="24"/>
        <v>17.835645823880693</v>
      </c>
      <c r="G295" s="34">
        <f>IF(C295&lt;&gt;"",G294-Table3786[[#This Row],[Kapitał]],"")</f>
        <v>10518.911323214468</v>
      </c>
    </row>
    <row r="296" spans="2:7">
      <c r="B296" s="33">
        <f t="shared" si="20"/>
        <v>50278</v>
      </c>
      <c r="C296">
        <f t="shared" si="21"/>
        <v>269</v>
      </c>
      <c r="D296" s="34">
        <f t="shared" si="22"/>
        <v>200.3118169378279</v>
      </c>
      <c r="E296" s="34">
        <f t="shared" si="23"/>
        <v>182.78029806580727</v>
      </c>
      <c r="F296" s="34">
        <f t="shared" si="24"/>
        <v>17.531518872024105</v>
      </c>
      <c r="G296" s="34">
        <f>IF(C296&lt;&gt;"",G295-Table3786[[#This Row],[Kapitał]],"")</f>
        <v>10336.131025148661</v>
      </c>
    </row>
    <row r="297" spans="2:7">
      <c r="B297" s="33">
        <f t="shared" si="20"/>
        <v>50309</v>
      </c>
      <c r="C297">
        <f t="shared" si="21"/>
        <v>270</v>
      </c>
      <c r="D297" s="34">
        <f t="shared" si="22"/>
        <v>200.3118169378279</v>
      </c>
      <c r="E297" s="34">
        <f t="shared" si="23"/>
        <v>183.08493189591695</v>
      </c>
      <c r="F297" s="34">
        <f t="shared" si="24"/>
        <v>17.226885041914429</v>
      </c>
      <c r="G297" s="34">
        <f>IF(C297&lt;&gt;"",G296-Table3786[[#This Row],[Kapitał]],"")</f>
        <v>10153.046093252744</v>
      </c>
    </row>
    <row r="298" spans="2:7">
      <c r="B298" s="33">
        <f t="shared" si="20"/>
        <v>50339</v>
      </c>
      <c r="C298">
        <f t="shared" si="21"/>
        <v>271</v>
      </c>
      <c r="D298" s="34">
        <f t="shared" si="22"/>
        <v>200.3118169378279</v>
      </c>
      <c r="E298" s="34">
        <f t="shared" si="23"/>
        <v>183.39007344907682</v>
      </c>
      <c r="F298" s="34">
        <f t="shared" si="24"/>
        <v>16.921743488754569</v>
      </c>
      <c r="G298" s="34">
        <f>IF(C298&lt;&gt;"",G297-Table3786[[#This Row],[Kapitał]],"")</f>
        <v>9969.6560198036677</v>
      </c>
    </row>
    <row r="299" spans="2:7">
      <c r="B299" s="33">
        <f t="shared" si="20"/>
        <v>50370</v>
      </c>
      <c r="C299">
        <f t="shared" si="21"/>
        <v>272</v>
      </c>
      <c r="D299" s="34">
        <f t="shared" si="22"/>
        <v>200.3118169378279</v>
      </c>
      <c r="E299" s="34">
        <f t="shared" si="23"/>
        <v>183.69572357149195</v>
      </c>
      <c r="F299" s="34">
        <f t="shared" si="24"/>
        <v>16.616093366339438</v>
      </c>
      <c r="G299" s="34">
        <f>IF(C299&lt;&gt;"",G298-Table3786[[#This Row],[Kapitał]],"")</f>
        <v>9785.9602962321751</v>
      </c>
    </row>
    <row r="300" spans="2:7">
      <c r="B300" s="33">
        <f t="shared" si="20"/>
        <v>50400</v>
      </c>
      <c r="C300">
        <f t="shared" si="21"/>
        <v>273</v>
      </c>
      <c r="D300" s="34">
        <f t="shared" si="22"/>
        <v>200.3118169378279</v>
      </c>
      <c r="E300" s="34">
        <f t="shared" si="23"/>
        <v>184.00188311077775</v>
      </c>
      <c r="F300" s="34">
        <f t="shared" si="24"/>
        <v>16.309933827053619</v>
      </c>
      <c r="G300" s="34">
        <f>IF(C300&lt;&gt;"",G299-Table3786[[#This Row],[Kapitał]],"")</f>
        <v>9601.9584131213978</v>
      </c>
    </row>
    <row r="301" spans="2:7">
      <c r="B301" s="33">
        <f t="shared" si="20"/>
        <v>50431</v>
      </c>
      <c r="C301">
        <f t="shared" si="21"/>
        <v>274</v>
      </c>
      <c r="D301" s="34">
        <f t="shared" si="22"/>
        <v>200.3118169378279</v>
      </c>
      <c r="E301" s="34">
        <f t="shared" si="23"/>
        <v>184.30855291596239</v>
      </c>
      <c r="F301" s="34">
        <f t="shared" si="24"/>
        <v>16.00326402186899</v>
      </c>
      <c r="G301" s="34">
        <f>IF(C301&lt;&gt;"",G300-Table3786[[#This Row],[Kapitał]],"")</f>
        <v>9417.6498602054362</v>
      </c>
    </row>
    <row r="302" spans="2:7">
      <c r="B302" s="33">
        <f t="shared" si="20"/>
        <v>50462</v>
      </c>
      <c r="C302">
        <f t="shared" si="21"/>
        <v>275</v>
      </c>
      <c r="D302" s="34">
        <f t="shared" si="22"/>
        <v>200.3118169378279</v>
      </c>
      <c r="E302" s="34">
        <f t="shared" si="23"/>
        <v>184.61573383748899</v>
      </c>
      <c r="F302" s="34">
        <f t="shared" si="24"/>
        <v>15.696083100342385</v>
      </c>
      <c r="G302" s="34">
        <f>IF(C302&lt;&gt;"",G301-Table3786[[#This Row],[Kapitał]],"")</f>
        <v>9233.0341263679475</v>
      </c>
    </row>
    <row r="303" spans="2:7">
      <c r="B303" s="33">
        <f t="shared" si="20"/>
        <v>50490</v>
      </c>
      <c r="C303">
        <f t="shared" si="21"/>
        <v>276</v>
      </c>
      <c r="D303" s="34">
        <f t="shared" si="22"/>
        <v>200.3118169378279</v>
      </c>
      <c r="E303" s="34">
        <f t="shared" si="23"/>
        <v>184.92342672721813</v>
      </c>
      <c r="F303" s="34">
        <f t="shared" si="24"/>
        <v>15.388390210613238</v>
      </c>
      <c r="G303" s="34">
        <f>IF(C303&lt;&gt;"",G302-Table3786[[#This Row],[Kapitał]],"")</f>
        <v>9048.1106996407289</v>
      </c>
    </row>
    <row r="304" spans="2:7">
      <c r="B304" s="33">
        <f t="shared" si="20"/>
        <v>50521</v>
      </c>
      <c r="C304">
        <f t="shared" si="21"/>
        <v>277</v>
      </c>
      <c r="D304" s="34">
        <f t="shared" si="22"/>
        <v>200.3118169378279</v>
      </c>
      <c r="E304" s="34">
        <f t="shared" si="23"/>
        <v>185.23163243843018</v>
      </c>
      <c r="F304" s="34">
        <f t="shared" si="24"/>
        <v>15.080184499401206</v>
      </c>
      <c r="G304" s="34">
        <f>IF(C304&lt;&gt;"",G303-Table3786[[#This Row],[Kapitał]],"")</f>
        <v>8862.8790672022988</v>
      </c>
    </row>
    <row r="305" spans="2:7">
      <c r="B305" s="33">
        <f t="shared" si="20"/>
        <v>50551</v>
      </c>
      <c r="C305">
        <f t="shared" si="21"/>
        <v>278</v>
      </c>
      <c r="D305" s="34">
        <f t="shared" si="22"/>
        <v>200.3118169378279</v>
      </c>
      <c r="E305" s="34">
        <f t="shared" si="23"/>
        <v>185.54035182582757</v>
      </c>
      <c r="F305" s="34">
        <f t="shared" si="24"/>
        <v>14.771465112003822</v>
      </c>
      <c r="G305" s="34">
        <f>IF(C305&lt;&gt;"",G304-Table3786[[#This Row],[Kapitał]],"")</f>
        <v>8677.3387153764706</v>
      </c>
    </row>
    <row r="306" spans="2:7">
      <c r="B306" s="33">
        <f t="shared" si="20"/>
        <v>50582</v>
      </c>
      <c r="C306">
        <f t="shared" si="21"/>
        <v>279</v>
      </c>
      <c r="D306" s="34">
        <f t="shared" si="22"/>
        <v>200.3118169378279</v>
      </c>
      <c r="E306" s="34">
        <f t="shared" si="23"/>
        <v>185.84958574553727</v>
      </c>
      <c r="F306" s="34">
        <f t="shared" si="24"/>
        <v>14.462231192294112</v>
      </c>
      <c r="G306" s="34">
        <f>IF(C306&lt;&gt;"",G305-Table3786[[#This Row],[Kapitał]],"")</f>
        <v>8491.4891296309343</v>
      </c>
    </row>
    <row r="307" spans="2:7">
      <c r="B307" s="33">
        <f t="shared" si="20"/>
        <v>50612</v>
      </c>
      <c r="C307">
        <f t="shared" si="21"/>
        <v>280</v>
      </c>
      <c r="D307" s="34">
        <f t="shared" si="22"/>
        <v>200.3118169378279</v>
      </c>
      <c r="E307" s="34">
        <f t="shared" si="23"/>
        <v>186.15933505511316</v>
      </c>
      <c r="F307" s="34">
        <f t="shared" si="24"/>
        <v>14.152481882718215</v>
      </c>
      <c r="G307" s="34">
        <f>IF(C307&lt;&gt;"",G306-Table3786[[#This Row],[Kapitał]],"")</f>
        <v>8305.3297945758204</v>
      </c>
    </row>
    <row r="308" spans="2:7">
      <c r="B308" s="33">
        <f t="shared" si="20"/>
        <v>50643</v>
      </c>
      <c r="C308">
        <f t="shared" si="21"/>
        <v>281</v>
      </c>
      <c r="D308" s="34">
        <f t="shared" si="22"/>
        <v>200.3118169378279</v>
      </c>
      <c r="E308" s="34">
        <f t="shared" si="23"/>
        <v>186.46960061353835</v>
      </c>
      <c r="F308" s="34">
        <f t="shared" si="24"/>
        <v>13.842216324293025</v>
      </c>
      <c r="G308" s="34">
        <f>IF(C308&lt;&gt;"",G307-Table3786[[#This Row],[Kapitał]],"")</f>
        <v>8118.8601939622822</v>
      </c>
    </row>
    <row r="309" spans="2:7">
      <c r="B309" s="33">
        <f t="shared" si="20"/>
        <v>50674</v>
      </c>
      <c r="C309">
        <f t="shared" si="21"/>
        <v>282</v>
      </c>
      <c r="D309" s="34">
        <f t="shared" si="22"/>
        <v>200.3118169378279</v>
      </c>
      <c r="E309" s="34">
        <f t="shared" si="23"/>
        <v>186.78038328122759</v>
      </c>
      <c r="F309" s="34">
        <f t="shared" si="24"/>
        <v>13.531433656603797</v>
      </c>
      <c r="G309" s="34">
        <f>IF(C309&lt;&gt;"",G308-Table3786[[#This Row],[Kapitał]],"")</f>
        <v>7932.0798106810544</v>
      </c>
    </row>
    <row r="310" spans="2:7">
      <c r="B310" s="33">
        <f t="shared" si="20"/>
        <v>50704</v>
      </c>
      <c r="C310">
        <f t="shared" si="21"/>
        <v>283</v>
      </c>
      <c r="D310" s="34">
        <f t="shared" si="22"/>
        <v>200.3118169378279</v>
      </c>
      <c r="E310" s="34">
        <f t="shared" si="23"/>
        <v>187.09168392002965</v>
      </c>
      <c r="F310" s="34">
        <f t="shared" si="24"/>
        <v>13.220133017801748</v>
      </c>
      <c r="G310" s="34">
        <f>IF(C310&lt;&gt;"",G309-Table3786[[#This Row],[Kapitał]],"")</f>
        <v>7744.9881267610244</v>
      </c>
    </row>
    <row r="311" spans="2:7">
      <c r="B311" s="33">
        <f t="shared" si="20"/>
        <v>50735</v>
      </c>
      <c r="C311">
        <f t="shared" si="21"/>
        <v>284</v>
      </c>
      <c r="D311" s="34">
        <f t="shared" si="22"/>
        <v>200.3118169378279</v>
      </c>
      <c r="E311" s="34">
        <f t="shared" si="23"/>
        <v>187.40350339322967</v>
      </c>
      <c r="F311" s="34">
        <f t="shared" si="24"/>
        <v>12.9083135446017</v>
      </c>
      <c r="G311" s="34">
        <f>IF(C311&lt;&gt;"",G310-Table3786[[#This Row],[Kapitał]],"")</f>
        <v>7557.5846233677948</v>
      </c>
    </row>
    <row r="312" spans="2:7">
      <c r="B312" s="33">
        <f t="shared" si="20"/>
        <v>50765</v>
      </c>
      <c r="C312">
        <f t="shared" si="21"/>
        <v>285</v>
      </c>
      <c r="D312" s="34">
        <f t="shared" si="22"/>
        <v>200.3118169378279</v>
      </c>
      <c r="E312" s="34">
        <f t="shared" si="23"/>
        <v>187.71584256555172</v>
      </c>
      <c r="F312" s="34">
        <f t="shared" si="24"/>
        <v>12.595974372279651</v>
      </c>
      <c r="G312" s="34">
        <f>IF(C312&lt;&gt;"",G311-Table3786[[#This Row],[Kapitał]],"")</f>
        <v>7369.8687808022432</v>
      </c>
    </row>
    <row r="313" spans="2:7">
      <c r="B313" s="33">
        <f t="shared" si="20"/>
        <v>50796</v>
      </c>
      <c r="C313">
        <f t="shared" si="21"/>
        <v>286</v>
      </c>
      <c r="D313" s="34">
        <f t="shared" si="22"/>
        <v>200.3118169378279</v>
      </c>
      <c r="E313" s="34">
        <f t="shared" si="23"/>
        <v>188.028702303161</v>
      </c>
      <c r="F313" s="34">
        <f t="shared" si="24"/>
        <v>12.283114634670397</v>
      </c>
      <c r="G313" s="34">
        <f>IF(C313&lt;&gt;"",G312-Table3786[[#This Row],[Kapitał]],"")</f>
        <v>7181.8400784990827</v>
      </c>
    </row>
    <row r="314" spans="2:7">
      <c r="B314" s="33">
        <f t="shared" si="20"/>
        <v>50827</v>
      </c>
      <c r="C314">
        <f t="shared" si="21"/>
        <v>287</v>
      </c>
      <c r="D314" s="34">
        <f t="shared" si="22"/>
        <v>200.3118169378279</v>
      </c>
      <c r="E314" s="34">
        <f t="shared" si="23"/>
        <v>188.34208347366624</v>
      </c>
      <c r="F314" s="34">
        <f t="shared" si="24"/>
        <v>11.969733464165131</v>
      </c>
      <c r="G314" s="34">
        <f>IF(C314&lt;&gt;"",G313-Table3786[[#This Row],[Kapitał]],"")</f>
        <v>6993.4979950254165</v>
      </c>
    </row>
    <row r="315" spans="2:7">
      <c r="B315" s="33">
        <f t="shared" si="20"/>
        <v>50855</v>
      </c>
      <c r="C315">
        <f t="shared" si="21"/>
        <v>288</v>
      </c>
      <c r="D315" s="34">
        <f t="shared" si="22"/>
        <v>200.3118169378279</v>
      </c>
      <c r="E315" s="34">
        <f t="shared" si="23"/>
        <v>188.65598694612237</v>
      </c>
      <c r="F315" s="34">
        <f t="shared" si="24"/>
        <v>11.65582999170902</v>
      </c>
      <c r="G315" s="34">
        <f>IF(C315&lt;&gt;"",G314-Table3786[[#This Row],[Kapitał]],"")</f>
        <v>6804.8420080792939</v>
      </c>
    </row>
    <row r="316" spans="2:7">
      <c r="B316" s="33">
        <f t="shared" si="20"/>
        <v>50886</v>
      </c>
      <c r="C316">
        <f t="shared" si="21"/>
        <v>289</v>
      </c>
      <c r="D316" s="34">
        <f t="shared" si="22"/>
        <v>200.3118169378279</v>
      </c>
      <c r="E316" s="34">
        <f t="shared" si="23"/>
        <v>188.97041359103258</v>
      </c>
      <c r="F316" s="34">
        <f t="shared" si="24"/>
        <v>11.341403346798817</v>
      </c>
      <c r="G316" s="34">
        <f>IF(C316&lt;&gt;"",G315-Table3786[[#This Row],[Kapitał]],"")</f>
        <v>6615.8715944882615</v>
      </c>
    </row>
    <row r="317" spans="2:7">
      <c r="B317" s="33">
        <f t="shared" si="20"/>
        <v>50916</v>
      </c>
      <c r="C317">
        <f t="shared" si="21"/>
        <v>290</v>
      </c>
      <c r="D317" s="34">
        <f t="shared" si="22"/>
        <v>200.3118169378279</v>
      </c>
      <c r="E317" s="34">
        <f t="shared" si="23"/>
        <v>189.28536428035096</v>
      </c>
      <c r="F317" s="34">
        <f t="shared" si="24"/>
        <v>11.026452657480428</v>
      </c>
      <c r="G317" s="34">
        <f>IF(C317&lt;&gt;"",G316-Table3786[[#This Row],[Kapitał]],"")</f>
        <v>6426.5862302079104</v>
      </c>
    </row>
    <row r="318" spans="2:7">
      <c r="B318" s="33">
        <f t="shared" si="20"/>
        <v>50947</v>
      </c>
      <c r="C318">
        <f t="shared" si="21"/>
        <v>291</v>
      </c>
      <c r="D318" s="34">
        <f t="shared" si="22"/>
        <v>200.3118169378279</v>
      </c>
      <c r="E318" s="34">
        <f t="shared" si="23"/>
        <v>189.60083988748488</v>
      </c>
      <c r="F318" s="34">
        <f t="shared" si="24"/>
        <v>10.710977050346511</v>
      </c>
      <c r="G318" s="34">
        <f>IF(C318&lt;&gt;"",G317-Table3786[[#This Row],[Kapitał]],"")</f>
        <v>6236.9853903204257</v>
      </c>
    </row>
    <row r="319" spans="2:7">
      <c r="B319" s="33">
        <f t="shared" si="20"/>
        <v>50977</v>
      </c>
      <c r="C319">
        <f t="shared" si="21"/>
        <v>292</v>
      </c>
      <c r="D319" s="34">
        <f t="shared" si="22"/>
        <v>200.3118169378279</v>
      </c>
      <c r="E319" s="34">
        <f t="shared" si="23"/>
        <v>189.91684128729733</v>
      </c>
      <c r="F319" s="34">
        <f t="shared" si="24"/>
        <v>10.394975650534036</v>
      </c>
      <c r="G319" s="34">
        <f>IF(C319&lt;&gt;"",G318-Table3786[[#This Row],[Kapitał]],"")</f>
        <v>6047.068549033128</v>
      </c>
    </row>
    <row r="320" spans="2:7">
      <c r="B320" s="33">
        <f t="shared" si="20"/>
        <v>51008</v>
      </c>
      <c r="C320">
        <f t="shared" si="21"/>
        <v>293</v>
      </c>
      <c r="D320" s="34">
        <f t="shared" si="22"/>
        <v>200.3118169378279</v>
      </c>
      <c r="E320" s="34">
        <f t="shared" si="23"/>
        <v>190.23336935610951</v>
      </c>
      <c r="F320" s="34">
        <f t="shared" si="24"/>
        <v>10.078447581721871</v>
      </c>
      <c r="G320" s="34">
        <f>IF(C320&lt;&gt;"",G319-Table3786[[#This Row],[Kapitał]],"")</f>
        <v>5856.8351796770185</v>
      </c>
    </row>
    <row r="321" spans="2:7">
      <c r="B321" s="33">
        <f t="shared" si="20"/>
        <v>51039</v>
      </c>
      <c r="C321">
        <f t="shared" si="21"/>
        <v>294</v>
      </c>
      <c r="D321" s="34">
        <f t="shared" si="22"/>
        <v>200.3118169378279</v>
      </c>
      <c r="E321" s="34">
        <f t="shared" si="23"/>
        <v>190.55042497170302</v>
      </c>
      <c r="F321" s="34">
        <f t="shared" si="24"/>
        <v>9.7613919661283575</v>
      </c>
      <c r="G321" s="34">
        <f>IF(C321&lt;&gt;"",G320-Table3786[[#This Row],[Kapitał]],"")</f>
        <v>5666.2847547053152</v>
      </c>
    </row>
    <row r="322" spans="2:7">
      <c r="B322" s="33">
        <f t="shared" si="20"/>
        <v>51069</v>
      </c>
      <c r="C322">
        <f t="shared" si="21"/>
        <v>295</v>
      </c>
      <c r="D322" s="34">
        <f t="shared" si="22"/>
        <v>200.3118169378279</v>
      </c>
      <c r="E322" s="34">
        <f t="shared" si="23"/>
        <v>190.86800901332253</v>
      </c>
      <c r="F322" s="34">
        <f t="shared" si="24"/>
        <v>9.4438079245088513</v>
      </c>
      <c r="G322" s="34">
        <f>IF(C322&lt;&gt;"",G321-Table3786[[#This Row],[Kapitał]],"")</f>
        <v>5475.4167456919931</v>
      </c>
    </row>
    <row r="323" spans="2:7">
      <c r="B323" s="33">
        <f t="shared" si="20"/>
        <v>51100</v>
      </c>
      <c r="C323">
        <f t="shared" si="21"/>
        <v>296</v>
      </c>
      <c r="D323" s="34">
        <f t="shared" si="22"/>
        <v>200.3118169378279</v>
      </c>
      <c r="E323" s="34">
        <f t="shared" si="23"/>
        <v>191.18612236167806</v>
      </c>
      <c r="F323" s="34">
        <f t="shared" si="24"/>
        <v>9.1256945761533146</v>
      </c>
      <c r="G323" s="34">
        <f>IF(C323&lt;&gt;"",G322-Table3786[[#This Row],[Kapitał]],"")</f>
        <v>5284.2306233303152</v>
      </c>
    </row>
    <row r="324" spans="2:7">
      <c r="B324" s="33">
        <f t="shared" si="20"/>
        <v>51130</v>
      </c>
      <c r="C324">
        <f t="shared" si="21"/>
        <v>297</v>
      </c>
      <c r="D324" s="34">
        <f t="shared" si="22"/>
        <v>200.3118169378279</v>
      </c>
      <c r="E324" s="34">
        <f t="shared" si="23"/>
        <v>191.50476589894754</v>
      </c>
      <c r="F324" s="34">
        <f t="shared" si="24"/>
        <v>8.8070510388838503</v>
      </c>
      <c r="G324" s="34">
        <f>IF(C324&lt;&gt;"",G323-Table3786[[#This Row],[Kapitał]],"")</f>
        <v>5092.7258574313673</v>
      </c>
    </row>
    <row r="325" spans="2:7">
      <c r="B325" s="33">
        <f t="shared" si="20"/>
        <v>51161</v>
      </c>
      <c r="C325">
        <f t="shared" si="21"/>
        <v>298</v>
      </c>
      <c r="D325" s="34">
        <f t="shared" si="22"/>
        <v>200.3118169378279</v>
      </c>
      <c r="E325" s="34">
        <f t="shared" si="23"/>
        <v>191.82394050877912</v>
      </c>
      <c r="F325" s="34">
        <f t="shared" si="24"/>
        <v>8.4878764290522728</v>
      </c>
      <c r="G325" s="34">
        <f>IF(C325&lt;&gt;"",G324-Table3786[[#This Row],[Kapitał]],"")</f>
        <v>4900.9019169225885</v>
      </c>
    </row>
    <row r="326" spans="2:7">
      <c r="B326" s="33">
        <f t="shared" si="20"/>
        <v>51192</v>
      </c>
      <c r="C326">
        <f t="shared" si="21"/>
        <v>299</v>
      </c>
      <c r="D326" s="34">
        <f t="shared" si="22"/>
        <v>200.3118169378279</v>
      </c>
      <c r="E326" s="34">
        <f t="shared" si="23"/>
        <v>192.14364707629375</v>
      </c>
      <c r="F326" s="34">
        <f t="shared" si="24"/>
        <v>8.1681698615376401</v>
      </c>
      <c r="G326" s="34">
        <f>IF(C326&lt;&gt;"",G325-Table3786[[#This Row],[Kapitał]],"")</f>
        <v>4708.7582698462948</v>
      </c>
    </row>
    <row r="327" spans="2:7">
      <c r="B327" s="33">
        <f t="shared" si="20"/>
        <v>51221</v>
      </c>
      <c r="C327">
        <f t="shared" si="21"/>
        <v>300</v>
      </c>
      <c r="D327" s="34">
        <f t="shared" si="22"/>
        <v>200.3118169378279</v>
      </c>
      <c r="E327" s="34">
        <f t="shared" si="23"/>
        <v>192.46388648808758</v>
      </c>
      <c r="F327" s="34">
        <f t="shared" si="24"/>
        <v>7.8479304497438163</v>
      </c>
      <c r="G327" s="34">
        <f>IF(C327&lt;&gt;"",G326-Table3786[[#This Row],[Kapitał]],"")</f>
        <v>4516.2943833582076</v>
      </c>
    </row>
    <row r="328" spans="2:7">
      <c r="B328" s="33">
        <f t="shared" si="20"/>
        <v>51252</v>
      </c>
      <c r="C328">
        <f t="shared" si="21"/>
        <v>301</v>
      </c>
      <c r="D328" s="34">
        <f t="shared" si="22"/>
        <v>200.3118169378279</v>
      </c>
      <c r="E328" s="34">
        <f t="shared" si="23"/>
        <v>192.78465963223437</v>
      </c>
      <c r="F328" s="34">
        <f t="shared" si="24"/>
        <v>7.5271573055970045</v>
      </c>
      <c r="G328" s="34">
        <f>IF(C328&lt;&gt;"",G327-Table3786[[#This Row],[Kapitał]],"")</f>
        <v>4323.5097237259733</v>
      </c>
    </row>
    <row r="329" spans="2:7">
      <c r="B329" s="33">
        <f t="shared" si="20"/>
        <v>51282</v>
      </c>
      <c r="C329">
        <f t="shared" si="21"/>
        <v>302</v>
      </c>
      <c r="D329" s="34">
        <f t="shared" si="22"/>
        <v>200.3118169378279</v>
      </c>
      <c r="E329" s="34">
        <f t="shared" si="23"/>
        <v>193.1059673982881</v>
      </c>
      <c r="F329" s="34">
        <f t="shared" si="24"/>
        <v>7.20584953954328</v>
      </c>
      <c r="G329" s="34">
        <f>IF(C329&lt;&gt;"",G328-Table3786[[#This Row],[Kapitał]],"")</f>
        <v>4130.4037563276852</v>
      </c>
    </row>
    <row r="330" spans="2:7">
      <c r="B330" s="33">
        <f t="shared" si="20"/>
        <v>51313</v>
      </c>
      <c r="C330">
        <f t="shared" si="21"/>
        <v>303</v>
      </c>
      <c r="D330" s="34">
        <f t="shared" si="22"/>
        <v>200.3118169378279</v>
      </c>
      <c r="E330" s="34">
        <f t="shared" si="23"/>
        <v>193.42781067728524</v>
      </c>
      <c r="F330" s="34">
        <f t="shared" si="24"/>
        <v>6.8840062605461334</v>
      </c>
      <c r="G330" s="34">
        <f>IF(C330&lt;&gt;"",G329-Table3786[[#This Row],[Kapitał]],"")</f>
        <v>3936.9759456503998</v>
      </c>
    </row>
    <row r="331" spans="2:7">
      <c r="B331" s="33">
        <f t="shared" si="20"/>
        <v>51343</v>
      </c>
      <c r="C331">
        <f t="shared" si="21"/>
        <v>304</v>
      </c>
      <c r="D331" s="34">
        <f t="shared" si="22"/>
        <v>200.3118169378279</v>
      </c>
      <c r="E331" s="34">
        <f t="shared" si="23"/>
        <v>193.75019036174737</v>
      </c>
      <c r="F331" s="34">
        <f t="shared" si="24"/>
        <v>6.5616265760839907</v>
      </c>
      <c r="G331" s="34">
        <f>IF(C331&lt;&gt;"",G330-Table3786[[#This Row],[Kapitał]],"")</f>
        <v>3743.2257552886526</v>
      </c>
    </row>
    <row r="332" spans="2:7">
      <c r="B332" s="33">
        <f t="shared" si="20"/>
        <v>51374</v>
      </c>
      <c r="C332">
        <f t="shared" si="21"/>
        <v>305</v>
      </c>
      <c r="D332" s="34">
        <f t="shared" si="22"/>
        <v>200.3118169378279</v>
      </c>
      <c r="E332" s="34">
        <f t="shared" si="23"/>
        <v>194.07310734568364</v>
      </c>
      <c r="F332" s="34">
        <f t="shared" si="24"/>
        <v>6.2387095921477451</v>
      </c>
      <c r="G332" s="34">
        <f>IF(C332&lt;&gt;"",G331-Table3786[[#This Row],[Kapitał]],"")</f>
        <v>3549.152647942969</v>
      </c>
    </row>
    <row r="333" spans="2:7">
      <c r="B333" s="33">
        <f t="shared" si="20"/>
        <v>51405</v>
      </c>
      <c r="C333">
        <f t="shared" si="21"/>
        <v>306</v>
      </c>
      <c r="D333" s="34">
        <f t="shared" si="22"/>
        <v>200.3118169378279</v>
      </c>
      <c r="E333" s="34">
        <f t="shared" si="23"/>
        <v>194.39656252459309</v>
      </c>
      <c r="F333" s="34">
        <f t="shared" si="24"/>
        <v>5.9152544132382721</v>
      </c>
      <c r="G333" s="34">
        <f>IF(C333&lt;&gt;"",G332-Table3786[[#This Row],[Kapitał]],"")</f>
        <v>3354.7560854183757</v>
      </c>
    </row>
    <row r="334" spans="2:7">
      <c r="B334" s="33">
        <f t="shared" si="20"/>
        <v>51435</v>
      </c>
      <c r="C334">
        <f t="shared" si="21"/>
        <v>307</v>
      </c>
      <c r="D334" s="34">
        <f t="shared" si="22"/>
        <v>200.3118169378279</v>
      </c>
      <c r="E334" s="34">
        <f t="shared" si="23"/>
        <v>194.72055679546742</v>
      </c>
      <c r="F334" s="34">
        <f t="shared" si="24"/>
        <v>5.591260142363951</v>
      </c>
      <c r="G334" s="34">
        <f>IF(C334&lt;&gt;"",G333-Table3786[[#This Row],[Kapitał]],"")</f>
        <v>3160.0355286229083</v>
      </c>
    </row>
    <row r="335" spans="2:7">
      <c r="B335" s="33">
        <f t="shared" si="20"/>
        <v>51466</v>
      </c>
      <c r="C335">
        <f t="shared" si="21"/>
        <v>308</v>
      </c>
      <c r="D335" s="34">
        <f t="shared" si="22"/>
        <v>200.3118169378279</v>
      </c>
      <c r="E335" s="34">
        <f t="shared" si="23"/>
        <v>195.04509105679321</v>
      </c>
      <c r="F335" s="34">
        <f t="shared" si="24"/>
        <v>5.2667258810381723</v>
      </c>
      <c r="G335" s="34">
        <f>IF(C335&lt;&gt;"",G334-Table3786[[#This Row],[Kapitał]],"")</f>
        <v>2964.9904375661149</v>
      </c>
    </row>
    <row r="336" spans="2:7">
      <c r="B336" s="33">
        <f t="shared" si="20"/>
        <v>51496</v>
      </c>
      <c r="C336">
        <f t="shared" si="21"/>
        <v>309</v>
      </c>
      <c r="D336" s="34">
        <f t="shared" si="22"/>
        <v>200.3118169378279</v>
      </c>
      <c r="E336" s="34">
        <f t="shared" si="23"/>
        <v>195.37016620855454</v>
      </c>
      <c r="F336" s="34">
        <f t="shared" si="24"/>
        <v>4.9416507292768497</v>
      </c>
      <c r="G336" s="34">
        <f>IF(C336&lt;&gt;"",G335-Table3786[[#This Row],[Kapitał]],"")</f>
        <v>2769.6202713575603</v>
      </c>
    </row>
    <row r="337" spans="2:7">
      <c r="B337" s="33">
        <f t="shared" si="20"/>
        <v>51527</v>
      </c>
      <c r="C337">
        <f t="shared" si="21"/>
        <v>310</v>
      </c>
      <c r="D337" s="34">
        <f t="shared" si="22"/>
        <v>200.3118169378279</v>
      </c>
      <c r="E337" s="34">
        <f t="shared" si="23"/>
        <v>195.69578315223544</v>
      </c>
      <c r="F337" s="34">
        <f t="shared" si="24"/>
        <v>4.6160337855959259</v>
      </c>
      <c r="G337" s="34">
        <f>IF(C337&lt;&gt;"",G336-Table3786[[#This Row],[Kapitał]],"")</f>
        <v>2573.9244882053249</v>
      </c>
    </row>
    <row r="338" spans="2:7">
      <c r="B338" s="33">
        <f t="shared" si="20"/>
        <v>51558</v>
      </c>
      <c r="C338">
        <f t="shared" si="21"/>
        <v>311</v>
      </c>
      <c r="D338" s="34">
        <f t="shared" si="22"/>
        <v>200.3118169378279</v>
      </c>
      <c r="E338" s="34">
        <f t="shared" si="23"/>
        <v>196.02194279082249</v>
      </c>
      <c r="F338" s="34">
        <f t="shared" si="24"/>
        <v>4.2898741470088648</v>
      </c>
      <c r="G338" s="34">
        <f>IF(C338&lt;&gt;"",G337-Table3786[[#This Row],[Kapitał]],"")</f>
        <v>2377.9025454145026</v>
      </c>
    </row>
    <row r="339" spans="2:7">
      <c r="B339" s="33">
        <f t="shared" si="20"/>
        <v>51586</v>
      </c>
      <c r="C339">
        <f t="shared" si="21"/>
        <v>312</v>
      </c>
      <c r="D339" s="34">
        <f t="shared" si="22"/>
        <v>200.3118169378279</v>
      </c>
      <c r="E339" s="34">
        <f t="shared" si="23"/>
        <v>196.34864602880722</v>
      </c>
      <c r="F339" s="34">
        <f t="shared" si="24"/>
        <v>3.9631709090241616</v>
      </c>
      <c r="G339" s="34">
        <f>IF(C339&lt;&gt;"",G338-Table3786[[#This Row],[Kapitał]],"")</f>
        <v>2181.5538993856953</v>
      </c>
    </row>
    <row r="340" spans="2:7">
      <c r="B340" s="33">
        <f t="shared" si="20"/>
        <v>51617</v>
      </c>
      <c r="C340">
        <f t="shared" si="21"/>
        <v>313</v>
      </c>
      <c r="D340" s="34">
        <f t="shared" si="22"/>
        <v>200.3118169378279</v>
      </c>
      <c r="E340" s="34">
        <f t="shared" si="23"/>
        <v>196.67589377218857</v>
      </c>
      <c r="F340" s="34">
        <f t="shared" si="24"/>
        <v>3.6359231656428159</v>
      </c>
      <c r="G340" s="34">
        <f>IF(C340&lt;&gt;"",G339-Table3786[[#This Row],[Kapitał]],"")</f>
        <v>1984.8780056135067</v>
      </c>
    </row>
    <row r="341" spans="2:7">
      <c r="B341" s="33">
        <f t="shared" si="20"/>
        <v>51647</v>
      </c>
      <c r="C341">
        <f t="shared" si="21"/>
        <v>314</v>
      </c>
      <c r="D341" s="34">
        <f t="shared" si="22"/>
        <v>200.3118169378279</v>
      </c>
      <c r="E341" s="34">
        <f t="shared" si="23"/>
        <v>197.00368692847553</v>
      </c>
      <c r="F341" s="34">
        <f t="shared" si="24"/>
        <v>3.3081300093558355</v>
      </c>
      <c r="G341" s="34">
        <f>IF(C341&lt;&gt;"",G340-Table3786[[#This Row],[Kapitał]],"")</f>
        <v>1787.8743186850311</v>
      </c>
    </row>
    <row r="342" spans="2:7">
      <c r="B342" s="33">
        <f t="shared" si="20"/>
        <v>51678</v>
      </c>
      <c r="C342">
        <f t="shared" si="21"/>
        <v>315</v>
      </c>
      <c r="D342" s="34">
        <f t="shared" si="22"/>
        <v>200.3118169378279</v>
      </c>
      <c r="E342" s="34">
        <f t="shared" si="23"/>
        <v>197.33202640668966</v>
      </c>
      <c r="F342" s="34">
        <f t="shared" si="24"/>
        <v>2.9797905311417097</v>
      </c>
      <c r="G342" s="34">
        <f>IF(C342&lt;&gt;"",G341-Table3786[[#This Row],[Kapitał]],"")</f>
        <v>1590.5422922783414</v>
      </c>
    </row>
    <row r="343" spans="2:7">
      <c r="B343" s="33">
        <f t="shared" si="20"/>
        <v>51708</v>
      </c>
      <c r="C343">
        <f t="shared" si="21"/>
        <v>316</v>
      </c>
      <c r="D343" s="34">
        <f t="shared" si="22"/>
        <v>200.3118169378279</v>
      </c>
      <c r="E343" s="34">
        <f t="shared" si="23"/>
        <v>197.66091311736747</v>
      </c>
      <c r="F343" s="34">
        <f t="shared" si="24"/>
        <v>2.6509038204638933</v>
      </c>
      <c r="G343" s="34">
        <f>IF(C343&lt;&gt;"",G342-Table3786[[#This Row],[Kapitał]],"")</f>
        <v>1392.8813791609739</v>
      </c>
    </row>
    <row r="344" spans="2:7">
      <c r="B344" s="33">
        <f t="shared" si="20"/>
        <v>51739</v>
      </c>
      <c r="C344">
        <f t="shared" si="21"/>
        <v>317</v>
      </c>
      <c r="D344" s="34">
        <f t="shared" si="22"/>
        <v>200.3118169378279</v>
      </c>
      <c r="E344" s="34">
        <f t="shared" si="23"/>
        <v>197.99034797256311</v>
      </c>
      <c r="F344" s="34">
        <f t="shared" si="24"/>
        <v>2.3214689652682807</v>
      </c>
      <c r="G344" s="34">
        <f>IF(C344&lt;&gt;"",G343-Table3786[[#This Row],[Kapitał]],"")</f>
        <v>1194.8910311884108</v>
      </c>
    </row>
    <row r="345" spans="2:7">
      <c r="B345" s="33">
        <f t="shared" si="20"/>
        <v>51770</v>
      </c>
      <c r="C345">
        <f t="shared" si="21"/>
        <v>318</v>
      </c>
      <c r="D345" s="34">
        <f t="shared" si="22"/>
        <v>200.3118169378279</v>
      </c>
      <c r="E345" s="34">
        <f t="shared" si="23"/>
        <v>198.32033188585072</v>
      </c>
      <c r="F345" s="34">
        <f t="shared" si="24"/>
        <v>1.9914850519806757</v>
      </c>
      <c r="G345" s="34">
        <f>IF(C345&lt;&gt;"",G344-Table3786[[#This Row],[Kapitał]],"")</f>
        <v>996.57069930256012</v>
      </c>
    </row>
    <row r="346" spans="2:7">
      <c r="B346" s="33">
        <f t="shared" si="20"/>
        <v>51800</v>
      </c>
      <c r="C346">
        <f t="shared" si="21"/>
        <v>319</v>
      </c>
      <c r="D346" s="34">
        <f t="shared" si="22"/>
        <v>200.3118169378279</v>
      </c>
      <c r="E346" s="34">
        <f t="shared" si="23"/>
        <v>198.65086577232714</v>
      </c>
      <c r="F346" s="34">
        <f t="shared" si="24"/>
        <v>1.6609511655042579</v>
      </c>
      <c r="G346" s="34">
        <f>IF(C346&lt;&gt;"",G345-Table3786[[#This Row],[Kapitał]],"")</f>
        <v>797.91983353023295</v>
      </c>
    </row>
    <row r="347" spans="2:7">
      <c r="B347" s="33">
        <f t="shared" si="20"/>
        <v>51831</v>
      </c>
      <c r="C347">
        <f t="shared" si="21"/>
        <v>320</v>
      </c>
      <c r="D347" s="34">
        <f t="shared" si="22"/>
        <v>200.3118169378279</v>
      </c>
      <c r="E347" s="34">
        <f t="shared" si="23"/>
        <v>198.98195054861435</v>
      </c>
      <c r="F347" s="34">
        <f t="shared" si="24"/>
        <v>1.3298663892170459</v>
      </c>
      <c r="G347" s="34">
        <f>IF(C347&lt;&gt;"",G346-Table3786[[#This Row],[Kapitał]],"")</f>
        <v>598.9378829816186</v>
      </c>
    </row>
    <row r="348" spans="2:7">
      <c r="B348" s="33">
        <f t="shared" ref="B348:B411" si="25">IF(C348&lt;&gt;"",EDATE(B347,1),"")</f>
        <v>51861</v>
      </c>
      <c r="C348">
        <f t="shared" ref="C348:C411" si="26">IF($C$19&lt;=C347,"",C347+1)</f>
        <v>321</v>
      </c>
      <c r="D348" s="34">
        <f t="shared" ref="D348:D411" si="27">IF(C348&lt;&gt;"",$C$21,"")</f>
        <v>200.3118169378279</v>
      </c>
      <c r="E348" s="34">
        <f t="shared" ref="E348:E411" si="28">IF(C348&lt;&gt;"",PPMT($C$18,C348,$C$19,-$C$20,,),"")</f>
        <v>199.31358713286201</v>
      </c>
      <c r="F348" s="34">
        <f t="shared" ref="F348:F411" si="29">IF(C348&lt;&gt;"",IPMT($C$18,C348,$C$19,-$C$20,,),"")</f>
        <v>0.99822980496935532</v>
      </c>
      <c r="G348" s="34">
        <f>IF(C348&lt;&gt;"",G347-Table3786[[#This Row],[Kapitał]],"")</f>
        <v>399.62429584875656</v>
      </c>
    </row>
    <row r="349" spans="2:7">
      <c r="B349" s="33">
        <f t="shared" si="25"/>
        <v>51892</v>
      </c>
      <c r="C349">
        <f t="shared" si="26"/>
        <v>322</v>
      </c>
      <c r="D349" s="34">
        <f t="shared" si="27"/>
        <v>200.3118169378279</v>
      </c>
      <c r="E349" s="34">
        <f t="shared" si="28"/>
        <v>199.64577644475014</v>
      </c>
      <c r="F349" s="34">
        <f t="shared" si="29"/>
        <v>0.66604049308125179</v>
      </c>
      <c r="G349" s="34">
        <f>IF(C349&lt;&gt;"",G348-Table3786[[#This Row],[Kapitał]],"")</f>
        <v>199.97851940400642</v>
      </c>
    </row>
    <row r="350" spans="2:7">
      <c r="B350" s="33">
        <f t="shared" si="25"/>
        <v>51923</v>
      </c>
      <c r="C350">
        <f t="shared" si="26"/>
        <v>323</v>
      </c>
      <c r="D350" s="34">
        <f t="shared" si="27"/>
        <v>200.3118169378279</v>
      </c>
      <c r="E350" s="34">
        <f t="shared" si="28"/>
        <v>199.97851940549137</v>
      </c>
      <c r="F350" s="34">
        <f t="shared" si="29"/>
        <v>0.3332975323400017</v>
      </c>
      <c r="G350" s="34">
        <f>IF(C350&lt;&gt;"",G349-Table3786[[#This Row],[Kapitał]],"")</f>
        <v>-1.4849490526103182E-9</v>
      </c>
    </row>
    <row r="351" spans="2:7">
      <c r="B351" s="33" t="str">
        <f t="shared" si="25"/>
        <v/>
      </c>
      <c r="C351" t="str">
        <f t="shared" si="26"/>
        <v/>
      </c>
      <c r="D351" s="34" t="str">
        <f t="shared" si="27"/>
        <v/>
      </c>
      <c r="E351" s="34" t="str">
        <f t="shared" si="28"/>
        <v/>
      </c>
      <c r="F351" s="34" t="str">
        <f t="shared" si="29"/>
        <v/>
      </c>
      <c r="G351" s="34" t="str">
        <f>IF(C351&lt;&gt;"",G350-Table3786[[#This Row],[Kapitał]],"")</f>
        <v/>
      </c>
    </row>
    <row r="352" spans="2:7">
      <c r="B352" s="33" t="str">
        <f t="shared" si="25"/>
        <v/>
      </c>
      <c r="C352" t="str">
        <f t="shared" si="26"/>
        <v/>
      </c>
      <c r="D352" s="34" t="str">
        <f t="shared" si="27"/>
        <v/>
      </c>
      <c r="E352" s="34" t="str">
        <f t="shared" si="28"/>
        <v/>
      </c>
      <c r="F352" s="34" t="str">
        <f t="shared" si="29"/>
        <v/>
      </c>
      <c r="G352" s="34" t="str">
        <f>IF(C352&lt;&gt;"",G351-Table3786[[#This Row],[Kapitał]],"")</f>
        <v/>
      </c>
    </row>
    <row r="353" spans="2:7">
      <c r="B353" s="33" t="str">
        <f t="shared" si="25"/>
        <v/>
      </c>
      <c r="C353" t="str">
        <f t="shared" si="26"/>
        <v/>
      </c>
      <c r="D353" s="34" t="str">
        <f t="shared" si="27"/>
        <v/>
      </c>
      <c r="E353" s="34" t="str">
        <f t="shared" si="28"/>
        <v/>
      </c>
      <c r="F353" s="34" t="str">
        <f t="shared" si="29"/>
        <v/>
      </c>
      <c r="G353" s="34" t="str">
        <f>IF(C353&lt;&gt;"",G352-Table3786[[#This Row],[Kapitał]],"")</f>
        <v/>
      </c>
    </row>
    <row r="354" spans="2:7">
      <c r="B354" s="33" t="str">
        <f t="shared" si="25"/>
        <v/>
      </c>
      <c r="C354" t="str">
        <f t="shared" si="26"/>
        <v/>
      </c>
      <c r="D354" s="34" t="str">
        <f t="shared" si="27"/>
        <v/>
      </c>
      <c r="E354" s="34" t="str">
        <f t="shared" si="28"/>
        <v/>
      </c>
      <c r="F354" s="34" t="str">
        <f t="shared" si="29"/>
        <v/>
      </c>
      <c r="G354" s="34" t="str">
        <f>IF(C354&lt;&gt;"",G353-Table3786[[#This Row],[Kapitał]],"")</f>
        <v/>
      </c>
    </row>
    <row r="355" spans="2:7">
      <c r="B355" s="33" t="str">
        <f t="shared" si="25"/>
        <v/>
      </c>
      <c r="C355" t="str">
        <f t="shared" si="26"/>
        <v/>
      </c>
      <c r="D355" s="34" t="str">
        <f t="shared" si="27"/>
        <v/>
      </c>
      <c r="E355" s="34" t="str">
        <f t="shared" si="28"/>
        <v/>
      </c>
      <c r="F355" s="34" t="str">
        <f t="shared" si="29"/>
        <v/>
      </c>
      <c r="G355" s="34" t="str">
        <f>IF(C355&lt;&gt;"",G354-Table3786[[#This Row],[Kapitał]],"")</f>
        <v/>
      </c>
    </row>
    <row r="356" spans="2:7">
      <c r="B356" s="33" t="str">
        <f t="shared" si="25"/>
        <v/>
      </c>
      <c r="C356" t="str">
        <f t="shared" si="26"/>
        <v/>
      </c>
      <c r="D356" s="34" t="str">
        <f t="shared" si="27"/>
        <v/>
      </c>
      <c r="E356" s="34" t="str">
        <f t="shared" si="28"/>
        <v/>
      </c>
      <c r="F356" s="34" t="str">
        <f t="shared" si="29"/>
        <v/>
      </c>
      <c r="G356" s="34" t="str">
        <f>IF(C356&lt;&gt;"",G355-Table3786[[#This Row],[Kapitał]],"")</f>
        <v/>
      </c>
    </row>
    <row r="357" spans="2:7">
      <c r="B357" s="33" t="str">
        <f t="shared" si="25"/>
        <v/>
      </c>
      <c r="C357" t="str">
        <f t="shared" si="26"/>
        <v/>
      </c>
      <c r="D357" s="34" t="str">
        <f t="shared" si="27"/>
        <v/>
      </c>
      <c r="E357" s="34" t="str">
        <f t="shared" si="28"/>
        <v/>
      </c>
      <c r="F357" s="34" t="str">
        <f t="shared" si="29"/>
        <v/>
      </c>
      <c r="G357" s="34" t="str">
        <f>IF(C357&lt;&gt;"",G356-Table3786[[#This Row],[Kapitał]],"")</f>
        <v/>
      </c>
    </row>
    <row r="358" spans="2:7">
      <c r="B358" s="33" t="str">
        <f t="shared" si="25"/>
        <v/>
      </c>
      <c r="C358" t="str">
        <f t="shared" si="26"/>
        <v/>
      </c>
      <c r="D358" s="34" t="str">
        <f t="shared" si="27"/>
        <v/>
      </c>
      <c r="E358" s="34" t="str">
        <f t="shared" si="28"/>
        <v/>
      </c>
      <c r="F358" s="34" t="str">
        <f t="shared" si="29"/>
        <v/>
      </c>
      <c r="G358" s="34" t="str">
        <f>IF(C358&lt;&gt;"",G357-Table3786[[#This Row],[Kapitał]],"")</f>
        <v/>
      </c>
    </row>
    <row r="359" spans="2:7">
      <c r="B359" s="33" t="str">
        <f t="shared" si="25"/>
        <v/>
      </c>
      <c r="C359" t="str">
        <f t="shared" si="26"/>
        <v/>
      </c>
      <c r="D359" s="34" t="str">
        <f t="shared" si="27"/>
        <v/>
      </c>
      <c r="E359" s="34" t="str">
        <f t="shared" si="28"/>
        <v/>
      </c>
      <c r="F359" s="34" t="str">
        <f t="shared" si="29"/>
        <v/>
      </c>
      <c r="G359" s="34" t="str">
        <f>IF(C359&lt;&gt;"",G358-Table3786[[#This Row],[Kapitał]],"")</f>
        <v/>
      </c>
    </row>
    <row r="360" spans="2:7">
      <c r="B360" s="33" t="str">
        <f t="shared" si="25"/>
        <v/>
      </c>
      <c r="C360" t="str">
        <f t="shared" si="26"/>
        <v/>
      </c>
      <c r="D360" s="34" t="str">
        <f t="shared" si="27"/>
        <v/>
      </c>
      <c r="E360" s="34" t="str">
        <f t="shared" si="28"/>
        <v/>
      </c>
      <c r="F360" s="34" t="str">
        <f t="shared" si="29"/>
        <v/>
      </c>
      <c r="G360" s="34" t="str">
        <f>IF(C360&lt;&gt;"",G359-Table3786[[#This Row],[Kapitał]],"")</f>
        <v/>
      </c>
    </row>
    <row r="361" spans="2:7">
      <c r="B361" s="33" t="str">
        <f t="shared" si="25"/>
        <v/>
      </c>
      <c r="C361" t="str">
        <f t="shared" si="26"/>
        <v/>
      </c>
      <c r="D361" s="34" t="str">
        <f t="shared" si="27"/>
        <v/>
      </c>
      <c r="E361" s="34" t="str">
        <f t="shared" si="28"/>
        <v/>
      </c>
      <c r="F361" s="34" t="str">
        <f t="shared" si="29"/>
        <v/>
      </c>
      <c r="G361" s="34" t="str">
        <f>IF(C361&lt;&gt;"",G360-Table3786[[#This Row],[Kapitał]],"")</f>
        <v/>
      </c>
    </row>
    <row r="362" spans="2:7">
      <c r="B362" s="33" t="str">
        <f t="shared" si="25"/>
        <v/>
      </c>
      <c r="C362" t="str">
        <f t="shared" si="26"/>
        <v/>
      </c>
      <c r="D362" s="34" t="str">
        <f t="shared" si="27"/>
        <v/>
      </c>
      <c r="E362" s="34" t="str">
        <f t="shared" si="28"/>
        <v/>
      </c>
      <c r="F362" s="34" t="str">
        <f t="shared" si="29"/>
        <v/>
      </c>
      <c r="G362" s="34" t="str">
        <f>IF(C362&lt;&gt;"",G361-Table3786[[#This Row],[Kapitał]],"")</f>
        <v/>
      </c>
    </row>
    <row r="363" spans="2:7">
      <c r="B363" s="33" t="str">
        <f t="shared" si="25"/>
        <v/>
      </c>
      <c r="C363" t="str">
        <f t="shared" si="26"/>
        <v/>
      </c>
      <c r="D363" s="34" t="str">
        <f t="shared" si="27"/>
        <v/>
      </c>
      <c r="E363" s="34" t="str">
        <f t="shared" si="28"/>
        <v/>
      </c>
      <c r="F363" s="34" t="str">
        <f t="shared" si="29"/>
        <v/>
      </c>
      <c r="G363" s="34" t="str">
        <f>IF(C363&lt;&gt;"",G362-Table3786[[#This Row],[Kapitał]],"")</f>
        <v/>
      </c>
    </row>
    <row r="364" spans="2:7">
      <c r="B364" s="33" t="str">
        <f t="shared" si="25"/>
        <v/>
      </c>
      <c r="C364" t="str">
        <f t="shared" si="26"/>
        <v/>
      </c>
      <c r="D364" s="34" t="str">
        <f t="shared" si="27"/>
        <v/>
      </c>
      <c r="E364" s="34" t="str">
        <f t="shared" si="28"/>
        <v/>
      </c>
      <c r="F364" s="34" t="str">
        <f t="shared" si="29"/>
        <v/>
      </c>
      <c r="G364" s="34" t="str">
        <f>IF(C364&lt;&gt;"",G363-Table3786[[#This Row],[Kapitał]],"")</f>
        <v/>
      </c>
    </row>
    <row r="365" spans="2:7">
      <c r="B365" s="33" t="str">
        <f t="shared" si="25"/>
        <v/>
      </c>
      <c r="C365" t="str">
        <f t="shared" si="26"/>
        <v/>
      </c>
      <c r="D365" s="34" t="str">
        <f t="shared" si="27"/>
        <v/>
      </c>
      <c r="E365" s="34" t="str">
        <f t="shared" si="28"/>
        <v/>
      </c>
      <c r="F365" s="34" t="str">
        <f t="shared" si="29"/>
        <v/>
      </c>
      <c r="G365" s="34" t="str">
        <f>IF(C365&lt;&gt;"",G364-Table3786[[#This Row],[Kapitał]],"")</f>
        <v/>
      </c>
    </row>
    <row r="366" spans="2:7">
      <c r="B366" s="33" t="str">
        <f t="shared" si="25"/>
        <v/>
      </c>
      <c r="C366" t="str">
        <f t="shared" si="26"/>
        <v/>
      </c>
      <c r="D366" s="34" t="str">
        <f t="shared" si="27"/>
        <v/>
      </c>
      <c r="E366" s="34" t="str">
        <f t="shared" si="28"/>
        <v/>
      </c>
      <c r="F366" s="34" t="str">
        <f t="shared" si="29"/>
        <v/>
      </c>
      <c r="G366" s="34" t="str">
        <f>IF(C366&lt;&gt;"",G365-Table3786[[#This Row],[Kapitał]],"")</f>
        <v/>
      </c>
    </row>
    <row r="367" spans="2:7">
      <c r="B367" s="33" t="str">
        <f t="shared" si="25"/>
        <v/>
      </c>
      <c r="C367" t="str">
        <f t="shared" si="26"/>
        <v/>
      </c>
      <c r="D367" s="34" t="str">
        <f t="shared" si="27"/>
        <v/>
      </c>
      <c r="E367" s="34" t="str">
        <f t="shared" si="28"/>
        <v/>
      </c>
      <c r="F367" s="34" t="str">
        <f t="shared" si="29"/>
        <v/>
      </c>
      <c r="G367" s="34" t="str">
        <f>IF(C367&lt;&gt;"",G366-Table3786[[#This Row],[Kapitał]],"")</f>
        <v/>
      </c>
    </row>
    <row r="368" spans="2:7">
      <c r="B368" s="33" t="str">
        <f t="shared" si="25"/>
        <v/>
      </c>
      <c r="C368" t="str">
        <f t="shared" si="26"/>
        <v/>
      </c>
      <c r="D368" s="34" t="str">
        <f t="shared" si="27"/>
        <v/>
      </c>
      <c r="E368" s="34" t="str">
        <f t="shared" si="28"/>
        <v/>
      </c>
      <c r="F368" s="34" t="str">
        <f t="shared" si="29"/>
        <v/>
      </c>
      <c r="G368" s="34" t="str">
        <f>IF(C368&lt;&gt;"",G367-Table3786[[#This Row],[Kapitał]],"")</f>
        <v/>
      </c>
    </row>
    <row r="369" spans="2:7">
      <c r="B369" s="33" t="str">
        <f t="shared" si="25"/>
        <v/>
      </c>
      <c r="C369" t="str">
        <f t="shared" si="26"/>
        <v/>
      </c>
      <c r="D369" s="34" t="str">
        <f t="shared" si="27"/>
        <v/>
      </c>
      <c r="E369" s="34" t="str">
        <f t="shared" si="28"/>
        <v/>
      </c>
      <c r="F369" s="34" t="str">
        <f t="shared" si="29"/>
        <v/>
      </c>
      <c r="G369" s="34" t="str">
        <f>IF(C369&lt;&gt;"",G368-Table3786[[#This Row],[Kapitał]],"")</f>
        <v/>
      </c>
    </row>
    <row r="370" spans="2:7">
      <c r="B370" s="33" t="str">
        <f t="shared" si="25"/>
        <v/>
      </c>
      <c r="C370" t="str">
        <f t="shared" si="26"/>
        <v/>
      </c>
      <c r="D370" s="34" t="str">
        <f t="shared" si="27"/>
        <v/>
      </c>
      <c r="E370" s="34" t="str">
        <f t="shared" si="28"/>
        <v/>
      </c>
      <c r="F370" s="34" t="str">
        <f t="shared" si="29"/>
        <v/>
      </c>
      <c r="G370" s="34" t="str">
        <f>IF(C370&lt;&gt;"",G369-Table3786[[#This Row],[Kapitał]],"")</f>
        <v/>
      </c>
    </row>
    <row r="371" spans="2:7">
      <c r="B371" s="33" t="str">
        <f t="shared" si="25"/>
        <v/>
      </c>
      <c r="C371" t="str">
        <f t="shared" si="26"/>
        <v/>
      </c>
      <c r="D371" s="34" t="str">
        <f t="shared" si="27"/>
        <v/>
      </c>
      <c r="E371" s="34" t="str">
        <f t="shared" si="28"/>
        <v/>
      </c>
      <c r="F371" s="34" t="str">
        <f t="shared" si="29"/>
        <v/>
      </c>
      <c r="G371" s="34" t="str">
        <f>IF(C371&lt;&gt;"",G370-Table3786[[#This Row],[Kapitał]],"")</f>
        <v/>
      </c>
    </row>
    <row r="372" spans="2:7">
      <c r="B372" s="33" t="str">
        <f t="shared" si="25"/>
        <v/>
      </c>
      <c r="C372" t="str">
        <f t="shared" si="26"/>
        <v/>
      </c>
      <c r="D372" s="34" t="str">
        <f t="shared" si="27"/>
        <v/>
      </c>
      <c r="E372" s="34" t="str">
        <f t="shared" si="28"/>
        <v/>
      </c>
      <c r="F372" s="34" t="str">
        <f t="shared" si="29"/>
        <v/>
      </c>
      <c r="G372" s="34" t="str">
        <f>IF(C372&lt;&gt;"",G371-Table3786[[#This Row],[Kapitał]],"")</f>
        <v/>
      </c>
    </row>
    <row r="373" spans="2:7">
      <c r="B373" s="33" t="str">
        <f t="shared" si="25"/>
        <v/>
      </c>
      <c r="C373" t="str">
        <f t="shared" si="26"/>
        <v/>
      </c>
      <c r="D373" s="34" t="str">
        <f t="shared" si="27"/>
        <v/>
      </c>
      <c r="E373" s="34" t="str">
        <f t="shared" si="28"/>
        <v/>
      </c>
      <c r="F373" s="34" t="str">
        <f t="shared" si="29"/>
        <v/>
      </c>
      <c r="G373" s="34" t="str">
        <f>IF(C373&lt;&gt;"",G372-Table3786[[#This Row],[Kapitał]],"")</f>
        <v/>
      </c>
    </row>
    <row r="374" spans="2:7">
      <c r="B374" s="33" t="str">
        <f t="shared" si="25"/>
        <v/>
      </c>
      <c r="C374" t="str">
        <f t="shared" si="26"/>
        <v/>
      </c>
      <c r="D374" s="34" t="str">
        <f t="shared" si="27"/>
        <v/>
      </c>
      <c r="E374" s="34" t="str">
        <f t="shared" si="28"/>
        <v/>
      </c>
      <c r="F374" s="34" t="str">
        <f t="shared" si="29"/>
        <v/>
      </c>
      <c r="G374" s="34" t="str">
        <f>IF(C374&lt;&gt;"",G373-Table3786[[#This Row],[Kapitał]],"")</f>
        <v/>
      </c>
    </row>
    <row r="375" spans="2:7">
      <c r="B375" s="33" t="str">
        <f t="shared" si="25"/>
        <v/>
      </c>
      <c r="C375" t="str">
        <f t="shared" si="26"/>
        <v/>
      </c>
      <c r="D375" s="34" t="str">
        <f t="shared" si="27"/>
        <v/>
      </c>
      <c r="E375" s="34" t="str">
        <f t="shared" si="28"/>
        <v/>
      </c>
      <c r="F375" s="34" t="str">
        <f t="shared" si="29"/>
        <v/>
      </c>
      <c r="G375" s="34" t="str">
        <f>IF(C375&lt;&gt;"",G374-Table3786[[#This Row],[Kapitał]],"")</f>
        <v/>
      </c>
    </row>
    <row r="376" spans="2:7">
      <c r="B376" s="33" t="str">
        <f t="shared" si="25"/>
        <v/>
      </c>
      <c r="C376" t="str">
        <f t="shared" si="26"/>
        <v/>
      </c>
      <c r="D376" s="34" t="str">
        <f t="shared" si="27"/>
        <v/>
      </c>
      <c r="E376" s="34" t="str">
        <f t="shared" si="28"/>
        <v/>
      </c>
      <c r="F376" s="34" t="str">
        <f t="shared" si="29"/>
        <v/>
      </c>
      <c r="G376" s="34" t="str">
        <f>IF(C376&lt;&gt;"",G375-Table3786[[#This Row],[Kapitał]],"")</f>
        <v/>
      </c>
    </row>
    <row r="377" spans="2:7">
      <c r="B377" s="33" t="str">
        <f t="shared" si="25"/>
        <v/>
      </c>
      <c r="C377" t="str">
        <f t="shared" si="26"/>
        <v/>
      </c>
      <c r="D377" s="34" t="str">
        <f t="shared" si="27"/>
        <v/>
      </c>
      <c r="E377" s="34" t="str">
        <f t="shared" si="28"/>
        <v/>
      </c>
      <c r="F377" s="34" t="str">
        <f t="shared" si="29"/>
        <v/>
      </c>
      <c r="G377" s="34" t="str">
        <f>IF(C377&lt;&gt;"",G376-Table3786[[#This Row],[Kapitał]],"")</f>
        <v/>
      </c>
    </row>
    <row r="378" spans="2:7">
      <c r="B378" s="33" t="str">
        <f t="shared" si="25"/>
        <v/>
      </c>
      <c r="C378" t="str">
        <f t="shared" si="26"/>
        <v/>
      </c>
      <c r="D378" s="34" t="str">
        <f t="shared" si="27"/>
        <v/>
      </c>
      <c r="E378" s="34" t="str">
        <f t="shared" si="28"/>
        <v/>
      </c>
      <c r="F378" s="34" t="str">
        <f t="shared" si="29"/>
        <v/>
      </c>
      <c r="G378" s="34" t="str">
        <f>IF(C378&lt;&gt;"",G377-Table3786[[#This Row],[Kapitał]],"")</f>
        <v/>
      </c>
    </row>
    <row r="379" spans="2:7">
      <c r="B379" s="33" t="str">
        <f t="shared" si="25"/>
        <v/>
      </c>
      <c r="C379" t="str">
        <f t="shared" si="26"/>
        <v/>
      </c>
      <c r="D379" s="34" t="str">
        <f t="shared" si="27"/>
        <v/>
      </c>
      <c r="E379" s="34" t="str">
        <f t="shared" si="28"/>
        <v/>
      </c>
      <c r="F379" s="34" t="str">
        <f t="shared" si="29"/>
        <v/>
      </c>
      <c r="G379" s="34" t="str">
        <f>IF(C379&lt;&gt;"",G378-Table3786[[#This Row],[Kapitał]],"")</f>
        <v/>
      </c>
    </row>
    <row r="380" spans="2:7">
      <c r="B380" s="33" t="str">
        <f t="shared" si="25"/>
        <v/>
      </c>
      <c r="C380" t="str">
        <f t="shared" si="26"/>
        <v/>
      </c>
      <c r="D380" s="34" t="str">
        <f t="shared" si="27"/>
        <v/>
      </c>
      <c r="E380" s="34" t="str">
        <f t="shared" si="28"/>
        <v/>
      </c>
      <c r="F380" s="34" t="str">
        <f t="shared" si="29"/>
        <v/>
      </c>
      <c r="G380" s="34" t="str">
        <f>IF(C380&lt;&gt;"",G379-Table3786[[#This Row],[Kapitał]],"")</f>
        <v/>
      </c>
    </row>
    <row r="381" spans="2:7">
      <c r="B381" s="33" t="str">
        <f t="shared" si="25"/>
        <v/>
      </c>
      <c r="C381" t="str">
        <f t="shared" si="26"/>
        <v/>
      </c>
      <c r="D381" s="34" t="str">
        <f t="shared" si="27"/>
        <v/>
      </c>
      <c r="E381" s="34" t="str">
        <f t="shared" si="28"/>
        <v/>
      </c>
      <c r="F381" s="34" t="str">
        <f t="shared" si="29"/>
        <v/>
      </c>
      <c r="G381" s="34" t="str">
        <f>IF(C381&lt;&gt;"",G380-Table3786[[#This Row],[Kapitał]],"")</f>
        <v/>
      </c>
    </row>
    <row r="382" spans="2:7">
      <c r="B382" s="33" t="str">
        <f t="shared" si="25"/>
        <v/>
      </c>
      <c r="C382" t="str">
        <f t="shared" si="26"/>
        <v/>
      </c>
      <c r="D382" s="34" t="str">
        <f t="shared" si="27"/>
        <v/>
      </c>
      <c r="E382" s="34" t="str">
        <f t="shared" si="28"/>
        <v/>
      </c>
      <c r="F382" s="34" t="str">
        <f t="shared" si="29"/>
        <v/>
      </c>
      <c r="G382" s="34" t="str">
        <f>IF(C382&lt;&gt;"",G381-Table3786[[#This Row],[Kapitał]],"")</f>
        <v/>
      </c>
    </row>
    <row r="383" spans="2:7">
      <c r="B383" s="33" t="str">
        <f t="shared" si="25"/>
        <v/>
      </c>
      <c r="C383" t="str">
        <f t="shared" si="26"/>
        <v/>
      </c>
      <c r="D383" s="34" t="str">
        <f t="shared" si="27"/>
        <v/>
      </c>
      <c r="E383" s="34" t="str">
        <f t="shared" si="28"/>
        <v/>
      </c>
      <c r="F383" s="34" t="str">
        <f t="shared" si="29"/>
        <v/>
      </c>
      <c r="G383" s="34" t="str">
        <f>IF(C383&lt;&gt;"",G382-Table3786[[#This Row],[Kapitał]],"")</f>
        <v/>
      </c>
    </row>
    <row r="384" spans="2:7">
      <c r="B384" s="33" t="str">
        <f t="shared" si="25"/>
        <v/>
      </c>
      <c r="C384" t="str">
        <f t="shared" si="26"/>
        <v/>
      </c>
      <c r="D384" s="34" t="str">
        <f t="shared" si="27"/>
        <v/>
      </c>
      <c r="E384" s="34" t="str">
        <f t="shared" si="28"/>
        <v/>
      </c>
      <c r="F384" s="34" t="str">
        <f t="shared" si="29"/>
        <v/>
      </c>
      <c r="G384" s="34" t="str">
        <f>IF(C384&lt;&gt;"",G383-Table3786[[#This Row],[Kapitał]],"")</f>
        <v/>
      </c>
    </row>
    <row r="385" spans="2:7">
      <c r="B385" s="33" t="str">
        <f t="shared" si="25"/>
        <v/>
      </c>
      <c r="C385" t="str">
        <f t="shared" si="26"/>
        <v/>
      </c>
      <c r="D385" s="34" t="str">
        <f t="shared" si="27"/>
        <v/>
      </c>
      <c r="E385" s="34" t="str">
        <f t="shared" si="28"/>
        <v/>
      </c>
      <c r="F385" s="34" t="str">
        <f t="shared" si="29"/>
        <v/>
      </c>
      <c r="G385" s="34" t="str">
        <f>IF(C385&lt;&gt;"",G384-Table3786[[#This Row],[Kapitał]],"")</f>
        <v/>
      </c>
    </row>
    <row r="386" spans="2:7">
      <c r="B386" s="33" t="str">
        <f t="shared" si="25"/>
        <v/>
      </c>
      <c r="C386" t="str">
        <f t="shared" si="26"/>
        <v/>
      </c>
      <c r="D386" s="34" t="str">
        <f t="shared" si="27"/>
        <v/>
      </c>
      <c r="E386" s="34" t="str">
        <f t="shared" si="28"/>
        <v/>
      </c>
      <c r="F386" s="34" t="str">
        <f t="shared" si="29"/>
        <v/>
      </c>
      <c r="G386" s="34" t="str">
        <f>IF(C386&lt;&gt;"",G385-Table3786[[#This Row],[Kapitał]],"")</f>
        <v/>
      </c>
    </row>
    <row r="387" spans="2:7">
      <c r="B387" s="33" t="str">
        <f t="shared" si="25"/>
        <v/>
      </c>
      <c r="C387" t="str">
        <f t="shared" si="26"/>
        <v/>
      </c>
      <c r="D387" s="34" t="str">
        <f t="shared" si="27"/>
        <v/>
      </c>
      <c r="E387" s="34" t="str">
        <f t="shared" si="28"/>
        <v/>
      </c>
      <c r="F387" s="34" t="str">
        <f t="shared" si="29"/>
        <v/>
      </c>
      <c r="G387" s="34" t="str">
        <f>IF(C387&lt;&gt;"",G386-Table3786[[#This Row],[Kapitał]],"")</f>
        <v/>
      </c>
    </row>
    <row r="388" spans="2:7">
      <c r="B388" s="33" t="str">
        <f t="shared" si="25"/>
        <v/>
      </c>
      <c r="C388" t="str">
        <f t="shared" si="26"/>
        <v/>
      </c>
      <c r="D388" s="34" t="str">
        <f t="shared" si="27"/>
        <v/>
      </c>
      <c r="E388" s="34" t="str">
        <f t="shared" si="28"/>
        <v/>
      </c>
      <c r="F388" s="34" t="str">
        <f t="shared" si="29"/>
        <v/>
      </c>
      <c r="G388" s="34" t="str">
        <f>IF(C388&lt;&gt;"",G387-Table3786[[#This Row],[Kapitał]],"")</f>
        <v/>
      </c>
    </row>
    <row r="389" spans="2:7">
      <c r="B389" s="33" t="str">
        <f t="shared" si="25"/>
        <v/>
      </c>
      <c r="C389" t="str">
        <f t="shared" si="26"/>
        <v/>
      </c>
      <c r="D389" s="34" t="str">
        <f t="shared" si="27"/>
        <v/>
      </c>
      <c r="E389" s="34" t="str">
        <f t="shared" si="28"/>
        <v/>
      </c>
      <c r="F389" s="34" t="str">
        <f t="shared" si="29"/>
        <v/>
      </c>
      <c r="G389" s="34" t="str">
        <f>IF(C389&lt;&gt;"",G388-Table3786[[#This Row],[Kapitał]],"")</f>
        <v/>
      </c>
    </row>
    <row r="390" spans="2:7">
      <c r="B390" s="33" t="str">
        <f t="shared" si="25"/>
        <v/>
      </c>
      <c r="C390" t="str">
        <f t="shared" si="26"/>
        <v/>
      </c>
      <c r="D390" s="34" t="str">
        <f t="shared" si="27"/>
        <v/>
      </c>
      <c r="E390" s="34" t="str">
        <f t="shared" si="28"/>
        <v/>
      </c>
      <c r="F390" s="34" t="str">
        <f t="shared" si="29"/>
        <v/>
      </c>
      <c r="G390" s="34" t="str">
        <f>IF(C390&lt;&gt;"",G389-Table3786[[#This Row],[Kapitał]],"")</f>
        <v/>
      </c>
    </row>
    <row r="391" spans="2:7">
      <c r="B391" s="33" t="str">
        <f t="shared" si="25"/>
        <v/>
      </c>
      <c r="C391" t="str">
        <f t="shared" si="26"/>
        <v/>
      </c>
      <c r="D391" s="34" t="str">
        <f t="shared" si="27"/>
        <v/>
      </c>
      <c r="E391" s="34" t="str">
        <f t="shared" si="28"/>
        <v/>
      </c>
      <c r="F391" s="34" t="str">
        <f t="shared" si="29"/>
        <v/>
      </c>
      <c r="G391" s="34" t="str">
        <f>IF(C391&lt;&gt;"",G390-Table3786[[#This Row],[Kapitał]],"")</f>
        <v/>
      </c>
    </row>
    <row r="392" spans="2:7">
      <c r="B392" s="33" t="str">
        <f t="shared" si="25"/>
        <v/>
      </c>
      <c r="C392" t="str">
        <f t="shared" si="26"/>
        <v/>
      </c>
      <c r="D392" s="34" t="str">
        <f t="shared" si="27"/>
        <v/>
      </c>
      <c r="E392" s="34" t="str">
        <f t="shared" si="28"/>
        <v/>
      </c>
      <c r="F392" s="34" t="str">
        <f t="shared" si="29"/>
        <v/>
      </c>
      <c r="G392" s="34" t="str">
        <f>IF(C392&lt;&gt;"",G391-Table3786[[#This Row],[Kapitał]],"")</f>
        <v/>
      </c>
    </row>
    <row r="393" spans="2:7">
      <c r="B393" s="33" t="str">
        <f t="shared" si="25"/>
        <v/>
      </c>
      <c r="C393" t="str">
        <f t="shared" si="26"/>
        <v/>
      </c>
      <c r="D393" s="34" t="str">
        <f t="shared" si="27"/>
        <v/>
      </c>
      <c r="E393" s="34" t="str">
        <f t="shared" si="28"/>
        <v/>
      </c>
      <c r="F393" s="34" t="str">
        <f t="shared" si="29"/>
        <v/>
      </c>
      <c r="G393" s="34" t="str">
        <f>IF(C393&lt;&gt;"",G392-Table3786[[#This Row],[Kapitał]],"")</f>
        <v/>
      </c>
    </row>
    <row r="394" spans="2:7">
      <c r="B394" s="33" t="str">
        <f t="shared" si="25"/>
        <v/>
      </c>
      <c r="C394" t="str">
        <f t="shared" si="26"/>
        <v/>
      </c>
      <c r="D394" s="34" t="str">
        <f t="shared" si="27"/>
        <v/>
      </c>
      <c r="E394" s="34" t="str">
        <f t="shared" si="28"/>
        <v/>
      </c>
      <c r="F394" s="34" t="str">
        <f t="shared" si="29"/>
        <v/>
      </c>
      <c r="G394" s="34" t="str">
        <f>IF(C394&lt;&gt;"",G393-Table3786[[#This Row],[Kapitał]],"")</f>
        <v/>
      </c>
    </row>
    <row r="395" spans="2:7">
      <c r="B395" s="33" t="str">
        <f t="shared" si="25"/>
        <v/>
      </c>
      <c r="C395" t="str">
        <f t="shared" si="26"/>
        <v/>
      </c>
      <c r="D395" s="34" t="str">
        <f t="shared" si="27"/>
        <v/>
      </c>
      <c r="E395" s="34" t="str">
        <f t="shared" si="28"/>
        <v/>
      </c>
      <c r="F395" s="34" t="str">
        <f t="shared" si="29"/>
        <v/>
      </c>
      <c r="G395" s="34" t="str">
        <f>IF(C395&lt;&gt;"",G394-Table3786[[#This Row],[Kapitał]],"")</f>
        <v/>
      </c>
    </row>
    <row r="396" spans="2:7">
      <c r="B396" s="33" t="str">
        <f t="shared" si="25"/>
        <v/>
      </c>
      <c r="C396" t="str">
        <f t="shared" si="26"/>
        <v/>
      </c>
      <c r="D396" s="34" t="str">
        <f t="shared" si="27"/>
        <v/>
      </c>
      <c r="E396" s="34" t="str">
        <f t="shared" si="28"/>
        <v/>
      </c>
      <c r="F396" s="34" t="str">
        <f t="shared" si="29"/>
        <v/>
      </c>
      <c r="G396" s="34" t="str">
        <f>IF(C396&lt;&gt;"",G395-Table3786[[#This Row],[Kapitał]],"")</f>
        <v/>
      </c>
    </row>
    <row r="397" spans="2:7">
      <c r="B397" s="33" t="str">
        <f t="shared" si="25"/>
        <v/>
      </c>
      <c r="C397" t="str">
        <f t="shared" si="26"/>
        <v/>
      </c>
      <c r="D397" s="34" t="str">
        <f t="shared" si="27"/>
        <v/>
      </c>
      <c r="E397" s="34" t="str">
        <f t="shared" si="28"/>
        <v/>
      </c>
      <c r="F397" s="34" t="str">
        <f t="shared" si="29"/>
        <v/>
      </c>
      <c r="G397" s="34" t="str">
        <f>IF(C397&lt;&gt;"",G396-Table3786[[#This Row],[Kapitał]],"")</f>
        <v/>
      </c>
    </row>
    <row r="398" spans="2:7">
      <c r="B398" s="33" t="str">
        <f t="shared" si="25"/>
        <v/>
      </c>
      <c r="C398" t="str">
        <f t="shared" si="26"/>
        <v/>
      </c>
      <c r="D398" s="34" t="str">
        <f t="shared" si="27"/>
        <v/>
      </c>
      <c r="E398" s="34" t="str">
        <f t="shared" si="28"/>
        <v/>
      </c>
      <c r="F398" s="34" t="str">
        <f t="shared" si="29"/>
        <v/>
      </c>
      <c r="G398" s="34" t="str">
        <f>IF(C398&lt;&gt;"",G397-Table3786[[#This Row],[Kapitał]],"")</f>
        <v/>
      </c>
    </row>
    <row r="399" spans="2:7">
      <c r="B399" s="33" t="str">
        <f t="shared" si="25"/>
        <v/>
      </c>
      <c r="C399" t="str">
        <f t="shared" si="26"/>
        <v/>
      </c>
      <c r="D399" s="34" t="str">
        <f t="shared" si="27"/>
        <v/>
      </c>
      <c r="E399" s="34" t="str">
        <f t="shared" si="28"/>
        <v/>
      </c>
      <c r="F399" s="34" t="str">
        <f t="shared" si="29"/>
        <v/>
      </c>
      <c r="G399" s="34" t="str">
        <f>IF(C399&lt;&gt;"",G398-Table3786[[#This Row],[Kapitał]],"")</f>
        <v/>
      </c>
    </row>
    <row r="400" spans="2:7">
      <c r="B400" s="33" t="str">
        <f t="shared" si="25"/>
        <v/>
      </c>
      <c r="C400" t="str">
        <f t="shared" si="26"/>
        <v/>
      </c>
      <c r="D400" s="34" t="str">
        <f t="shared" si="27"/>
        <v/>
      </c>
      <c r="E400" s="34" t="str">
        <f t="shared" si="28"/>
        <v/>
      </c>
      <c r="F400" s="34" t="str">
        <f t="shared" si="29"/>
        <v/>
      </c>
      <c r="G400" s="34" t="str">
        <f>IF(C400&lt;&gt;"",G399-Table3786[[#This Row],[Kapitał]],"")</f>
        <v/>
      </c>
    </row>
    <row r="401" spans="2:7">
      <c r="B401" s="33" t="str">
        <f t="shared" si="25"/>
        <v/>
      </c>
      <c r="C401" t="str">
        <f t="shared" si="26"/>
        <v/>
      </c>
      <c r="D401" s="34" t="str">
        <f t="shared" si="27"/>
        <v/>
      </c>
      <c r="E401" s="34" t="str">
        <f t="shared" si="28"/>
        <v/>
      </c>
      <c r="F401" s="34" t="str">
        <f t="shared" si="29"/>
        <v/>
      </c>
      <c r="G401" s="34" t="str">
        <f>IF(C401&lt;&gt;"",G400-Table3786[[#This Row],[Kapitał]],"")</f>
        <v/>
      </c>
    </row>
    <row r="402" spans="2:7">
      <c r="B402" s="33" t="str">
        <f t="shared" si="25"/>
        <v/>
      </c>
      <c r="C402" t="str">
        <f t="shared" si="26"/>
        <v/>
      </c>
      <c r="D402" s="34" t="str">
        <f t="shared" si="27"/>
        <v/>
      </c>
      <c r="E402" s="34" t="str">
        <f t="shared" si="28"/>
        <v/>
      </c>
      <c r="F402" s="34" t="str">
        <f t="shared" si="29"/>
        <v/>
      </c>
      <c r="G402" s="34" t="str">
        <f>IF(C402&lt;&gt;"",G401-Table3786[[#This Row],[Kapitał]],"")</f>
        <v/>
      </c>
    </row>
    <row r="403" spans="2:7">
      <c r="B403" s="33" t="str">
        <f t="shared" si="25"/>
        <v/>
      </c>
      <c r="C403" t="str">
        <f t="shared" si="26"/>
        <v/>
      </c>
      <c r="D403" s="34" t="str">
        <f t="shared" si="27"/>
        <v/>
      </c>
      <c r="E403" s="34" t="str">
        <f t="shared" si="28"/>
        <v/>
      </c>
      <c r="F403" s="34" t="str">
        <f t="shared" si="29"/>
        <v/>
      </c>
      <c r="G403" s="34" t="str">
        <f>IF(C403&lt;&gt;"",G402-Table3786[[#This Row],[Kapitał]],"")</f>
        <v/>
      </c>
    </row>
    <row r="404" spans="2:7">
      <c r="B404" s="33" t="str">
        <f t="shared" si="25"/>
        <v/>
      </c>
      <c r="C404" t="str">
        <f t="shared" si="26"/>
        <v/>
      </c>
      <c r="D404" s="34" t="str">
        <f t="shared" si="27"/>
        <v/>
      </c>
      <c r="E404" s="34" t="str">
        <f t="shared" si="28"/>
        <v/>
      </c>
      <c r="F404" s="34" t="str">
        <f t="shared" si="29"/>
        <v/>
      </c>
      <c r="G404" s="34" t="str">
        <f>IF(C404&lt;&gt;"",G403-Table3786[[#This Row],[Kapitał]],"")</f>
        <v/>
      </c>
    </row>
    <row r="405" spans="2:7">
      <c r="B405" s="33" t="str">
        <f t="shared" si="25"/>
        <v/>
      </c>
      <c r="C405" t="str">
        <f t="shared" si="26"/>
        <v/>
      </c>
      <c r="D405" s="34" t="str">
        <f t="shared" si="27"/>
        <v/>
      </c>
      <c r="E405" s="34" t="str">
        <f t="shared" si="28"/>
        <v/>
      </c>
      <c r="F405" s="34" t="str">
        <f t="shared" si="29"/>
        <v/>
      </c>
      <c r="G405" s="34" t="str">
        <f>IF(C405&lt;&gt;"",G404-Table3786[[#This Row],[Kapitał]],"")</f>
        <v/>
      </c>
    </row>
    <row r="406" spans="2:7">
      <c r="B406" s="33" t="str">
        <f t="shared" si="25"/>
        <v/>
      </c>
      <c r="C406" t="str">
        <f t="shared" si="26"/>
        <v/>
      </c>
      <c r="D406" s="34" t="str">
        <f t="shared" si="27"/>
        <v/>
      </c>
      <c r="E406" s="34" t="str">
        <f t="shared" si="28"/>
        <v/>
      </c>
      <c r="F406" s="34" t="str">
        <f t="shared" si="29"/>
        <v/>
      </c>
      <c r="G406" s="34" t="str">
        <f>IF(C406&lt;&gt;"",G405-Table3786[[#This Row],[Kapitał]],"")</f>
        <v/>
      </c>
    </row>
    <row r="407" spans="2:7">
      <c r="B407" s="33" t="str">
        <f t="shared" si="25"/>
        <v/>
      </c>
      <c r="C407" t="str">
        <f t="shared" si="26"/>
        <v/>
      </c>
      <c r="D407" s="34" t="str">
        <f t="shared" si="27"/>
        <v/>
      </c>
      <c r="E407" s="34" t="str">
        <f t="shared" si="28"/>
        <v/>
      </c>
      <c r="F407" s="34" t="str">
        <f t="shared" si="29"/>
        <v/>
      </c>
      <c r="G407" s="34" t="str">
        <f>IF(C407&lt;&gt;"",G406-Table3786[[#This Row],[Kapitał]],"")</f>
        <v/>
      </c>
    </row>
    <row r="408" spans="2:7">
      <c r="B408" s="33" t="str">
        <f t="shared" si="25"/>
        <v/>
      </c>
      <c r="C408" t="str">
        <f t="shared" si="26"/>
        <v/>
      </c>
      <c r="D408" s="34" t="str">
        <f t="shared" si="27"/>
        <v/>
      </c>
      <c r="E408" s="34" t="str">
        <f t="shared" si="28"/>
        <v/>
      </c>
      <c r="F408" s="34" t="str">
        <f t="shared" si="29"/>
        <v/>
      </c>
      <c r="G408" s="34" t="str">
        <f>IF(C408&lt;&gt;"",G407-Table3786[[#This Row],[Kapitał]],"")</f>
        <v/>
      </c>
    </row>
    <row r="409" spans="2:7">
      <c r="B409" s="33" t="str">
        <f t="shared" si="25"/>
        <v/>
      </c>
      <c r="C409" t="str">
        <f t="shared" si="26"/>
        <v/>
      </c>
      <c r="D409" s="34" t="str">
        <f t="shared" si="27"/>
        <v/>
      </c>
      <c r="E409" s="34" t="str">
        <f t="shared" si="28"/>
        <v/>
      </c>
      <c r="F409" s="34" t="str">
        <f t="shared" si="29"/>
        <v/>
      </c>
      <c r="G409" s="34" t="str">
        <f>IF(C409&lt;&gt;"",G408-Table3786[[#This Row],[Kapitał]],"")</f>
        <v/>
      </c>
    </row>
    <row r="410" spans="2:7">
      <c r="B410" s="33" t="str">
        <f t="shared" si="25"/>
        <v/>
      </c>
      <c r="C410" t="str">
        <f t="shared" si="26"/>
        <v/>
      </c>
      <c r="D410" s="34" t="str">
        <f t="shared" si="27"/>
        <v/>
      </c>
      <c r="E410" s="34" t="str">
        <f t="shared" si="28"/>
        <v/>
      </c>
      <c r="F410" s="34" t="str">
        <f t="shared" si="29"/>
        <v/>
      </c>
      <c r="G410" s="34" t="str">
        <f>IF(C410&lt;&gt;"",G409-Table3786[[#This Row],[Kapitał]],"")</f>
        <v/>
      </c>
    </row>
    <row r="411" spans="2:7">
      <c r="B411" s="33" t="str">
        <f t="shared" si="25"/>
        <v/>
      </c>
      <c r="C411" t="str">
        <f t="shared" si="26"/>
        <v/>
      </c>
      <c r="D411" s="34" t="str">
        <f t="shared" si="27"/>
        <v/>
      </c>
      <c r="E411" s="34" t="str">
        <f t="shared" si="28"/>
        <v/>
      </c>
      <c r="F411" s="34" t="str">
        <f t="shared" si="29"/>
        <v/>
      </c>
      <c r="G411" s="34" t="str">
        <f>IF(C411&lt;&gt;"",G410-Table3786[[#This Row],[Kapitał]],"")</f>
        <v/>
      </c>
    </row>
    <row r="412" spans="2:7">
      <c r="B412" s="33" t="str">
        <f t="shared" ref="B412:B475" si="30">IF(C412&lt;&gt;"",EDATE(B411,1),"")</f>
        <v/>
      </c>
      <c r="C412" t="str">
        <f t="shared" ref="C412:C475" si="31">IF($C$19&lt;=C411,"",C411+1)</f>
        <v/>
      </c>
      <c r="D412" s="34" t="str">
        <f t="shared" ref="D412:D475" si="32">IF(C412&lt;&gt;"",$C$21,"")</f>
        <v/>
      </c>
      <c r="E412" s="34" t="str">
        <f t="shared" ref="E412:E475" si="33">IF(C412&lt;&gt;"",PPMT($C$18,C412,$C$19,-$C$20,,),"")</f>
        <v/>
      </c>
      <c r="F412" s="34" t="str">
        <f t="shared" ref="F412:F475" si="34">IF(C412&lt;&gt;"",IPMT($C$18,C412,$C$19,-$C$20,,),"")</f>
        <v/>
      </c>
      <c r="G412" s="34" t="str">
        <f>IF(C412&lt;&gt;"",G411-Table3786[[#This Row],[Kapitał]],"")</f>
        <v/>
      </c>
    </row>
    <row r="413" spans="2:7">
      <c r="B413" s="33" t="str">
        <f t="shared" si="30"/>
        <v/>
      </c>
      <c r="C413" t="str">
        <f t="shared" si="31"/>
        <v/>
      </c>
      <c r="D413" s="34" t="str">
        <f t="shared" si="32"/>
        <v/>
      </c>
      <c r="E413" s="34" t="str">
        <f t="shared" si="33"/>
        <v/>
      </c>
      <c r="F413" s="34" t="str">
        <f t="shared" si="34"/>
        <v/>
      </c>
      <c r="G413" s="34" t="str">
        <f>IF(C413&lt;&gt;"",G412-Table3786[[#This Row],[Kapitał]],"")</f>
        <v/>
      </c>
    </row>
    <row r="414" spans="2:7">
      <c r="B414" s="33" t="str">
        <f t="shared" si="30"/>
        <v/>
      </c>
      <c r="C414" t="str">
        <f t="shared" si="31"/>
        <v/>
      </c>
      <c r="D414" s="34" t="str">
        <f t="shared" si="32"/>
        <v/>
      </c>
      <c r="E414" s="34" t="str">
        <f t="shared" si="33"/>
        <v/>
      </c>
      <c r="F414" s="34" t="str">
        <f t="shared" si="34"/>
        <v/>
      </c>
      <c r="G414" s="34" t="str">
        <f>IF(C414&lt;&gt;"",G413-Table3786[[#This Row],[Kapitał]],"")</f>
        <v/>
      </c>
    </row>
    <row r="415" spans="2:7">
      <c r="B415" s="33" t="str">
        <f t="shared" si="30"/>
        <v/>
      </c>
      <c r="C415" t="str">
        <f t="shared" si="31"/>
        <v/>
      </c>
      <c r="D415" s="34" t="str">
        <f t="shared" si="32"/>
        <v/>
      </c>
      <c r="E415" s="34" t="str">
        <f t="shared" si="33"/>
        <v/>
      </c>
      <c r="F415" s="34" t="str">
        <f t="shared" si="34"/>
        <v/>
      </c>
      <c r="G415" s="34" t="str">
        <f>IF(C415&lt;&gt;"",G414-Table3786[[#This Row],[Kapitał]],"")</f>
        <v/>
      </c>
    </row>
    <row r="416" spans="2:7">
      <c r="B416" s="33" t="str">
        <f t="shared" si="30"/>
        <v/>
      </c>
      <c r="C416" t="str">
        <f t="shared" si="31"/>
        <v/>
      </c>
      <c r="D416" s="34" t="str">
        <f t="shared" si="32"/>
        <v/>
      </c>
      <c r="E416" s="34" t="str">
        <f t="shared" si="33"/>
        <v/>
      </c>
      <c r="F416" s="34" t="str">
        <f t="shared" si="34"/>
        <v/>
      </c>
      <c r="G416" s="34" t="str">
        <f>IF(C416&lt;&gt;"",G415-Table3786[[#This Row],[Kapitał]],"")</f>
        <v/>
      </c>
    </row>
    <row r="417" spans="2:7">
      <c r="B417" s="33" t="str">
        <f t="shared" si="30"/>
        <v/>
      </c>
      <c r="C417" t="str">
        <f t="shared" si="31"/>
        <v/>
      </c>
      <c r="D417" s="34" t="str">
        <f t="shared" si="32"/>
        <v/>
      </c>
      <c r="E417" s="34" t="str">
        <f t="shared" si="33"/>
        <v/>
      </c>
      <c r="F417" s="34" t="str">
        <f t="shared" si="34"/>
        <v/>
      </c>
      <c r="G417" s="34" t="str">
        <f>IF(C417&lt;&gt;"",G416-Table3786[[#This Row],[Kapitał]],"")</f>
        <v/>
      </c>
    </row>
    <row r="418" spans="2:7">
      <c r="B418" s="33" t="str">
        <f t="shared" si="30"/>
        <v/>
      </c>
      <c r="C418" t="str">
        <f t="shared" si="31"/>
        <v/>
      </c>
      <c r="D418" s="34" t="str">
        <f t="shared" si="32"/>
        <v/>
      </c>
      <c r="E418" s="34" t="str">
        <f t="shared" si="33"/>
        <v/>
      </c>
      <c r="F418" s="34" t="str">
        <f t="shared" si="34"/>
        <v/>
      </c>
      <c r="G418" s="34" t="str">
        <f>IF(C418&lt;&gt;"",G417-Table3786[[#This Row],[Kapitał]],"")</f>
        <v/>
      </c>
    </row>
    <row r="419" spans="2:7">
      <c r="B419" s="33" t="str">
        <f t="shared" si="30"/>
        <v/>
      </c>
      <c r="C419" t="str">
        <f t="shared" si="31"/>
        <v/>
      </c>
      <c r="D419" s="34" t="str">
        <f t="shared" si="32"/>
        <v/>
      </c>
      <c r="E419" s="34" t="str">
        <f t="shared" si="33"/>
        <v/>
      </c>
      <c r="F419" s="34" t="str">
        <f t="shared" si="34"/>
        <v/>
      </c>
      <c r="G419" s="34" t="str">
        <f>IF(C419&lt;&gt;"",G418-Table3786[[#This Row],[Kapitał]],"")</f>
        <v/>
      </c>
    </row>
    <row r="420" spans="2:7">
      <c r="B420" s="33" t="str">
        <f t="shared" si="30"/>
        <v/>
      </c>
      <c r="C420" t="str">
        <f t="shared" si="31"/>
        <v/>
      </c>
      <c r="D420" s="34" t="str">
        <f t="shared" si="32"/>
        <v/>
      </c>
      <c r="E420" s="34" t="str">
        <f t="shared" si="33"/>
        <v/>
      </c>
      <c r="F420" s="34" t="str">
        <f t="shared" si="34"/>
        <v/>
      </c>
      <c r="G420" s="34" t="str">
        <f>IF(C420&lt;&gt;"",G419-Table3786[[#This Row],[Kapitał]],"")</f>
        <v/>
      </c>
    </row>
    <row r="421" spans="2:7">
      <c r="B421" s="33" t="str">
        <f t="shared" si="30"/>
        <v/>
      </c>
      <c r="C421" t="str">
        <f t="shared" si="31"/>
        <v/>
      </c>
      <c r="D421" s="34" t="str">
        <f t="shared" si="32"/>
        <v/>
      </c>
      <c r="E421" s="34" t="str">
        <f t="shared" si="33"/>
        <v/>
      </c>
      <c r="F421" s="34" t="str">
        <f t="shared" si="34"/>
        <v/>
      </c>
      <c r="G421" s="34" t="str">
        <f>IF(C421&lt;&gt;"",G420-Table3786[[#This Row],[Kapitał]],"")</f>
        <v/>
      </c>
    </row>
    <row r="422" spans="2:7">
      <c r="B422" s="33" t="str">
        <f t="shared" si="30"/>
        <v/>
      </c>
      <c r="C422" t="str">
        <f t="shared" si="31"/>
        <v/>
      </c>
      <c r="D422" s="34" t="str">
        <f t="shared" si="32"/>
        <v/>
      </c>
      <c r="E422" s="34" t="str">
        <f t="shared" si="33"/>
        <v/>
      </c>
      <c r="F422" s="34" t="str">
        <f t="shared" si="34"/>
        <v/>
      </c>
      <c r="G422" s="34" t="str">
        <f>IF(C422&lt;&gt;"",G421-Table3786[[#This Row],[Kapitał]],"")</f>
        <v/>
      </c>
    </row>
    <row r="423" spans="2:7">
      <c r="B423" s="33" t="str">
        <f t="shared" si="30"/>
        <v/>
      </c>
      <c r="C423" t="str">
        <f t="shared" si="31"/>
        <v/>
      </c>
      <c r="D423" s="34" t="str">
        <f t="shared" si="32"/>
        <v/>
      </c>
      <c r="E423" s="34" t="str">
        <f t="shared" si="33"/>
        <v/>
      </c>
      <c r="F423" s="34" t="str">
        <f t="shared" si="34"/>
        <v/>
      </c>
      <c r="G423" s="34" t="str">
        <f>IF(C423&lt;&gt;"",G422-Table3786[[#This Row],[Kapitał]],"")</f>
        <v/>
      </c>
    </row>
    <row r="424" spans="2:7">
      <c r="B424" s="33" t="str">
        <f t="shared" si="30"/>
        <v/>
      </c>
      <c r="C424" t="str">
        <f t="shared" si="31"/>
        <v/>
      </c>
      <c r="D424" s="34" t="str">
        <f t="shared" si="32"/>
        <v/>
      </c>
      <c r="E424" s="34" t="str">
        <f t="shared" si="33"/>
        <v/>
      </c>
      <c r="F424" s="34" t="str">
        <f t="shared" si="34"/>
        <v/>
      </c>
      <c r="G424" s="34" t="str">
        <f>IF(C424&lt;&gt;"",G423-Table3786[[#This Row],[Kapitał]],"")</f>
        <v/>
      </c>
    </row>
    <row r="425" spans="2:7">
      <c r="B425" s="33" t="str">
        <f t="shared" si="30"/>
        <v/>
      </c>
      <c r="C425" t="str">
        <f t="shared" si="31"/>
        <v/>
      </c>
      <c r="D425" s="34" t="str">
        <f t="shared" si="32"/>
        <v/>
      </c>
      <c r="E425" s="34" t="str">
        <f t="shared" si="33"/>
        <v/>
      </c>
      <c r="F425" s="34" t="str">
        <f t="shared" si="34"/>
        <v/>
      </c>
      <c r="G425" s="34" t="str">
        <f>IF(C425&lt;&gt;"",G424-Table3786[[#This Row],[Kapitał]],"")</f>
        <v/>
      </c>
    </row>
    <row r="426" spans="2:7">
      <c r="B426" s="33" t="str">
        <f t="shared" si="30"/>
        <v/>
      </c>
      <c r="C426" t="str">
        <f t="shared" si="31"/>
        <v/>
      </c>
      <c r="D426" s="34" t="str">
        <f t="shared" si="32"/>
        <v/>
      </c>
      <c r="E426" s="34" t="str">
        <f t="shared" si="33"/>
        <v/>
      </c>
      <c r="F426" s="34" t="str">
        <f t="shared" si="34"/>
        <v/>
      </c>
      <c r="G426" s="34" t="str">
        <f>IF(C426&lt;&gt;"",G425-Table3786[[#This Row],[Kapitał]],"")</f>
        <v/>
      </c>
    </row>
    <row r="427" spans="2:7">
      <c r="B427" s="33" t="str">
        <f t="shared" si="30"/>
        <v/>
      </c>
      <c r="C427" t="str">
        <f t="shared" si="31"/>
        <v/>
      </c>
      <c r="D427" s="34" t="str">
        <f t="shared" si="32"/>
        <v/>
      </c>
      <c r="E427" s="34" t="str">
        <f t="shared" si="33"/>
        <v/>
      </c>
      <c r="F427" s="34" t="str">
        <f t="shared" si="34"/>
        <v/>
      </c>
      <c r="G427" s="34" t="str">
        <f>IF(C427&lt;&gt;"",G426-Table3786[[#This Row],[Kapitał]],"")</f>
        <v/>
      </c>
    </row>
    <row r="428" spans="2:7">
      <c r="B428" s="33" t="str">
        <f t="shared" si="30"/>
        <v/>
      </c>
      <c r="C428" t="str">
        <f t="shared" si="31"/>
        <v/>
      </c>
      <c r="D428" s="34" t="str">
        <f t="shared" si="32"/>
        <v/>
      </c>
      <c r="E428" s="34" t="str">
        <f t="shared" si="33"/>
        <v/>
      </c>
      <c r="F428" s="34" t="str">
        <f t="shared" si="34"/>
        <v/>
      </c>
      <c r="G428" s="34" t="str">
        <f>IF(C428&lt;&gt;"",G427-Table3786[[#This Row],[Kapitał]],"")</f>
        <v/>
      </c>
    </row>
    <row r="429" spans="2:7">
      <c r="B429" s="33" t="str">
        <f t="shared" si="30"/>
        <v/>
      </c>
      <c r="C429" t="str">
        <f t="shared" si="31"/>
        <v/>
      </c>
      <c r="D429" s="34" t="str">
        <f t="shared" si="32"/>
        <v/>
      </c>
      <c r="E429" s="34" t="str">
        <f t="shared" si="33"/>
        <v/>
      </c>
      <c r="F429" s="34" t="str">
        <f t="shared" si="34"/>
        <v/>
      </c>
      <c r="G429" s="34" t="str">
        <f>IF(C429&lt;&gt;"",G428-Table3786[[#This Row],[Kapitał]],"")</f>
        <v/>
      </c>
    </row>
    <row r="430" spans="2:7">
      <c r="B430" s="33" t="str">
        <f t="shared" si="30"/>
        <v/>
      </c>
      <c r="C430" t="str">
        <f t="shared" si="31"/>
        <v/>
      </c>
      <c r="D430" s="34" t="str">
        <f t="shared" si="32"/>
        <v/>
      </c>
      <c r="E430" s="34" t="str">
        <f t="shared" si="33"/>
        <v/>
      </c>
      <c r="F430" s="34" t="str">
        <f t="shared" si="34"/>
        <v/>
      </c>
      <c r="G430" s="34" t="str">
        <f>IF(C430&lt;&gt;"",G429-Table3786[[#This Row],[Kapitał]],"")</f>
        <v/>
      </c>
    </row>
    <row r="431" spans="2:7">
      <c r="B431" s="33" t="str">
        <f t="shared" si="30"/>
        <v/>
      </c>
      <c r="C431" t="str">
        <f t="shared" si="31"/>
        <v/>
      </c>
      <c r="D431" s="34" t="str">
        <f t="shared" si="32"/>
        <v/>
      </c>
      <c r="E431" s="34" t="str">
        <f t="shared" si="33"/>
        <v/>
      </c>
      <c r="F431" s="34" t="str">
        <f t="shared" si="34"/>
        <v/>
      </c>
      <c r="G431" s="34" t="str">
        <f>IF(C431&lt;&gt;"",G430-Table3786[[#This Row],[Kapitał]],"")</f>
        <v/>
      </c>
    </row>
    <row r="432" spans="2:7">
      <c r="B432" s="33" t="str">
        <f t="shared" si="30"/>
        <v/>
      </c>
      <c r="C432" t="str">
        <f t="shared" si="31"/>
        <v/>
      </c>
      <c r="D432" s="34" t="str">
        <f t="shared" si="32"/>
        <v/>
      </c>
      <c r="E432" s="34" t="str">
        <f t="shared" si="33"/>
        <v/>
      </c>
      <c r="F432" s="34" t="str">
        <f t="shared" si="34"/>
        <v/>
      </c>
      <c r="G432" s="34" t="str">
        <f>IF(C432&lt;&gt;"",G431-Table3786[[#This Row],[Kapitał]],"")</f>
        <v/>
      </c>
    </row>
    <row r="433" spans="2:7">
      <c r="B433" s="33" t="str">
        <f t="shared" si="30"/>
        <v/>
      </c>
      <c r="C433" t="str">
        <f t="shared" si="31"/>
        <v/>
      </c>
      <c r="D433" s="34" t="str">
        <f t="shared" si="32"/>
        <v/>
      </c>
      <c r="E433" s="34" t="str">
        <f t="shared" si="33"/>
        <v/>
      </c>
      <c r="F433" s="34" t="str">
        <f t="shared" si="34"/>
        <v/>
      </c>
      <c r="G433" s="34" t="str">
        <f>IF(C433&lt;&gt;"",G432-Table3786[[#This Row],[Kapitał]],"")</f>
        <v/>
      </c>
    </row>
    <row r="434" spans="2:7">
      <c r="B434" s="33" t="str">
        <f t="shared" si="30"/>
        <v/>
      </c>
      <c r="C434" t="str">
        <f t="shared" si="31"/>
        <v/>
      </c>
      <c r="D434" s="34" t="str">
        <f t="shared" si="32"/>
        <v/>
      </c>
      <c r="E434" s="34" t="str">
        <f t="shared" si="33"/>
        <v/>
      </c>
      <c r="F434" s="34" t="str">
        <f t="shared" si="34"/>
        <v/>
      </c>
      <c r="G434" s="34" t="str">
        <f>IF(C434&lt;&gt;"",G433-Table3786[[#This Row],[Kapitał]],"")</f>
        <v/>
      </c>
    </row>
    <row r="435" spans="2:7">
      <c r="B435" s="33" t="str">
        <f t="shared" si="30"/>
        <v/>
      </c>
      <c r="C435" t="str">
        <f t="shared" si="31"/>
        <v/>
      </c>
      <c r="D435" s="34" t="str">
        <f t="shared" si="32"/>
        <v/>
      </c>
      <c r="E435" s="34" t="str">
        <f t="shared" si="33"/>
        <v/>
      </c>
      <c r="F435" s="34" t="str">
        <f t="shared" si="34"/>
        <v/>
      </c>
      <c r="G435" s="34" t="str">
        <f>IF(C435&lt;&gt;"",G434-Table3786[[#This Row],[Kapitał]],"")</f>
        <v/>
      </c>
    </row>
    <row r="436" spans="2:7">
      <c r="B436" s="33" t="str">
        <f t="shared" si="30"/>
        <v/>
      </c>
      <c r="C436" t="str">
        <f t="shared" si="31"/>
        <v/>
      </c>
      <c r="D436" s="34" t="str">
        <f t="shared" si="32"/>
        <v/>
      </c>
      <c r="E436" s="34" t="str">
        <f t="shared" si="33"/>
        <v/>
      </c>
      <c r="F436" s="34" t="str">
        <f t="shared" si="34"/>
        <v/>
      </c>
      <c r="G436" s="34" t="str">
        <f>IF(C436&lt;&gt;"",G435-Table3786[[#This Row],[Kapitał]],"")</f>
        <v/>
      </c>
    </row>
    <row r="437" spans="2:7">
      <c r="B437" s="33" t="str">
        <f t="shared" si="30"/>
        <v/>
      </c>
      <c r="C437" t="str">
        <f t="shared" si="31"/>
        <v/>
      </c>
      <c r="D437" s="34" t="str">
        <f t="shared" si="32"/>
        <v/>
      </c>
      <c r="E437" s="34" t="str">
        <f t="shared" si="33"/>
        <v/>
      </c>
      <c r="F437" s="34" t="str">
        <f t="shared" si="34"/>
        <v/>
      </c>
      <c r="G437" s="34" t="str">
        <f>IF(C437&lt;&gt;"",G436-Table3786[[#This Row],[Kapitał]],"")</f>
        <v/>
      </c>
    </row>
    <row r="438" spans="2:7">
      <c r="B438" s="33" t="str">
        <f t="shared" si="30"/>
        <v/>
      </c>
      <c r="C438" t="str">
        <f t="shared" si="31"/>
        <v/>
      </c>
      <c r="D438" s="34" t="str">
        <f t="shared" si="32"/>
        <v/>
      </c>
      <c r="E438" s="34" t="str">
        <f t="shared" si="33"/>
        <v/>
      </c>
      <c r="F438" s="34" t="str">
        <f t="shared" si="34"/>
        <v/>
      </c>
      <c r="G438" s="34" t="str">
        <f>IF(C438&lt;&gt;"",G437-Table3786[[#This Row],[Kapitał]],"")</f>
        <v/>
      </c>
    </row>
    <row r="439" spans="2:7">
      <c r="B439" s="33" t="str">
        <f t="shared" si="30"/>
        <v/>
      </c>
      <c r="C439" t="str">
        <f t="shared" si="31"/>
        <v/>
      </c>
      <c r="D439" s="34" t="str">
        <f t="shared" si="32"/>
        <v/>
      </c>
      <c r="E439" s="34" t="str">
        <f t="shared" si="33"/>
        <v/>
      </c>
      <c r="F439" s="34" t="str">
        <f t="shared" si="34"/>
        <v/>
      </c>
      <c r="G439" s="34" t="str">
        <f>IF(C439&lt;&gt;"",G438-Table3786[[#This Row],[Kapitał]],"")</f>
        <v/>
      </c>
    </row>
    <row r="440" spans="2:7">
      <c r="B440" s="33" t="str">
        <f t="shared" si="30"/>
        <v/>
      </c>
      <c r="C440" t="str">
        <f t="shared" si="31"/>
        <v/>
      </c>
      <c r="D440" s="34" t="str">
        <f t="shared" si="32"/>
        <v/>
      </c>
      <c r="E440" s="34" t="str">
        <f t="shared" si="33"/>
        <v/>
      </c>
      <c r="F440" s="34" t="str">
        <f t="shared" si="34"/>
        <v/>
      </c>
      <c r="G440" s="34" t="str">
        <f>IF(C440&lt;&gt;"",G439-Table3786[[#This Row],[Kapitał]],"")</f>
        <v/>
      </c>
    </row>
    <row r="441" spans="2:7">
      <c r="B441" s="33" t="str">
        <f t="shared" si="30"/>
        <v/>
      </c>
      <c r="C441" t="str">
        <f t="shared" si="31"/>
        <v/>
      </c>
      <c r="D441" s="34" t="str">
        <f t="shared" si="32"/>
        <v/>
      </c>
      <c r="E441" s="34" t="str">
        <f t="shared" si="33"/>
        <v/>
      </c>
      <c r="F441" s="34" t="str">
        <f t="shared" si="34"/>
        <v/>
      </c>
      <c r="G441" s="34" t="str">
        <f>IF(C441&lt;&gt;"",G440-Table3786[[#This Row],[Kapitał]],"")</f>
        <v/>
      </c>
    </row>
    <row r="442" spans="2:7">
      <c r="B442" s="33" t="str">
        <f t="shared" si="30"/>
        <v/>
      </c>
      <c r="C442" t="str">
        <f t="shared" si="31"/>
        <v/>
      </c>
      <c r="D442" s="34" t="str">
        <f t="shared" si="32"/>
        <v/>
      </c>
      <c r="E442" s="34" t="str">
        <f t="shared" si="33"/>
        <v/>
      </c>
      <c r="F442" s="34" t="str">
        <f t="shared" si="34"/>
        <v/>
      </c>
      <c r="G442" s="34" t="str">
        <f>IF(C442&lt;&gt;"",G441-Table3786[[#This Row],[Kapitał]],"")</f>
        <v/>
      </c>
    </row>
    <row r="443" spans="2:7">
      <c r="B443" s="33" t="str">
        <f t="shared" si="30"/>
        <v/>
      </c>
      <c r="C443" t="str">
        <f t="shared" si="31"/>
        <v/>
      </c>
      <c r="D443" s="34" t="str">
        <f t="shared" si="32"/>
        <v/>
      </c>
      <c r="E443" s="34" t="str">
        <f t="shared" si="33"/>
        <v/>
      </c>
      <c r="F443" s="34" t="str">
        <f t="shared" si="34"/>
        <v/>
      </c>
      <c r="G443" s="34" t="str">
        <f>IF(C443&lt;&gt;"",G442-Table3786[[#This Row],[Kapitał]],"")</f>
        <v/>
      </c>
    </row>
    <row r="444" spans="2:7">
      <c r="B444" s="33" t="str">
        <f t="shared" si="30"/>
        <v/>
      </c>
      <c r="C444" t="str">
        <f t="shared" si="31"/>
        <v/>
      </c>
      <c r="D444" s="34" t="str">
        <f t="shared" si="32"/>
        <v/>
      </c>
      <c r="E444" s="34" t="str">
        <f t="shared" si="33"/>
        <v/>
      </c>
      <c r="F444" s="34" t="str">
        <f t="shared" si="34"/>
        <v/>
      </c>
      <c r="G444" s="34" t="str">
        <f>IF(C444&lt;&gt;"",G443-Table3786[[#This Row],[Kapitał]],"")</f>
        <v/>
      </c>
    </row>
    <row r="445" spans="2:7">
      <c r="B445" s="33" t="str">
        <f t="shared" si="30"/>
        <v/>
      </c>
      <c r="C445" t="str">
        <f t="shared" si="31"/>
        <v/>
      </c>
      <c r="D445" s="34" t="str">
        <f t="shared" si="32"/>
        <v/>
      </c>
      <c r="E445" s="34" t="str">
        <f t="shared" si="33"/>
        <v/>
      </c>
      <c r="F445" s="34" t="str">
        <f t="shared" si="34"/>
        <v/>
      </c>
      <c r="G445" s="34" t="str">
        <f>IF(C445&lt;&gt;"",G444-Table3786[[#This Row],[Kapitał]],"")</f>
        <v/>
      </c>
    </row>
    <row r="446" spans="2:7">
      <c r="B446" s="33" t="str">
        <f t="shared" si="30"/>
        <v/>
      </c>
      <c r="C446" t="str">
        <f t="shared" si="31"/>
        <v/>
      </c>
      <c r="D446" s="34" t="str">
        <f t="shared" si="32"/>
        <v/>
      </c>
      <c r="E446" s="34" t="str">
        <f t="shared" si="33"/>
        <v/>
      </c>
      <c r="F446" s="34" t="str">
        <f t="shared" si="34"/>
        <v/>
      </c>
      <c r="G446" s="34" t="str">
        <f>IF(C446&lt;&gt;"",G445-Table3786[[#This Row],[Kapitał]],"")</f>
        <v/>
      </c>
    </row>
    <row r="447" spans="2:7">
      <c r="B447" s="33" t="str">
        <f t="shared" si="30"/>
        <v/>
      </c>
      <c r="C447" t="str">
        <f t="shared" si="31"/>
        <v/>
      </c>
      <c r="D447" s="34" t="str">
        <f t="shared" si="32"/>
        <v/>
      </c>
      <c r="E447" s="34" t="str">
        <f t="shared" si="33"/>
        <v/>
      </c>
      <c r="F447" s="34" t="str">
        <f t="shared" si="34"/>
        <v/>
      </c>
      <c r="G447" s="34" t="str">
        <f>IF(C447&lt;&gt;"",G446-Table3786[[#This Row],[Kapitał]],"")</f>
        <v/>
      </c>
    </row>
    <row r="448" spans="2:7">
      <c r="B448" s="33" t="str">
        <f t="shared" si="30"/>
        <v/>
      </c>
      <c r="C448" t="str">
        <f t="shared" si="31"/>
        <v/>
      </c>
      <c r="D448" s="34" t="str">
        <f t="shared" si="32"/>
        <v/>
      </c>
      <c r="E448" s="34" t="str">
        <f t="shared" si="33"/>
        <v/>
      </c>
      <c r="F448" s="34" t="str">
        <f t="shared" si="34"/>
        <v/>
      </c>
      <c r="G448" s="34" t="str">
        <f>IF(C448&lt;&gt;"",G447-Table3786[[#This Row],[Kapitał]],"")</f>
        <v/>
      </c>
    </row>
    <row r="449" spans="2:7">
      <c r="B449" s="33" t="str">
        <f t="shared" si="30"/>
        <v/>
      </c>
      <c r="C449" t="str">
        <f t="shared" si="31"/>
        <v/>
      </c>
      <c r="D449" s="34" t="str">
        <f t="shared" si="32"/>
        <v/>
      </c>
      <c r="E449" s="34" t="str">
        <f t="shared" si="33"/>
        <v/>
      </c>
      <c r="F449" s="34" t="str">
        <f t="shared" si="34"/>
        <v/>
      </c>
      <c r="G449" s="34" t="str">
        <f>IF(C449&lt;&gt;"",G448-Table3786[[#This Row],[Kapitał]],"")</f>
        <v/>
      </c>
    </row>
    <row r="450" spans="2:7">
      <c r="B450" s="33" t="str">
        <f t="shared" si="30"/>
        <v/>
      </c>
      <c r="C450" t="str">
        <f t="shared" si="31"/>
        <v/>
      </c>
      <c r="D450" s="34" t="str">
        <f t="shared" si="32"/>
        <v/>
      </c>
      <c r="E450" s="34" t="str">
        <f t="shared" si="33"/>
        <v/>
      </c>
      <c r="F450" s="34" t="str">
        <f t="shared" si="34"/>
        <v/>
      </c>
      <c r="G450" s="34" t="str">
        <f>IF(C450&lt;&gt;"",G449-Table3786[[#This Row],[Kapitał]],"")</f>
        <v/>
      </c>
    </row>
    <row r="451" spans="2:7">
      <c r="B451" s="33" t="str">
        <f t="shared" si="30"/>
        <v/>
      </c>
      <c r="C451" t="str">
        <f t="shared" si="31"/>
        <v/>
      </c>
      <c r="D451" s="34" t="str">
        <f t="shared" si="32"/>
        <v/>
      </c>
      <c r="E451" s="34" t="str">
        <f t="shared" si="33"/>
        <v/>
      </c>
      <c r="F451" s="34" t="str">
        <f t="shared" si="34"/>
        <v/>
      </c>
      <c r="G451" s="34" t="str">
        <f>IF(C451&lt;&gt;"",G450-Table3786[[#This Row],[Kapitał]],"")</f>
        <v/>
      </c>
    </row>
    <row r="452" spans="2:7">
      <c r="B452" s="33" t="str">
        <f t="shared" si="30"/>
        <v/>
      </c>
      <c r="C452" t="str">
        <f t="shared" si="31"/>
        <v/>
      </c>
      <c r="D452" s="34" t="str">
        <f t="shared" si="32"/>
        <v/>
      </c>
      <c r="E452" s="34" t="str">
        <f t="shared" si="33"/>
        <v/>
      </c>
      <c r="F452" s="34" t="str">
        <f t="shared" si="34"/>
        <v/>
      </c>
      <c r="G452" s="34" t="str">
        <f>IF(C452&lt;&gt;"",G451-Table3786[[#This Row],[Kapitał]],"")</f>
        <v/>
      </c>
    </row>
    <row r="453" spans="2:7">
      <c r="B453" s="33" t="str">
        <f t="shared" si="30"/>
        <v/>
      </c>
      <c r="C453" t="str">
        <f t="shared" si="31"/>
        <v/>
      </c>
      <c r="D453" s="34" t="str">
        <f t="shared" si="32"/>
        <v/>
      </c>
      <c r="E453" s="34" t="str">
        <f t="shared" si="33"/>
        <v/>
      </c>
      <c r="F453" s="34" t="str">
        <f t="shared" si="34"/>
        <v/>
      </c>
      <c r="G453" s="34" t="str">
        <f>IF(C453&lt;&gt;"",G452-Table3786[[#This Row],[Kapitał]],"")</f>
        <v/>
      </c>
    </row>
    <row r="454" spans="2:7">
      <c r="B454" s="33" t="str">
        <f t="shared" si="30"/>
        <v/>
      </c>
      <c r="C454" t="str">
        <f t="shared" si="31"/>
        <v/>
      </c>
      <c r="D454" s="34" t="str">
        <f t="shared" si="32"/>
        <v/>
      </c>
      <c r="E454" s="34" t="str">
        <f t="shared" si="33"/>
        <v/>
      </c>
      <c r="F454" s="34" t="str">
        <f t="shared" si="34"/>
        <v/>
      </c>
      <c r="G454" s="34" t="str">
        <f>IF(C454&lt;&gt;"",G453-Table3786[[#This Row],[Kapitał]],"")</f>
        <v/>
      </c>
    </row>
    <row r="455" spans="2:7">
      <c r="B455" s="33" t="str">
        <f t="shared" si="30"/>
        <v/>
      </c>
      <c r="C455" t="str">
        <f t="shared" si="31"/>
        <v/>
      </c>
      <c r="D455" s="34" t="str">
        <f t="shared" si="32"/>
        <v/>
      </c>
      <c r="E455" s="34" t="str">
        <f t="shared" si="33"/>
        <v/>
      </c>
      <c r="F455" s="34" t="str">
        <f t="shared" si="34"/>
        <v/>
      </c>
      <c r="G455" s="34" t="str">
        <f>IF(C455&lt;&gt;"",G454-Table3786[[#This Row],[Kapitał]],"")</f>
        <v/>
      </c>
    </row>
    <row r="456" spans="2:7">
      <c r="B456" s="33" t="str">
        <f t="shared" si="30"/>
        <v/>
      </c>
      <c r="C456" t="str">
        <f t="shared" si="31"/>
        <v/>
      </c>
      <c r="D456" s="34" t="str">
        <f t="shared" si="32"/>
        <v/>
      </c>
      <c r="E456" s="34" t="str">
        <f t="shared" si="33"/>
        <v/>
      </c>
      <c r="F456" s="34" t="str">
        <f t="shared" si="34"/>
        <v/>
      </c>
      <c r="G456" s="34" t="str">
        <f>IF(C456&lt;&gt;"",G455-Table3786[[#This Row],[Kapitał]],"")</f>
        <v/>
      </c>
    </row>
    <row r="457" spans="2:7">
      <c r="B457" s="33" t="str">
        <f t="shared" si="30"/>
        <v/>
      </c>
      <c r="C457" t="str">
        <f t="shared" si="31"/>
        <v/>
      </c>
      <c r="D457" s="34" t="str">
        <f t="shared" si="32"/>
        <v/>
      </c>
      <c r="E457" s="34" t="str">
        <f t="shared" si="33"/>
        <v/>
      </c>
      <c r="F457" s="34" t="str">
        <f t="shared" si="34"/>
        <v/>
      </c>
      <c r="G457" s="34" t="str">
        <f>IF(C457&lt;&gt;"",G456-Table3786[[#This Row],[Kapitał]],"")</f>
        <v/>
      </c>
    </row>
    <row r="458" spans="2:7">
      <c r="B458" s="33" t="str">
        <f t="shared" si="30"/>
        <v/>
      </c>
      <c r="C458" t="str">
        <f t="shared" si="31"/>
        <v/>
      </c>
      <c r="D458" s="34" t="str">
        <f t="shared" si="32"/>
        <v/>
      </c>
      <c r="E458" s="34" t="str">
        <f t="shared" si="33"/>
        <v/>
      </c>
      <c r="F458" s="34" t="str">
        <f t="shared" si="34"/>
        <v/>
      </c>
      <c r="G458" s="34" t="str">
        <f>IF(C458&lt;&gt;"",G457-Table3786[[#This Row],[Kapitał]],"")</f>
        <v/>
      </c>
    </row>
    <row r="459" spans="2:7">
      <c r="B459" s="33" t="str">
        <f t="shared" si="30"/>
        <v/>
      </c>
      <c r="C459" t="str">
        <f t="shared" si="31"/>
        <v/>
      </c>
      <c r="D459" s="34" t="str">
        <f t="shared" si="32"/>
        <v/>
      </c>
      <c r="E459" s="34" t="str">
        <f t="shared" si="33"/>
        <v/>
      </c>
      <c r="F459" s="34" t="str">
        <f t="shared" si="34"/>
        <v/>
      </c>
      <c r="G459" s="34" t="str">
        <f>IF(C459&lt;&gt;"",G458-Table3786[[#This Row],[Kapitał]],"")</f>
        <v/>
      </c>
    </row>
    <row r="460" spans="2:7">
      <c r="B460" s="33" t="str">
        <f t="shared" si="30"/>
        <v/>
      </c>
      <c r="C460" t="str">
        <f t="shared" si="31"/>
        <v/>
      </c>
      <c r="D460" s="34" t="str">
        <f t="shared" si="32"/>
        <v/>
      </c>
      <c r="E460" s="34" t="str">
        <f t="shared" si="33"/>
        <v/>
      </c>
      <c r="F460" s="34" t="str">
        <f t="shared" si="34"/>
        <v/>
      </c>
      <c r="G460" s="34" t="str">
        <f>IF(C460&lt;&gt;"",G459-Table3786[[#This Row],[Kapitał]],"")</f>
        <v/>
      </c>
    </row>
    <row r="461" spans="2:7">
      <c r="B461" s="33" t="str">
        <f t="shared" si="30"/>
        <v/>
      </c>
      <c r="C461" t="str">
        <f t="shared" si="31"/>
        <v/>
      </c>
      <c r="D461" s="34" t="str">
        <f t="shared" si="32"/>
        <v/>
      </c>
      <c r="E461" s="34" t="str">
        <f t="shared" si="33"/>
        <v/>
      </c>
      <c r="F461" s="34" t="str">
        <f t="shared" si="34"/>
        <v/>
      </c>
      <c r="G461" s="34" t="str">
        <f>IF(C461&lt;&gt;"",G460-Table3786[[#This Row],[Kapitał]],"")</f>
        <v/>
      </c>
    </row>
    <row r="462" spans="2:7">
      <c r="B462" s="33" t="str">
        <f t="shared" si="30"/>
        <v/>
      </c>
      <c r="C462" t="str">
        <f t="shared" si="31"/>
        <v/>
      </c>
      <c r="D462" s="34" t="str">
        <f t="shared" si="32"/>
        <v/>
      </c>
      <c r="E462" s="34" t="str">
        <f t="shared" si="33"/>
        <v/>
      </c>
      <c r="F462" s="34" t="str">
        <f t="shared" si="34"/>
        <v/>
      </c>
      <c r="G462" s="34" t="str">
        <f>IF(C462&lt;&gt;"",G461-Table3786[[#This Row],[Kapitał]],"")</f>
        <v/>
      </c>
    </row>
    <row r="463" spans="2:7">
      <c r="B463" s="33" t="str">
        <f t="shared" si="30"/>
        <v/>
      </c>
      <c r="C463" t="str">
        <f t="shared" si="31"/>
        <v/>
      </c>
      <c r="D463" s="34" t="str">
        <f t="shared" si="32"/>
        <v/>
      </c>
      <c r="E463" s="34" t="str">
        <f t="shared" si="33"/>
        <v/>
      </c>
      <c r="F463" s="34" t="str">
        <f t="shared" si="34"/>
        <v/>
      </c>
      <c r="G463" s="34" t="str">
        <f>IF(C463&lt;&gt;"",G462-Table3786[[#This Row],[Kapitał]],"")</f>
        <v/>
      </c>
    </row>
    <row r="464" spans="2:7">
      <c r="B464" s="33" t="str">
        <f t="shared" si="30"/>
        <v/>
      </c>
      <c r="C464" t="str">
        <f t="shared" si="31"/>
        <v/>
      </c>
      <c r="D464" s="34" t="str">
        <f t="shared" si="32"/>
        <v/>
      </c>
      <c r="E464" s="34" t="str">
        <f t="shared" si="33"/>
        <v/>
      </c>
      <c r="F464" s="34" t="str">
        <f t="shared" si="34"/>
        <v/>
      </c>
      <c r="G464" s="34" t="str">
        <f>IF(C464&lt;&gt;"",G463-Table3786[[#This Row],[Kapitał]],"")</f>
        <v/>
      </c>
    </row>
    <row r="465" spans="2:7">
      <c r="B465" s="33" t="str">
        <f t="shared" si="30"/>
        <v/>
      </c>
      <c r="C465" t="str">
        <f t="shared" si="31"/>
        <v/>
      </c>
      <c r="D465" s="34" t="str">
        <f t="shared" si="32"/>
        <v/>
      </c>
      <c r="E465" s="34" t="str">
        <f t="shared" si="33"/>
        <v/>
      </c>
      <c r="F465" s="34" t="str">
        <f t="shared" si="34"/>
        <v/>
      </c>
      <c r="G465" s="34" t="str">
        <f>IF(C465&lt;&gt;"",G464-Table3786[[#This Row],[Kapitał]],"")</f>
        <v/>
      </c>
    </row>
    <row r="466" spans="2:7">
      <c r="B466" s="33" t="str">
        <f t="shared" si="30"/>
        <v/>
      </c>
      <c r="C466" t="str">
        <f t="shared" si="31"/>
        <v/>
      </c>
      <c r="D466" s="34" t="str">
        <f t="shared" si="32"/>
        <v/>
      </c>
      <c r="E466" s="34" t="str">
        <f t="shared" si="33"/>
        <v/>
      </c>
      <c r="F466" s="34" t="str">
        <f t="shared" si="34"/>
        <v/>
      </c>
      <c r="G466" s="34" t="str">
        <f>IF(C466&lt;&gt;"",G465-Table3786[[#This Row],[Kapitał]],"")</f>
        <v/>
      </c>
    </row>
    <row r="467" spans="2:7">
      <c r="B467" s="33" t="str">
        <f t="shared" si="30"/>
        <v/>
      </c>
      <c r="C467" t="str">
        <f t="shared" si="31"/>
        <v/>
      </c>
      <c r="D467" s="34" t="str">
        <f t="shared" si="32"/>
        <v/>
      </c>
      <c r="E467" s="34" t="str">
        <f t="shared" si="33"/>
        <v/>
      </c>
      <c r="F467" s="34" t="str">
        <f t="shared" si="34"/>
        <v/>
      </c>
      <c r="G467" s="34" t="str">
        <f>IF(C467&lt;&gt;"",G466-Table3786[[#This Row],[Kapitał]],"")</f>
        <v/>
      </c>
    </row>
    <row r="468" spans="2:7">
      <c r="B468" s="33" t="str">
        <f t="shared" si="30"/>
        <v/>
      </c>
      <c r="C468" t="str">
        <f t="shared" si="31"/>
        <v/>
      </c>
      <c r="D468" s="34" t="str">
        <f t="shared" si="32"/>
        <v/>
      </c>
      <c r="E468" s="34" t="str">
        <f t="shared" si="33"/>
        <v/>
      </c>
      <c r="F468" s="34" t="str">
        <f t="shared" si="34"/>
        <v/>
      </c>
      <c r="G468" s="34" t="str">
        <f>IF(C468&lt;&gt;"",G467-Table3786[[#This Row],[Kapitał]],"")</f>
        <v/>
      </c>
    </row>
    <row r="469" spans="2:7">
      <c r="B469" s="33" t="str">
        <f t="shared" si="30"/>
        <v/>
      </c>
      <c r="C469" t="str">
        <f t="shared" si="31"/>
        <v/>
      </c>
      <c r="D469" s="34" t="str">
        <f t="shared" si="32"/>
        <v/>
      </c>
      <c r="E469" s="34" t="str">
        <f t="shared" si="33"/>
        <v/>
      </c>
      <c r="F469" s="34" t="str">
        <f t="shared" si="34"/>
        <v/>
      </c>
      <c r="G469" s="34" t="str">
        <f>IF(C469&lt;&gt;"",G468-Table3786[[#This Row],[Kapitał]],"")</f>
        <v/>
      </c>
    </row>
    <row r="470" spans="2:7">
      <c r="B470" s="33" t="str">
        <f t="shared" si="30"/>
        <v/>
      </c>
      <c r="C470" t="str">
        <f t="shared" si="31"/>
        <v/>
      </c>
      <c r="D470" s="34" t="str">
        <f t="shared" si="32"/>
        <v/>
      </c>
      <c r="E470" s="34" t="str">
        <f t="shared" si="33"/>
        <v/>
      </c>
      <c r="F470" s="34" t="str">
        <f t="shared" si="34"/>
        <v/>
      </c>
      <c r="G470" s="34" t="str">
        <f>IF(C470&lt;&gt;"",G469-Table3786[[#This Row],[Kapitał]],"")</f>
        <v/>
      </c>
    </row>
    <row r="471" spans="2:7">
      <c r="B471" s="33" t="str">
        <f t="shared" si="30"/>
        <v/>
      </c>
      <c r="C471" t="str">
        <f t="shared" si="31"/>
        <v/>
      </c>
      <c r="D471" s="34" t="str">
        <f t="shared" si="32"/>
        <v/>
      </c>
      <c r="E471" s="34" t="str">
        <f t="shared" si="33"/>
        <v/>
      </c>
      <c r="F471" s="34" t="str">
        <f t="shared" si="34"/>
        <v/>
      </c>
      <c r="G471" s="34" t="str">
        <f>IF(C471&lt;&gt;"",G470-Table3786[[#This Row],[Kapitał]],"")</f>
        <v/>
      </c>
    </row>
    <row r="472" spans="2:7">
      <c r="B472" s="33" t="str">
        <f t="shared" si="30"/>
        <v/>
      </c>
      <c r="C472" t="str">
        <f t="shared" si="31"/>
        <v/>
      </c>
      <c r="D472" s="34" t="str">
        <f t="shared" si="32"/>
        <v/>
      </c>
      <c r="E472" s="34" t="str">
        <f t="shared" si="33"/>
        <v/>
      </c>
      <c r="F472" s="34" t="str">
        <f t="shared" si="34"/>
        <v/>
      </c>
      <c r="G472" s="34" t="str">
        <f>IF(C472&lt;&gt;"",G471-Table3786[[#This Row],[Kapitał]],"")</f>
        <v/>
      </c>
    </row>
    <row r="473" spans="2:7">
      <c r="B473" s="33" t="str">
        <f t="shared" si="30"/>
        <v/>
      </c>
      <c r="C473" t="str">
        <f t="shared" si="31"/>
        <v/>
      </c>
      <c r="D473" s="34" t="str">
        <f t="shared" si="32"/>
        <v/>
      </c>
      <c r="E473" s="34" t="str">
        <f t="shared" si="33"/>
        <v/>
      </c>
      <c r="F473" s="34" t="str">
        <f t="shared" si="34"/>
        <v/>
      </c>
      <c r="G473" s="34" t="str">
        <f>IF(C473&lt;&gt;"",G472-Table3786[[#This Row],[Kapitał]],"")</f>
        <v/>
      </c>
    </row>
    <row r="474" spans="2:7">
      <c r="B474" s="33" t="str">
        <f t="shared" si="30"/>
        <v/>
      </c>
      <c r="C474" t="str">
        <f t="shared" si="31"/>
        <v/>
      </c>
      <c r="D474" s="34" t="str">
        <f t="shared" si="32"/>
        <v/>
      </c>
      <c r="E474" s="34" t="str">
        <f t="shared" si="33"/>
        <v/>
      </c>
      <c r="F474" s="34" t="str">
        <f t="shared" si="34"/>
        <v/>
      </c>
      <c r="G474" s="34" t="str">
        <f>IF(C474&lt;&gt;"",G473-Table3786[[#This Row],[Kapitał]],"")</f>
        <v/>
      </c>
    </row>
    <row r="475" spans="2:7">
      <c r="B475" s="33" t="str">
        <f t="shared" si="30"/>
        <v/>
      </c>
      <c r="C475" t="str">
        <f t="shared" si="31"/>
        <v/>
      </c>
      <c r="D475" s="34" t="str">
        <f t="shared" si="32"/>
        <v/>
      </c>
      <c r="E475" s="34" t="str">
        <f t="shared" si="33"/>
        <v/>
      </c>
      <c r="F475" s="34" t="str">
        <f t="shared" si="34"/>
        <v/>
      </c>
      <c r="G475" s="34" t="str">
        <f>IF(C475&lt;&gt;"",G474-Table3786[[#This Row],[Kapitał]],"")</f>
        <v/>
      </c>
    </row>
    <row r="476" spans="2:7">
      <c r="B476" s="33" t="str">
        <f t="shared" ref="B476:B500" si="35">IF(C476&lt;&gt;"",EDATE(B475,1),"")</f>
        <v/>
      </c>
      <c r="C476" t="str">
        <f t="shared" ref="C476:C500" si="36">IF($C$19&lt;=C475,"",C475+1)</f>
        <v/>
      </c>
      <c r="D476" s="34" t="str">
        <f t="shared" ref="D476:D500" si="37">IF(C476&lt;&gt;"",$C$21,"")</f>
        <v/>
      </c>
      <c r="E476" s="34" t="str">
        <f t="shared" ref="E476:E500" si="38">IF(C476&lt;&gt;"",PPMT($C$18,C476,$C$19,-$C$20,,),"")</f>
        <v/>
      </c>
      <c r="F476" s="34" t="str">
        <f t="shared" ref="F476:F500" si="39">IF(C476&lt;&gt;"",IPMT($C$18,C476,$C$19,-$C$20,,),"")</f>
        <v/>
      </c>
      <c r="G476" s="34" t="str">
        <f>IF(C476&lt;&gt;"",G475-Table3786[[#This Row],[Kapitał]],"")</f>
        <v/>
      </c>
    </row>
    <row r="477" spans="2:7">
      <c r="B477" s="33" t="str">
        <f t="shared" si="35"/>
        <v/>
      </c>
      <c r="C477" t="str">
        <f t="shared" si="36"/>
        <v/>
      </c>
      <c r="D477" s="34" t="str">
        <f t="shared" si="37"/>
        <v/>
      </c>
      <c r="E477" s="34" t="str">
        <f t="shared" si="38"/>
        <v/>
      </c>
      <c r="F477" s="34" t="str">
        <f t="shared" si="39"/>
        <v/>
      </c>
      <c r="G477" s="34" t="str">
        <f>IF(C477&lt;&gt;"",G476-Table3786[[#This Row],[Kapitał]],"")</f>
        <v/>
      </c>
    </row>
    <row r="478" spans="2:7">
      <c r="B478" s="33" t="str">
        <f t="shared" si="35"/>
        <v/>
      </c>
      <c r="C478" t="str">
        <f t="shared" si="36"/>
        <v/>
      </c>
      <c r="D478" s="34" t="str">
        <f t="shared" si="37"/>
        <v/>
      </c>
      <c r="E478" s="34" t="str">
        <f t="shared" si="38"/>
        <v/>
      </c>
      <c r="F478" s="34" t="str">
        <f t="shared" si="39"/>
        <v/>
      </c>
      <c r="G478" s="34" t="str">
        <f>IF(C478&lt;&gt;"",G477-Table3786[[#This Row],[Kapitał]],"")</f>
        <v/>
      </c>
    </row>
    <row r="479" spans="2:7">
      <c r="B479" s="33" t="str">
        <f t="shared" si="35"/>
        <v/>
      </c>
      <c r="C479" t="str">
        <f t="shared" si="36"/>
        <v/>
      </c>
      <c r="D479" s="34" t="str">
        <f t="shared" si="37"/>
        <v/>
      </c>
      <c r="E479" s="34" t="str">
        <f t="shared" si="38"/>
        <v/>
      </c>
      <c r="F479" s="34" t="str">
        <f t="shared" si="39"/>
        <v/>
      </c>
      <c r="G479" s="34" t="str">
        <f>IF(C479&lt;&gt;"",G478-Table3786[[#This Row],[Kapitał]],"")</f>
        <v/>
      </c>
    </row>
    <row r="480" spans="2:7">
      <c r="B480" s="33" t="str">
        <f t="shared" si="35"/>
        <v/>
      </c>
      <c r="C480" t="str">
        <f t="shared" si="36"/>
        <v/>
      </c>
      <c r="D480" s="34" t="str">
        <f t="shared" si="37"/>
        <v/>
      </c>
      <c r="E480" s="34" t="str">
        <f t="shared" si="38"/>
        <v/>
      </c>
      <c r="F480" s="34" t="str">
        <f t="shared" si="39"/>
        <v/>
      </c>
      <c r="G480" s="34" t="str">
        <f>IF(C480&lt;&gt;"",G479-Table3786[[#This Row],[Kapitał]],"")</f>
        <v/>
      </c>
    </row>
    <row r="481" spans="2:7">
      <c r="B481" s="33" t="str">
        <f t="shared" si="35"/>
        <v/>
      </c>
      <c r="C481" t="str">
        <f t="shared" si="36"/>
        <v/>
      </c>
      <c r="D481" s="34" t="str">
        <f t="shared" si="37"/>
        <v/>
      </c>
      <c r="E481" s="34" t="str">
        <f t="shared" si="38"/>
        <v/>
      </c>
      <c r="F481" s="34" t="str">
        <f t="shared" si="39"/>
        <v/>
      </c>
      <c r="G481" s="34" t="str">
        <f>IF(C481&lt;&gt;"",G480-Table3786[[#This Row],[Kapitał]],"")</f>
        <v/>
      </c>
    </row>
    <row r="482" spans="2:7">
      <c r="B482" s="33" t="str">
        <f t="shared" si="35"/>
        <v/>
      </c>
      <c r="C482" t="str">
        <f t="shared" si="36"/>
        <v/>
      </c>
      <c r="D482" s="34" t="str">
        <f t="shared" si="37"/>
        <v/>
      </c>
      <c r="E482" s="34" t="str">
        <f t="shared" si="38"/>
        <v/>
      </c>
      <c r="F482" s="34" t="str">
        <f t="shared" si="39"/>
        <v/>
      </c>
      <c r="G482" s="34" t="str">
        <f>IF(C482&lt;&gt;"",G481-Table3786[[#This Row],[Kapitał]],"")</f>
        <v/>
      </c>
    </row>
    <row r="483" spans="2:7">
      <c r="B483" s="33" t="str">
        <f t="shared" si="35"/>
        <v/>
      </c>
      <c r="C483" t="str">
        <f t="shared" si="36"/>
        <v/>
      </c>
      <c r="D483" s="34" t="str">
        <f t="shared" si="37"/>
        <v/>
      </c>
      <c r="E483" s="34" t="str">
        <f t="shared" si="38"/>
        <v/>
      </c>
      <c r="F483" s="34" t="str">
        <f t="shared" si="39"/>
        <v/>
      </c>
      <c r="G483" s="34" t="str">
        <f>IF(C483&lt;&gt;"",G482-Table3786[[#This Row],[Kapitał]],"")</f>
        <v/>
      </c>
    </row>
    <row r="484" spans="2:7">
      <c r="B484" s="33" t="str">
        <f t="shared" si="35"/>
        <v/>
      </c>
      <c r="C484" t="str">
        <f t="shared" si="36"/>
        <v/>
      </c>
      <c r="D484" s="34" t="str">
        <f t="shared" si="37"/>
        <v/>
      </c>
      <c r="E484" s="34" t="str">
        <f t="shared" si="38"/>
        <v/>
      </c>
      <c r="F484" s="34" t="str">
        <f t="shared" si="39"/>
        <v/>
      </c>
      <c r="G484" s="34" t="str">
        <f>IF(C484&lt;&gt;"",G483-Table3786[[#This Row],[Kapitał]],"")</f>
        <v/>
      </c>
    </row>
    <row r="485" spans="2:7">
      <c r="B485" s="33" t="str">
        <f t="shared" si="35"/>
        <v/>
      </c>
      <c r="C485" t="str">
        <f t="shared" si="36"/>
        <v/>
      </c>
      <c r="D485" s="34" t="str">
        <f t="shared" si="37"/>
        <v/>
      </c>
      <c r="E485" s="34" t="str">
        <f t="shared" si="38"/>
        <v/>
      </c>
      <c r="F485" s="34" t="str">
        <f t="shared" si="39"/>
        <v/>
      </c>
      <c r="G485" s="34" t="str">
        <f>IF(C485&lt;&gt;"",G484-Table3786[[#This Row],[Kapitał]],"")</f>
        <v/>
      </c>
    </row>
    <row r="486" spans="2:7">
      <c r="B486" s="33" t="str">
        <f t="shared" si="35"/>
        <v/>
      </c>
      <c r="C486" t="str">
        <f t="shared" si="36"/>
        <v/>
      </c>
      <c r="D486" s="34" t="str">
        <f t="shared" si="37"/>
        <v/>
      </c>
      <c r="E486" s="34" t="str">
        <f t="shared" si="38"/>
        <v/>
      </c>
      <c r="F486" s="34" t="str">
        <f t="shared" si="39"/>
        <v/>
      </c>
      <c r="G486" s="34" t="str">
        <f>IF(C486&lt;&gt;"",G485-Table3786[[#This Row],[Kapitał]],"")</f>
        <v/>
      </c>
    </row>
    <row r="487" spans="2:7">
      <c r="B487" s="33" t="str">
        <f t="shared" si="35"/>
        <v/>
      </c>
      <c r="C487" t="str">
        <f t="shared" si="36"/>
        <v/>
      </c>
      <c r="D487" s="34" t="str">
        <f t="shared" si="37"/>
        <v/>
      </c>
      <c r="E487" s="34" t="str">
        <f t="shared" si="38"/>
        <v/>
      </c>
      <c r="F487" s="34" t="str">
        <f t="shared" si="39"/>
        <v/>
      </c>
      <c r="G487" s="34" t="str">
        <f>IF(C487&lt;&gt;"",G486-Table3786[[#This Row],[Kapitał]],"")</f>
        <v/>
      </c>
    </row>
    <row r="488" spans="2:7">
      <c r="B488" s="33" t="str">
        <f t="shared" si="35"/>
        <v/>
      </c>
      <c r="C488" t="str">
        <f t="shared" si="36"/>
        <v/>
      </c>
      <c r="D488" s="34" t="str">
        <f t="shared" si="37"/>
        <v/>
      </c>
      <c r="E488" s="34" t="str">
        <f t="shared" si="38"/>
        <v/>
      </c>
      <c r="F488" s="34" t="str">
        <f t="shared" si="39"/>
        <v/>
      </c>
      <c r="G488" s="34" t="str">
        <f>IF(C488&lt;&gt;"",G487-Table3786[[#This Row],[Kapitał]],"")</f>
        <v/>
      </c>
    </row>
    <row r="489" spans="2:7">
      <c r="B489" s="33" t="str">
        <f t="shared" si="35"/>
        <v/>
      </c>
      <c r="C489" t="str">
        <f t="shared" si="36"/>
        <v/>
      </c>
      <c r="D489" s="34" t="str">
        <f t="shared" si="37"/>
        <v/>
      </c>
      <c r="E489" s="34" t="str">
        <f t="shared" si="38"/>
        <v/>
      </c>
      <c r="F489" s="34" t="str">
        <f t="shared" si="39"/>
        <v/>
      </c>
      <c r="G489" s="34" t="str">
        <f>IF(C489&lt;&gt;"",G488-Table3786[[#This Row],[Kapitał]],"")</f>
        <v/>
      </c>
    </row>
    <row r="490" spans="2:7">
      <c r="B490" s="33" t="str">
        <f t="shared" si="35"/>
        <v/>
      </c>
      <c r="C490" t="str">
        <f t="shared" si="36"/>
        <v/>
      </c>
      <c r="D490" s="34" t="str">
        <f t="shared" si="37"/>
        <v/>
      </c>
      <c r="E490" s="34" t="str">
        <f t="shared" si="38"/>
        <v/>
      </c>
      <c r="F490" s="34" t="str">
        <f t="shared" si="39"/>
        <v/>
      </c>
      <c r="G490" s="34" t="str">
        <f>IF(C490&lt;&gt;"",G489-Table3786[[#This Row],[Kapitał]],"")</f>
        <v/>
      </c>
    </row>
    <row r="491" spans="2:7">
      <c r="B491" s="33" t="str">
        <f t="shared" si="35"/>
        <v/>
      </c>
      <c r="C491" t="str">
        <f t="shared" si="36"/>
        <v/>
      </c>
      <c r="D491" s="34" t="str">
        <f t="shared" si="37"/>
        <v/>
      </c>
      <c r="E491" s="34" t="str">
        <f t="shared" si="38"/>
        <v/>
      </c>
      <c r="F491" s="34" t="str">
        <f t="shared" si="39"/>
        <v/>
      </c>
      <c r="G491" s="34" t="str">
        <f>IF(C491&lt;&gt;"",G490-Table3786[[#This Row],[Kapitał]],"")</f>
        <v/>
      </c>
    </row>
    <row r="492" spans="2:7">
      <c r="B492" s="33" t="str">
        <f t="shared" si="35"/>
        <v/>
      </c>
      <c r="C492" t="str">
        <f t="shared" si="36"/>
        <v/>
      </c>
      <c r="D492" s="34" t="str">
        <f t="shared" si="37"/>
        <v/>
      </c>
      <c r="E492" s="34" t="str">
        <f t="shared" si="38"/>
        <v/>
      </c>
      <c r="F492" s="34" t="str">
        <f t="shared" si="39"/>
        <v/>
      </c>
      <c r="G492" s="34" t="str">
        <f>IF(C492&lt;&gt;"",G491-Table3786[[#This Row],[Kapitał]],"")</f>
        <v/>
      </c>
    </row>
    <row r="493" spans="2:7">
      <c r="B493" s="33" t="str">
        <f t="shared" si="35"/>
        <v/>
      </c>
      <c r="C493" t="str">
        <f t="shared" si="36"/>
        <v/>
      </c>
      <c r="D493" s="34" t="str">
        <f t="shared" si="37"/>
        <v/>
      </c>
      <c r="E493" s="34" t="str">
        <f t="shared" si="38"/>
        <v/>
      </c>
      <c r="F493" s="34" t="str">
        <f t="shared" si="39"/>
        <v/>
      </c>
      <c r="G493" s="34" t="str">
        <f>IF(C493&lt;&gt;"",G492-Table3786[[#This Row],[Kapitał]],"")</f>
        <v/>
      </c>
    </row>
    <row r="494" spans="2:7">
      <c r="B494" s="33" t="str">
        <f t="shared" si="35"/>
        <v/>
      </c>
      <c r="C494" t="str">
        <f t="shared" si="36"/>
        <v/>
      </c>
      <c r="D494" s="34" t="str">
        <f t="shared" si="37"/>
        <v/>
      </c>
      <c r="E494" s="34" t="str">
        <f t="shared" si="38"/>
        <v/>
      </c>
      <c r="F494" s="34" t="str">
        <f t="shared" si="39"/>
        <v/>
      </c>
      <c r="G494" s="34" t="str">
        <f>IF(C494&lt;&gt;"",G493-Table3786[[#This Row],[Kapitał]],"")</f>
        <v/>
      </c>
    </row>
    <row r="495" spans="2:7">
      <c r="B495" s="33" t="str">
        <f t="shared" si="35"/>
        <v/>
      </c>
      <c r="C495" t="str">
        <f t="shared" si="36"/>
        <v/>
      </c>
      <c r="D495" s="34" t="str">
        <f t="shared" si="37"/>
        <v/>
      </c>
      <c r="E495" s="34" t="str">
        <f t="shared" si="38"/>
        <v/>
      </c>
      <c r="F495" s="34" t="str">
        <f t="shared" si="39"/>
        <v/>
      </c>
      <c r="G495" s="34" t="str">
        <f>IF(C495&lt;&gt;"",G494-Table3786[[#This Row],[Kapitał]],"")</f>
        <v/>
      </c>
    </row>
    <row r="496" spans="2:7">
      <c r="B496" s="33" t="str">
        <f t="shared" si="35"/>
        <v/>
      </c>
      <c r="C496" t="str">
        <f t="shared" si="36"/>
        <v/>
      </c>
      <c r="D496" s="34" t="str">
        <f t="shared" si="37"/>
        <v/>
      </c>
      <c r="E496" s="34" t="str">
        <f t="shared" si="38"/>
        <v/>
      </c>
      <c r="F496" s="34" t="str">
        <f t="shared" si="39"/>
        <v/>
      </c>
      <c r="G496" s="34" t="str">
        <f>IF(C496&lt;&gt;"",G495-Table3786[[#This Row],[Kapitał]],"")</f>
        <v/>
      </c>
    </row>
    <row r="497" spans="2:7">
      <c r="B497" s="33" t="str">
        <f t="shared" si="35"/>
        <v/>
      </c>
      <c r="C497" t="str">
        <f t="shared" si="36"/>
        <v/>
      </c>
      <c r="D497" s="34" t="str">
        <f t="shared" si="37"/>
        <v/>
      </c>
      <c r="E497" s="34" t="str">
        <f t="shared" si="38"/>
        <v/>
      </c>
      <c r="F497" s="34" t="str">
        <f t="shared" si="39"/>
        <v/>
      </c>
      <c r="G497" s="34" t="str">
        <f>IF(C497&lt;&gt;"",G496-Table3786[[#This Row],[Kapitał]],"")</f>
        <v/>
      </c>
    </row>
    <row r="498" spans="2:7">
      <c r="B498" s="33" t="str">
        <f t="shared" si="35"/>
        <v/>
      </c>
      <c r="C498" t="str">
        <f t="shared" si="36"/>
        <v/>
      </c>
      <c r="D498" s="34" t="str">
        <f t="shared" si="37"/>
        <v/>
      </c>
      <c r="E498" s="34" t="str">
        <f t="shared" si="38"/>
        <v/>
      </c>
      <c r="F498" s="34" t="str">
        <f t="shared" si="39"/>
        <v/>
      </c>
      <c r="G498" s="34" t="str">
        <f>IF(C498&lt;&gt;"",G497-Table3786[[#This Row],[Kapitał]],"")</f>
        <v/>
      </c>
    </row>
    <row r="499" spans="2:7">
      <c r="B499" s="33" t="str">
        <f t="shared" si="35"/>
        <v/>
      </c>
      <c r="C499" t="str">
        <f t="shared" si="36"/>
        <v/>
      </c>
      <c r="D499" s="34" t="str">
        <f t="shared" si="37"/>
        <v/>
      </c>
      <c r="E499" s="34" t="str">
        <f t="shared" si="38"/>
        <v/>
      </c>
      <c r="F499" s="34" t="str">
        <f t="shared" si="39"/>
        <v/>
      </c>
      <c r="G499" s="34" t="str">
        <f>IF(C499&lt;&gt;"",G498-Table3786[[#This Row],[Kapitał]],"")</f>
        <v/>
      </c>
    </row>
    <row r="500" spans="2:7">
      <c r="B500" s="33" t="str">
        <f t="shared" si="35"/>
        <v/>
      </c>
      <c r="C500" t="str">
        <f t="shared" si="36"/>
        <v/>
      </c>
      <c r="D500" s="34" t="str">
        <f t="shared" si="37"/>
        <v/>
      </c>
      <c r="E500" s="34" t="str">
        <f t="shared" si="38"/>
        <v/>
      </c>
      <c r="F500" s="34" t="str">
        <f t="shared" si="39"/>
        <v/>
      </c>
      <c r="G500" s="34" t="str">
        <f>IF(C500&lt;&gt;"",G499-Table3786[[#This Row],[Kapitał]],"")</f>
        <v/>
      </c>
    </row>
  </sheetData>
  <pageMargins left="0.75" right="0.75" top="1" bottom="1" header="0.5" footer="0.5"/>
  <pageSetup paperSize="9" orientation="portrait" horizontalDpi="4294967292" verticalDpi="429496729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ANALIZA</vt:lpstr>
      <vt:lpstr>Standardowa spłata</vt:lpstr>
      <vt:lpstr>Nadpłata - bez aneksu</vt:lpstr>
      <vt:lpstr>Nadpłata - z aneksem</vt:lpstr>
      <vt:lpstr>Harmonogram standard</vt:lpstr>
      <vt:lpstr>Harmonogram nadpłata bez aneksu</vt:lpstr>
      <vt:lpstr>Harmonogram nadpłata z aneksem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Microsoft Office</dc:creator>
  <cp:lastModifiedBy>Michal Szafranski</cp:lastModifiedBy>
  <cp:lastPrinted>2015-04-26T14:06:25Z</cp:lastPrinted>
  <dcterms:created xsi:type="dcterms:W3CDTF">2015-04-26T10:59:06Z</dcterms:created>
  <dcterms:modified xsi:type="dcterms:W3CDTF">2015-04-27T16:08:33Z</dcterms:modified>
</cp:coreProperties>
</file>