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60129 - Blog ART - Toyota Bank Promocja/"/>
    </mc:Choice>
  </mc:AlternateContent>
  <bookViews>
    <workbookView xWindow="900" yWindow="460" windowWidth="32700" windowHeight="20540" tabRatio="500" activeTab="1"/>
  </bookViews>
  <sheets>
    <sheet name="Kalkulator lokaty z bonusem" sheetId="11" r:id="rId1"/>
    <sheet name="Stopa zwrotu, nowy klient, 10k" sheetId="5" r:id="rId2"/>
    <sheet name="Stopa zwrotu, stary klient, 10k" sheetId="9" r:id="rId3"/>
    <sheet name="Stopa zwrotu, nowy, 70k" sheetId="10" r:id="rId4"/>
    <sheet name="Konto z moneyback 5%" sheetId="6" r:id="rId5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6" l="1"/>
  <c r="C32" i="6"/>
  <c r="C17" i="6"/>
  <c r="C27" i="6"/>
  <c r="C28" i="6"/>
  <c r="C31" i="6"/>
  <c r="C22" i="6"/>
  <c r="B29" i="6"/>
  <c r="B30" i="6"/>
  <c r="C19" i="6"/>
  <c r="C20" i="6"/>
  <c r="C30" i="11"/>
  <c r="C32" i="11"/>
  <c r="C28" i="11"/>
  <c r="C21" i="11"/>
  <c r="C23" i="11"/>
  <c r="C24" i="11"/>
  <c r="C26" i="11"/>
  <c r="C31" i="11"/>
  <c r="C27" i="11"/>
  <c r="B24" i="10"/>
  <c r="B25" i="10"/>
  <c r="C17" i="10"/>
  <c r="C14" i="10"/>
  <c r="C15" i="10"/>
  <c r="B24" i="9"/>
  <c r="B25" i="9"/>
  <c r="C17" i="9"/>
  <c r="C14" i="9"/>
  <c r="C15" i="9"/>
  <c r="C17" i="5"/>
  <c r="B24" i="5"/>
  <c r="B25" i="5"/>
  <c r="C14" i="5"/>
  <c r="C15" i="5"/>
</calcChain>
</file>

<file path=xl/sharedStrings.xml><?xml version="1.0" encoding="utf-8"?>
<sst xmlns="http://schemas.openxmlformats.org/spreadsheetml/2006/main" count="152" uniqueCount="73">
  <si>
    <t>Kwota</t>
  </si>
  <si>
    <t>Komentarz</t>
  </si>
  <si>
    <t>Data operacji</t>
  </si>
  <si>
    <t>Sposób obsługi arkusza:</t>
  </si>
  <si>
    <t xml:space="preserve"> - W kolumnie "Data operacji" wpisz datę wykonania konkretnej operacji finansowej, np. datę zasilenia rachunku maklerskiego.</t>
  </si>
  <si>
    <t>- W kolumnie "Kwota" wpisz każdą wpłatę (wypływ z Twojego portfela) z minusem i wypłatę z rachunku (wpływ do Twojego portfela) z plusem.</t>
  </si>
  <si>
    <t>- Aby obliczyć CAGR na konkretny dzień, wpisz jako ostatnie operacje w tabeli wartość Twojego aktualnego portfela inwestycyjnego i stan konta gotówką wraz z aktualną datą</t>
  </si>
  <si>
    <t>Źródło:</t>
  </si>
  <si>
    <t>http://jakoszczedzacpieniadze.pl</t>
  </si>
  <si>
    <t>Ten arkusz umożliwia policzenie efektywnej rocznej stopy zwrotu lub inaczej CAGR (średnia roczna stopa zwrotu) przy nieregularnych wpłatach i wypłatach. Dzięki funkcji XIRR zawartej w tym arkuszu, można w prosty sposób obliczyć efektywną roczną stopę zwrotu, np. z inwestycji giełdowych, w celu ich porównania z alternatywnymi formami inwestowania.</t>
  </si>
  <si>
    <t>Wpłata na lokatę</t>
  </si>
  <si>
    <t>Wypłata z lokaty po 100 dniach</t>
  </si>
  <si>
    <t>Odsetki od lokaty</t>
  </si>
  <si>
    <t>Premia 100 zł</t>
  </si>
  <si>
    <t>Opłata za konto luty</t>
  </si>
  <si>
    <t>Opłata za konto marzec</t>
  </si>
  <si>
    <t>Opłata za konto kwiecień</t>
  </si>
  <si>
    <t>Opłata za konto maj</t>
  </si>
  <si>
    <t>Premia za dołączenie do programu moneyback</t>
  </si>
  <si>
    <t>Wpłata na konto ROR</t>
  </si>
  <si>
    <t>Koszty paliwa</t>
  </si>
  <si>
    <t>Moneyback za paliwo za luty</t>
  </si>
  <si>
    <t>Moneyback za paliwo za marzec</t>
  </si>
  <si>
    <t>Moneyback za paliwo za kwiecień</t>
  </si>
  <si>
    <t>&lt;-- taki jest wynik Twoich inwestycji (netto!)</t>
  </si>
  <si>
    <t>Opłata za konto czerwiec</t>
  </si>
  <si>
    <t>&lt;-- taki jest wynik Twoich inwestycji (netto)</t>
  </si>
  <si>
    <t>Wypłata pieniędzy z ROR</t>
  </si>
  <si>
    <t>Opłata za konto lipiec</t>
  </si>
  <si>
    <t>Zamknięcie konta</t>
  </si>
  <si>
    <t>Odsetki od lokaty netto (brutto = 75,34 zł)</t>
  </si>
  <si>
    <t>Roczna stopa zwrotu (CAGR) netto</t>
  </si>
  <si>
    <t>Brak premii za moneyback (zakładam, że klient już korzysta z promocji)</t>
  </si>
  <si>
    <t>Roczna stopa zwrotu (CAGR) brutto</t>
  </si>
  <si>
    <t>&lt;-- tyle musiałoby wynosić oprocentowanie lokaty</t>
  </si>
  <si>
    <t>Całkowity zysk netto</t>
  </si>
  <si>
    <t>&lt;-- tyle zarabiasz</t>
  </si>
  <si>
    <t xml:space="preserve">Wariant: nowy klient, lokata 10 000 zł </t>
  </si>
  <si>
    <t>Kalkulator: Promocja "Tankuj korzyści z Toyota Bank"</t>
  </si>
  <si>
    <t>Premia 50 zł</t>
  </si>
  <si>
    <t xml:space="preserve">Wariant: stary klient, lokata 10 000 zł </t>
  </si>
  <si>
    <t xml:space="preserve">Wariant: nowy klient, lokata 70 000 zł </t>
  </si>
  <si>
    <t>Odsetki od lokaty netto (brutto = 527,40 zł)</t>
  </si>
  <si>
    <t>Kalkulator efektywnego oprocentowania lokaty z bonusem</t>
  </si>
  <si>
    <t xml:space="preserve">Ten arkusz umożliwia obliczenie efektywnego oprocentowania lokaty bankowej zakładanej na konkretny okres - także po uwzględnieniu podatku oraz ewentualnej premii wypłacanej przez bank. Szczegółowe omówienie tego arkusza przedstawione zostało w artykule na blogu http://jakoszczedzacpieniadze.pl, na którym piszę m.in. o tym jak ograniczyć wydatki i jak rozsądnie wydawać pieniądze.
</t>
  </si>
  <si>
    <t xml:space="preserve">Wszystkie pola zaznaczone na żółto można samodzielnie modyfikować, by przeprowadzać własne obliczenia.
</t>
  </si>
  <si>
    <t>Dane do obliczeń</t>
  </si>
  <si>
    <t>Kwota lokaty</t>
  </si>
  <si>
    <t>Oprocentowanie lokaty</t>
  </si>
  <si>
    <t>w skali roku</t>
  </si>
  <si>
    <t>Okres lokaty w dniach</t>
  </si>
  <si>
    <t>Kwota jednorazowego bonusu za posiadanie lokaty</t>
  </si>
  <si>
    <t>Czy podlega opodatkowaniu?</t>
  </si>
  <si>
    <t>nie</t>
  </si>
  <si>
    <t>Wpisz "tak" jeśli podlega opodatkowaniu</t>
  </si>
  <si>
    <t>Wysokość "podatku Belki"</t>
  </si>
  <si>
    <t>Efektywny zysk z lokaty</t>
  </si>
  <si>
    <t>Kapitał lokaty</t>
  </si>
  <si>
    <t>Odsetki brutto</t>
  </si>
  <si>
    <t>Podatek "Belki"</t>
  </si>
  <si>
    <t>Efektywna kwota otrzymanych odsetek</t>
  </si>
  <si>
    <t>Wynik lokaty po opodatkowaniu</t>
  </si>
  <si>
    <t>Efektywne oprocentowanie po opodatkowaniu</t>
  </si>
  <si>
    <t>w skalu roku</t>
  </si>
  <si>
    <t>Efektywna kwota odsetek z bonusem</t>
  </si>
  <si>
    <t>Wynik lokaty z uwzgędnieniem premii</t>
  </si>
  <si>
    <t>Efektywne oprocentowanie z premią</t>
  </si>
  <si>
    <t>&lt;-- Wydatki na paliwo co miesiąc</t>
  </si>
  <si>
    <t>&lt;-- Moneyback</t>
  </si>
  <si>
    <t>&lt;-- Kwota zwrotu co miesiąc</t>
  </si>
  <si>
    <t>Wariant: nowy klient, lokata 10 000 zł, korzysta z moneyback wydając 500 zł na paliwo</t>
  </si>
  <si>
    <t>Moneyback za paliwo za maj</t>
  </si>
  <si>
    <t>Moneyback za paliwo za czerwiec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</si>
</sst>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_);[Red]\(#,##0.00\ &quot;zł&quot;\)"/>
    <numFmt numFmtId="164" formatCode="#,##0.00\ &quot;zł&quot;"/>
    <numFmt numFmtId="165" formatCode="#,##0.00_ ;[Red]\-#,##0.00\ "/>
    <numFmt numFmtId="168" formatCode="_-* #,##0.00\ [$zł-415]_-;\-* #,##0.00\ [$zł-415]_-;_-* &quot;-&quot;??\ [$zł-415]_-;_-@_-"/>
    <numFmt numFmtId="169" formatCode="0.00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3" tint="0.3999755851924192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0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5" fillId="0" borderId="0" xfId="0" applyNumberFormat="1" applyFont="1" applyBorder="1"/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7" fillId="0" borderId="0" xfId="38"/>
    <xf numFmtId="0" fontId="8" fillId="0" borderId="0" xfId="0" applyFont="1" applyAlignment="1">
      <alignment vertical="center" wrapText="1"/>
    </xf>
    <xf numFmtId="10" fontId="8" fillId="0" borderId="0" xfId="1" applyNumberFormat="1" applyFont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164" fontId="0" fillId="2" borderId="0" xfId="0" applyNumberFormat="1" applyFill="1"/>
    <xf numFmtId="14" fontId="0" fillId="0" borderId="0" xfId="0" applyNumberFormat="1" applyFill="1"/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10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168" fontId="8" fillId="0" borderId="0" xfId="1" applyNumberFormat="1" applyFont="1" applyAlignment="1">
      <alignment vertical="center"/>
    </xf>
    <xf numFmtId="165" fontId="8" fillId="0" borderId="0" xfId="0" applyNumberFormat="1" applyFont="1" applyBorder="1"/>
    <xf numFmtId="0" fontId="9" fillId="0" borderId="0" xfId="0" applyFont="1"/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/>
    <xf numFmtId="0" fontId="0" fillId="0" borderId="0" xfId="0" applyAlignment="1">
      <alignment horizontal="right" vertical="top" wrapText="1"/>
    </xf>
    <xf numFmtId="8" fontId="0" fillId="2" borderId="0" xfId="0" applyNumberFormat="1" applyFill="1" applyAlignment="1">
      <alignment vertical="top"/>
    </xf>
    <xf numFmtId="10" fontId="0" fillId="2" borderId="0" xfId="39" applyNumberFormat="1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top"/>
    </xf>
    <xf numFmtId="9" fontId="0" fillId="2" borderId="0" xfId="0" applyNumberFormat="1" applyFill="1" applyAlignment="1">
      <alignment vertical="top"/>
    </xf>
    <xf numFmtId="169" fontId="0" fillId="0" borderId="0" xfId="39" applyNumberFormat="1" applyFont="1" applyAlignment="1">
      <alignment vertical="top"/>
    </xf>
    <xf numFmtId="10" fontId="0" fillId="0" borderId="0" xfId="0" applyNumberFormat="1" applyFill="1" applyAlignment="1">
      <alignment vertical="top"/>
    </xf>
    <xf numFmtId="8" fontId="0" fillId="0" borderId="0" xfId="0" applyNumberFormat="1" applyAlignment="1">
      <alignment vertical="top"/>
    </xf>
    <xf numFmtId="8" fontId="9" fillId="0" borderId="0" xfId="0" applyNumberFormat="1" applyFont="1" applyAlignment="1">
      <alignment vertical="top"/>
    </xf>
    <xf numFmtId="10" fontId="12" fillId="0" borderId="0" xfId="39" applyNumberFormat="1" applyFont="1" applyAlignment="1">
      <alignment vertical="top"/>
    </xf>
    <xf numFmtId="9" fontId="0" fillId="2" borderId="0" xfId="1" applyFont="1" applyFill="1"/>
    <xf numFmtId="0" fontId="0" fillId="0" borderId="0" xfId="0" quotePrefix="1"/>
  </cellXfs>
  <cellStyles count="40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/>
    <cellStyle name="Norm.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Procentowy" xfId="1" builtinId="5"/>
    <cellStyle name="Procentowy 2" xfId="39"/>
  </cellStyles>
  <dxfs count="4">
    <dxf>
      <numFmt numFmtId="164" formatCode="#,##0.00\ &quot;zł&quot;"/>
    </dxf>
    <dxf>
      <numFmt numFmtId="164" formatCode="#,##0.00\ &quot;zł&quot;"/>
    </dxf>
    <dxf>
      <numFmt numFmtId="164" formatCode="#,##0.00\ &quot;zł&quot;"/>
    </dxf>
    <dxf>
      <numFmt numFmtId="164" formatCode="#,##0.00\ &quot;zł&quot;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9:D31" totalsRowShown="0">
  <autoFilter ref="B19:D31"/>
  <tableColumns count="3">
    <tableColumn id="1" name="Data operacji"/>
    <tableColumn id="2" name="Kwota" dataDxfId="3"/>
    <tableColumn id="3" name="Komentarz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B19:D31" totalsRowShown="0">
  <autoFilter ref="B19:D31"/>
  <tableColumns count="3">
    <tableColumn id="1" name="Data operacji"/>
    <tableColumn id="2" name="Kwota" dataDxfId="1"/>
    <tableColumn id="3" name="Komentarz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17" displayName="Table17" ref="B19:D31" totalsRowShown="0">
  <autoFilter ref="B19:D31"/>
  <tableColumns count="3">
    <tableColumn id="1" name="Data operacji"/>
    <tableColumn id="2" name="Kwota" dataDxfId="0"/>
    <tableColumn id="3" name="Komentarz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le13" displayName="Table13" ref="B24:D38" totalsRowShown="0">
  <autoFilter ref="B24:D38"/>
  <tableColumns count="3">
    <tableColumn id="1" name="Data operacji"/>
    <tableColumn id="2" name="Kwota" dataDxfId="2"/>
    <tableColumn id="3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workbookViewId="0">
      <selection activeCell="F1" sqref="F1"/>
    </sheetView>
  </sheetViews>
  <sheetFormatPr baseColWidth="10" defaultRowHeight="16" x14ac:dyDescent="0.2"/>
  <cols>
    <col min="1" max="1" width="2.1640625" style="21" customWidth="1"/>
    <col min="2" max="2" width="44.1640625" style="21" customWidth="1"/>
    <col min="3" max="3" width="15" style="21" customWidth="1"/>
    <col min="4" max="6" width="14" style="21" customWidth="1"/>
    <col min="7" max="7" width="9.6640625" style="21" customWidth="1"/>
    <col min="8" max="16384" width="10.83203125" style="21"/>
  </cols>
  <sheetData>
    <row r="1" spans="2:5" ht="26" x14ac:dyDescent="0.3">
      <c r="B1" s="3" t="s">
        <v>43</v>
      </c>
      <c r="C1"/>
      <c r="D1"/>
    </row>
    <row r="2" spans="2:5" x14ac:dyDescent="0.2">
      <c r="B2"/>
      <c r="C2"/>
      <c r="D2"/>
    </row>
    <row r="3" spans="2:5" ht="62" customHeight="1" x14ac:dyDescent="0.2">
      <c r="B3" s="29" t="s">
        <v>44</v>
      </c>
      <c r="C3" s="29"/>
      <c r="D3" s="29"/>
      <c r="E3" s="29"/>
    </row>
    <row r="4" spans="2:5" ht="16" customHeight="1" x14ac:dyDescent="0.2">
      <c r="B4" s="29" t="s">
        <v>45</v>
      </c>
      <c r="C4" s="29"/>
      <c r="D4" s="29"/>
      <c r="E4" s="29"/>
    </row>
    <row r="5" spans="2:5" x14ac:dyDescent="0.2">
      <c r="B5" s="30"/>
      <c r="C5" s="30"/>
      <c r="D5" s="30"/>
      <c r="E5" s="30"/>
    </row>
    <row r="6" spans="2:5" x14ac:dyDescent="0.2">
      <c r="B6" s="6" t="s">
        <v>7</v>
      </c>
      <c r="C6" s="7" t="s">
        <v>8</v>
      </c>
      <c r="D6"/>
    </row>
    <row r="8" spans="2:5" ht="21" x14ac:dyDescent="0.25">
      <c r="B8" s="31" t="s">
        <v>46</v>
      </c>
    </row>
    <row r="10" spans="2:5" x14ac:dyDescent="0.2">
      <c r="B10" s="32" t="s">
        <v>47</v>
      </c>
      <c r="C10" s="33">
        <v>10000</v>
      </c>
    </row>
    <row r="11" spans="2:5" x14ac:dyDescent="0.2">
      <c r="B11" s="32" t="s">
        <v>48</v>
      </c>
      <c r="C11" s="34">
        <v>2.75E-2</v>
      </c>
      <c r="D11" s="21" t="s">
        <v>49</v>
      </c>
    </row>
    <row r="12" spans="2:5" x14ac:dyDescent="0.2">
      <c r="B12" s="32" t="s">
        <v>50</v>
      </c>
      <c r="C12" s="35">
        <v>100</v>
      </c>
    </row>
    <row r="13" spans="2:5" x14ac:dyDescent="0.2">
      <c r="B13" s="32"/>
    </row>
    <row r="14" spans="2:5" x14ac:dyDescent="0.2">
      <c r="B14" s="32" t="s">
        <v>51</v>
      </c>
      <c r="C14" s="33">
        <v>110</v>
      </c>
    </row>
    <row r="15" spans="2:5" x14ac:dyDescent="0.2">
      <c r="B15" s="32" t="s">
        <v>52</v>
      </c>
      <c r="C15" s="36" t="s">
        <v>53</v>
      </c>
      <c r="D15" s="21" t="s">
        <v>54</v>
      </c>
    </row>
    <row r="16" spans="2:5" x14ac:dyDescent="0.2">
      <c r="B16" s="32"/>
    </row>
    <row r="17" spans="2:11" x14ac:dyDescent="0.2">
      <c r="B17" s="32" t="s">
        <v>55</v>
      </c>
      <c r="C17" s="37">
        <v>0.19</v>
      </c>
    </row>
    <row r="19" spans="2:11" ht="21" x14ac:dyDescent="0.25">
      <c r="B19" s="31" t="s">
        <v>56</v>
      </c>
      <c r="I19" s="38"/>
    </row>
    <row r="20" spans="2:11" x14ac:dyDescent="0.2">
      <c r="K20" s="39"/>
    </row>
    <row r="21" spans="2:11" x14ac:dyDescent="0.2">
      <c r="B21" s="6" t="s">
        <v>57</v>
      </c>
      <c r="C21" s="40">
        <f>C10</f>
        <v>10000</v>
      </c>
    </row>
    <row r="22" spans="2:11" x14ac:dyDescent="0.2">
      <c r="B22" s="6"/>
    </row>
    <row r="23" spans="2:11" x14ac:dyDescent="0.2">
      <c r="B23" s="6" t="s">
        <v>58</v>
      </c>
      <c r="C23" s="40">
        <f>(C21*C11)/(365/C12)</f>
        <v>75.342465753424662</v>
      </c>
      <c r="E23" s="40"/>
    </row>
    <row r="24" spans="2:11" x14ac:dyDescent="0.2">
      <c r="B24" s="6" t="s">
        <v>59</v>
      </c>
      <c r="C24" s="40">
        <f>C23*C17</f>
        <v>14.315068493150687</v>
      </c>
      <c r="E24" s="40"/>
    </row>
    <row r="25" spans="2:11" x14ac:dyDescent="0.2">
      <c r="B25" s="6"/>
    </row>
    <row r="26" spans="2:11" x14ac:dyDescent="0.2">
      <c r="B26" s="6" t="s">
        <v>60</v>
      </c>
      <c r="C26" s="40">
        <f>C23-C24</f>
        <v>61.027397260273972</v>
      </c>
    </row>
    <row r="27" spans="2:11" x14ac:dyDescent="0.2">
      <c r="B27" s="6" t="s">
        <v>61</v>
      </c>
      <c r="C27" s="41">
        <f>C21+C26</f>
        <v>10061.027397260274</v>
      </c>
    </row>
    <row r="28" spans="2:11" x14ac:dyDescent="0.2">
      <c r="B28" s="6" t="s">
        <v>62</v>
      </c>
      <c r="C28" s="42">
        <f>C26/C21*(365/C12)</f>
        <v>2.2275E-2</v>
      </c>
      <c r="D28" s="21" t="s">
        <v>63</v>
      </c>
    </row>
    <row r="29" spans="2:11" x14ac:dyDescent="0.2">
      <c r="B29" s="6"/>
    </row>
    <row r="30" spans="2:11" x14ac:dyDescent="0.2">
      <c r="B30" s="6" t="s">
        <v>64</v>
      </c>
      <c r="C30" s="40">
        <f>IF(C15="tak",C14*(1-C17),C14)+C26</f>
        <v>171.02739726027397</v>
      </c>
    </row>
    <row r="31" spans="2:11" x14ac:dyDescent="0.2">
      <c r="B31" s="6" t="s">
        <v>65</v>
      </c>
      <c r="C31" s="41">
        <f>C21+C30</f>
        <v>10171.027397260274</v>
      </c>
    </row>
    <row r="32" spans="2:11" x14ac:dyDescent="0.2">
      <c r="B32" s="6" t="s">
        <v>66</v>
      </c>
      <c r="C32" s="42">
        <f>C30/C21*(365/C12)</f>
        <v>6.2424999999999994E-2</v>
      </c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</sheetData>
  <mergeCells count="2">
    <mergeCell ref="B3:E3"/>
    <mergeCell ref="B4:E4"/>
  </mergeCells>
  <hyperlinks>
    <hyperlink ref="C6" r:id="rId1"/>
  </hyperlink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showGridLines="0" tabSelected="1" workbookViewId="0">
      <selection activeCell="F2" sqref="F2"/>
    </sheetView>
  </sheetViews>
  <sheetFormatPr baseColWidth="10" defaultRowHeight="16" x14ac:dyDescent="0.2"/>
  <cols>
    <col min="1" max="1" width="2" customWidth="1"/>
    <col min="2" max="2" width="18.5" customWidth="1"/>
    <col min="3" max="3" width="13.83203125" style="2" customWidth="1"/>
    <col min="4" max="4" width="41.83203125" customWidth="1"/>
  </cols>
  <sheetData>
    <row r="1" spans="2:4" ht="26" x14ac:dyDescent="0.3">
      <c r="B1" s="3" t="s">
        <v>38</v>
      </c>
    </row>
    <row r="2" spans="2:4" ht="19" x14ac:dyDescent="0.25">
      <c r="B2" s="27" t="s">
        <v>37</v>
      </c>
    </row>
    <row r="4" spans="2:4" ht="81" customHeight="1" x14ac:dyDescent="0.2">
      <c r="B4" s="17" t="s">
        <v>9</v>
      </c>
      <c r="C4" s="18"/>
      <c r="D4" s="18"/>
    </row>
    <row r="6" spans="2:4" x14ac:dyDescent="0.2">
      <c r="B6" s="17" t="s">
        <v>3</v>
      </c>
      <c r="C6" s="18"/>
      <c r="D6" s="18"/>
    </row>
    <row r="7" spans="2:4" ht="32" customHeight="1" x14ac:dyDescent="0.2">
      <c r="B7" s="19" t="s">
        <v>4</v>
      </c>
      <c r="C7" s="18"/>
      <c r="D7" s="18"/>
    </row>
    <row r="8" spans="2:4" ht="33" customHeight="1" x14ac:dyDescent="0.2">
      <c r="B8" s="19" t="s">
        <v>5</v>
      </c>
      <c r="C8" s="18"/>
      <c r="D8" s="18"/>
    </row>
    <row r="9" spans="2:4" ht="47" customHeight="1" x14ac:dyDescent="0.2">
      <c r="B9" s="19" t="s">
        <v>6</v>
      </c>
      <c r="C9" s="18"/>
      <c r="D9" s="18"/>
    </row>
    <row r="10" spans="2:4" x14ac:dyDescent="0.2">
      <c r="B10" s="5"/>
      <c r="C10" s="4"/>
      <c r="D10" s="4"/>
    </row>
    <row r="11" spans="2:4" x14ac:dyDescent="0.2">
      <c r="B11" s="6" t="s">
        <v>7</v>
      </c>
      <c r="C11" s="7" t="s">
        <v>8</v>
      </c>
    </row>
    <row r="14" spans="2:4" ht="32" x14ac:dyDescent="0.2">
      <c r="B14" s="25" t="s">
        <v>31</v>
      </c>
      <c r="C14" s="9">
        <f>XIRR(Table1[Kwota],Table1[Data operacji],0.1)</f>
        <v>5.7840010523796087E-2</v>
      </c>
      <c r="D14" s="10" t="s">
        <v>26</v>
      </c>
    </row>
    <row r="15" spans="2:4" ht="32" x14ac:dyDescent="0.2">
      <c r="B15" s="25" t="s">
        <v>33</v>
      </c>
      <c r="C15" s="9">
        <f>C14/0.81</f>
        <v>7.1407420399748248E-2</v>
      </c>
      <c r="D15" s="10" t="s">
        <v>34</v>
      </c>
    </row>
    <row r="16" spans="2:4" ht="14" customHeight="1" x14ac:dyDescent="0.2">
      <c r="B16" s="8"/>
      <c r="C16" s="9"/>
      <c r="D16" s="10"/>
    </row>
    <row r="17" spans="2:6" ht="19" x14ac:dyDescent="0.2">
      <c r="B17" s="25" t="s">
        <v>35</v>
      </c>
      <c r="C17" s="26">
        <f>SUM(Table1[Kwota])</f>
        <v>156.08000000000064</v>
      </c>
      <c r="D17" s="10" t="s">
        <v>36</v>
      </c>
    </row>
    <row r="19" spans="2:6" x14ac:dyDescent="0.2">
      <c r="B19" t="s">
        <v>2</v>
      </c>
      <c r="C19" s="2" t="s">
        <v>0</v>
      </c>
      <c r="D19" t="s">
        <v>1</v>
      </c>
    </row>
    <row r="20" spans="2:6" x14ac:dyDescent="0.2">
      <c r="B20" s="1">
        <v>42401</v>
      </c>
      <c r="C20" s="2">
        <v>-10000</v>
      </c>
      <c r="D20" t="s">
        <v>10</v>
      </c>
      <c r="F20" s="1"/>
    </row>
    <row r="21" spans="2:6" x14ac:dyDescent="0.2">
      <c r="B21" s="1">
        <v>42428</v>
      </c>
      <c r="C21" s="2">
        <v>-2.4900000000000002</v>
      </c>
      <c r="D21" t="s">
        <v>14</v>
      </c>
      <c r="F21" s="2"/>
    </row>
    <row r="22" spans="2:6" ht="16" customHeight="1" x14ac:dyDescent="0.2">
      <c r="B22" s="1">
        <v>42460</v>
      </c>
      <c r="C22" s="2">
        <v>-2.4900000000000002</v>
      </c>
      <c r="D22" t="s">
        <v>15</v>
      </c>
      <c r="F22" s="9"/>
    </row>
    <row r="23" spans="2:6" x14ac:dyDescent="0.2">
      <c r="B23" s="1">
        <v>42490</v>
      </c>
      <c r="C23" s="2">
        <v>-2.4900000000000002</v>
      </c>
      <c r="D23" t="s">
        <v>16</v>
      </c>
      <c r="F23" s="1"/>
    </row>
    <row r="24" spans="2:6" x14ac:dyDescent="0.2">
      <c r="B24" s="1">
        <f>B20+100</f>
        <v>42501</v>
      </c>
      <c r="C24" s="2">
        <v>10000</v>
      </c>
      <c r="D24" t="s">
        <v>11</v>
      </c>
      <c r="F24" s="1"/>
    </row>
    <row r="25" spans="2:6" x14ac:dyDescent="0.2">
      <c r="B25" s="1">
        <f>B24</f>
        <v>42501</v>
      </c>
      <c r="C25" s="2">
        <v>61.02</v>
      </c>
      <c r="D25" t="s">
        <v>30</v>
      </c>
      <c r="F25" s="1"/>
    </row>
    <row r="26" spans="2:6" x14ac:dyDescent="0.2">
      <c r="B26" s="1">
        <v>42520</v>
      </c>
      <c r="C26" s="2">
        <v>-2.4900000000000002</v>
      </c>
      <c r="D26" t="s">
        <v>17</v>
      </c>
      <c r="F26" s="1"/>
    </row>
    <row r="27" spans="2:6" x14ac:dyDescent="0.2">
      <c r="B27" s="1">
        <v>42551</v>
      </c>
      <c r="C27" s="2">
        <v>10</v>
      </c>
      <c r="D27" t="s">
        <v>18</v>
      </c>
      <c r="F27" s="1"/>
    </row>
    <row r="28" spans="2:6" x14ac:dyDescent="0.2">
      <c r="B28" s="1">
        <v>42551</v>
      </c>
      <c r="C28" s="2">
        <v>-2.4900000000000002</v>
      </c>
      <c r="D28" t="s">
        <v>25</v>
      </c>
      <c r="F28" s="1"/>
    </row>
    <row r="29" spans="2:6" x14ac:dyDescent="0.2">
      <c r="B29" s="1">
        <v>42551</v>
      </c>
      <c r="C29" s="2">
        <v>100</v>
      </c>
      <c r="D29" t="s">
        <v>13</v>
      </c>
      <c r="F29" s="1"/>
    </row>
    <row r="30" spans="2:6" x14ac:dyDescent="0.2">
      <c r="B30" s="1">
        <v>42582</v>
      </c>
      <c r="C30" s="2">
        <v>-2.4900000000000002</v>
      </c>
      <c r="D30" t="s">
        <v>28</v>
      </c>
      <c r="F30" s="1"/>
    </row>
    <row r="31" spans="2:6" x14ac:dyDescent="0.2">
      <c r="B31" s="1">
        <v>42582</v>
      </c>
      <c r="D31" t="s">
        <v>29</v>
      </c>
    </row>
    <row r="38" spans="4:4" x14ac:dyDescent="0.2">
      <c r="D38" s="1"/>
    </row>
  </sheetData>
  <mergeCells count="5">
    <mergeCell ref="B4:D4"/>
    <mergeCell ref="B6:D6"/>
    <mergeCell ref="B7:D7"/>
    <mergeCell ref="B8:D8"/>
    <mergeCell ref="B9:D9"/>
  </mergeCells>
  <hyperlinks>
    <hyperlink ref="C11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showGridLines="0" workbookViewId="0">
      <selection activeCell="F2" sqref="F2"/>
    </sheetView>
  </sheetViews>
  <sheetFormatPr baseColWidth="10" defaultRowHeight="16" x14ac:dyDescent="0.2"/>
  <cols>
    <col min="1" max="1" width="2" customWidth="1"/>
    <col min="2" max="2" width="18.5" customWidth="1"/>
    <col min="3" max="3" width="13.83203125" style="2" customWidth="1"/>
    <col min="4" max="4" width="42" customWidth="1"/>
  </cols>
  <sheetData>
    <row r="1" spans="2:4" ht="26" x14ac:dyDescent="0.3">
      <c r="B1" s="3" t="s">
        <v>38</v>
      </c>
    </row>
    <row r="2" spans="2:4" ht="19" x14ac:dyDescent="0.25">
      <c r="B2" s="27" t="s">
        <v>40</v>
      </c>
    </row>
    <row r="4" spans="2:4" ht="81" customHeight="1" x14ac:dyDescent="0.2">
      <c r="B4" s="17" t="s">
        <v>9</v>
      </c>
      <c r="C4" s="18"/>
      <c r="D4" s="18"/>
    </row>
    <row r="6" spans="2:4" x14ac:dyDescent="0.2">
      <c r="B6" s="17" t="s">
        <v>3</v>
      </c>
      <c r="C6" s="18"/>
      <c r="D6" s="18"/>
    </row>
    <row r="7" spans="2:4" ht="32" customHeight="1" x14ac:dyDescent="0.2">
      <c r="B7" s="19" t="s">
        <v>4</v>
      </c>
      <c r="C7" s="18"/>
      <c r="D7" s="18"/>
    </row>
    <row r="8" spans="2:4" ht="33" customHeight="1" x14ac:dyDescent="0.2">
      <c r="B8" s="19" t="s">
        <v>5</v>
      </c>
      <c r="C8" s="18"/>
      <c r="D8" s="18"/>
    </row>
    <row r="9" spans="2:4" ht="47" customHeight="1" x14ac:dyDescent="0.2">
      <c r="B9" s="19" t="s">
        <v>6</v>
      </c>
      <c r="C9" s="18"/>
      <c r="D9" s="18"/>
    </row>
    <row r="10" spans="2:4" x14ac:dyDescent="0.2">
      <c r="B10" s="14"/>
      <c r="C10" s="13"/>
      <c r="D10" s="13"/>
    </row>
    <row r="11" spans="2:4" x14ac:dyDescent="0.2">
      <c r="B11" s="6" t="s">
        <v>7</v>
      </c>
      <c r="C11" s="7" t="s">
        <v>8</v>
      </c>
    </row>
    <row r="14" spans="2:4" ht="32" x14ac:dyDescent="0.2">
      <c r="B14" s="25" t="s">
        <v>31</v>
      </c>
      <c r="C14" s="9">
        <f>XIRR(Table16[Kwota],Table16[Data operacji],0.1)</f>
        <v>3.5431101918220534E-2</v>
      </c>
      <c r="D14" s="10" t="s">
        <v>26</v>
      </c>
    </row>
    <row r="15" spans="2:4" ht="32" x14ac:dyDescent="0.2">
      <c r="B15" s="25" t="s">
        <v>33</v>
      </c>
      <c r="C15" s="9">
        <f>C14/0.81</f>
        <v>4.3742101133605597E-2</v>
      </c>
      <c r="D15" s="10" t="s">
        <v>34</v>
      </c>
    </row>
    <row r="16" spans="2:4" ht="14" customHeight="1" x14ac:dyDescent="0.2">
      <c r="B16" s="8"/>
      <c r="C16" s="9"/>
      <c r="D16" s="10"/>
    </row>
    <row r="17" spans="2:6" ht="19" x14ac:dyDescent="0.2">
      <c r="B17" s="25" t="s">
        <v>35</v>
      </c>
      <c r="C17" s="26">
        <f>SUM(Table16[Kwota])</f>
        <v>96.080000000000652</v>
      </c>
      <c r="D17" s="10" t="s">
        <v>36</v>
      </c>
    </row>
    <row r="19" spans="2:6" x14ac:dyDescent="0.2">
      <c r="B19" t="s">
        <v>2</v>
      </c>
      <c r="C19" s="2" t="s">
        <v>0</v>
      </c>
      <c r="D19" t="s">
        <v>1</v>
      </c>
    </row>
    <row r="20" spans="2:6" x14ac:dyDescent="0.2">
      <c r="B20" s="1">
        <v>42401</v>
      </c>
      <c r="C20" s="2">
        <v>-10000</v>
      </c>
      <c r="D20" t="s">
        <v>10</v>
      </c>
      <c r="F20" s="1"/>
    </row>
    <row r="21" spans="2:6" x14ac:dyDescent="0.2">
      <c r="B21" s="1">
        <v>42428</v>
      </c>
      <c r="C21" s="2">
        <v>-2.4900000000000002</v>
      </c>
      <c r="D21" t="s">
        <v>14</v>
      </c>
      <c r="F21" s="2"/>
    </row>
    <row r="22" spans="2:6" ht="16" customHeight="1" x14ac:dyDescent="0.2">
      <c r="B22" s="1">
        <v>42460</v>
      </c>
      <c r="C22" s="2">
        <v>-2.4900000000000002</v>
      </c>
      <c r="D22" t="s">
        <v>15</v>
      </c>
      <c r="F22" s="9"/>
    </row>
    <row r="23" spans="2:6" x14ac:dyDescent="0.2">
      <c r="B23" s="1">
        <v>42490</v>
      </c>
      <c r="C23" s="2">
        <v>-2.4900000000000002</v>
      </c>
      <c r="D23" t="s">
        <v>16</v>
      </c>
      <c r="F23" s="1"/>
    </row>
    <row r="24" spans="2:6" x14ac:dyDescent="0.2">
      <c r="B24" s="1">
        <f>B20+100</f>
        <v>42501</v>
      </c>
      <c r="C24" s="2">
        <v>10000</v>
      </c>
      <c r="D24" t="s">
        <v>11</v>
      </c>
      <c r="F24" s="1"/>
    </row>
    <row r="25" spans="2:6" x14ac:dyDescent="0.2">
      <c r="B25" s="1">
        <f>B24</f>
        <v>42501</v>
      </c>
      <c r="C25" s="2">
        <v>61.02</v>
      </c>
      <c r="D25" t="s">
        <v>30</v>
      </c>
      <c r="F25" s="1"/>
    </row>
    <row r="26" spans="2:6" x14ac:dyDescent="0.2">
      <c r="B26" s="1">
        <v>42520</v>
      </c>
      <c r="C26" s="2">
        <v>-2.4900000000000002</v>
      </c>
      <c r="D26" t="s">
        <v>17</v>
      </c>
      <c r="F26" s="1"/>
    </row>
    <row r="27" spans="2:6" ht="32" x14ac:dyDescent="0.2">
      <c r="B27" s="23">
        <v>42551</v>
      </c>
      <c r="C27" s="22">
        <v>0</v>
      </c>
      <c r="D27" s="24" t="s">
        <v>32</v>
      </c>
      <c r="F27" s="1"/>
    </row>
    <row r="28" spans="2:6" x14ac:dyDescent="0.2">
      <c r="B28" s="1">
        <v>42551</v>
      </c>
      <c r="C28" s="2">
        <v>-2.4900000000000002</v>
      </c>
      <c r="D28" t="s">
        <v>25</v>
      </c>
      <c r="F28" s="1"/>
    </row>
    <row r="29" spans="2:6" x14ac:dyDescent="0.2">
      <c r="B29" s="1">
        <v>42551</v>
      </c>
      <c r="C29" s="2">
        <v>50</v>
      </c>
      <c r="D29" t="s">
        <v>39</v>
      </c>
      <c r="F29" s="1"/>
    </row>
    <row r="30" spans="2:6" x14ac:dyDescent="0.2">
      <c r="B30" s="1">
        <v>42582</v>
      </c>
      <c r="C30" s="2">
        <v>-2.4900000000000002</v>
      </c>
      <c r="D30" t="s">
        <v>28</v>
      </c>
      <c r="F30" s="1"/>
    </row>
    <row r="31" spans="2:6" x14ac:dyDescent="0.2">
      <c r="B31" s="1">
        <v>42582</v>
      </c>
      <c r="D31" t="s">
        <v>29</v>
      </c>
    </row>
    <row r="38" spans="4:4" x14ac:dyDescent="0.2">
      <c r="D38" s="1"/>
    </row>
  </sheetData>
  <mergeCells count="5">
    <mergeCell ref="B4:D4"/>
    <mergeCell ref="B6:D6"/>
    <mergeCell ref="B7:D7"/>
    <mergeCell ref="B8:D8"/>
    <mergeCell ref="B9:D9"/>
  </mergeCells>
  <hyperlinks>
    <hyperlink ref="C11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showGridLines="0" workbookViewId="0">
      <selection activeCell="E3" sqref="E3"/>
    </sheetView>
  </sheetViews>
  <sheetFormatPr baseColWidth="10" defaultRowHeight="16" x14ac:dyDescent="0.2"/>
  <cols>
    <col min="1" max="1" width="2" customWidth="1"/>
    <col min="2" max="2" width="18.5" customWidth="1"/>
    <col min="3" max="3" width="13.83203125" style="2" customWidth="1"/>
    <col min="4" max="4" width="41.83203125" customWidth="1"/>
  </cols>
  <sheetData>
    <row r="1" spans="2:4" ht="26" x14ac:dyDescent="0.3">
      <c r="B1" s="3" t="s">
        <v>38</v>
      </c>
    </row>
    <row r="2" spans="2:4" ht="19" x14ac:dyDescent="0.25">
      <c r="B2" s="27" t="s">
        <v>41</v>
      </c>
    </row>
    <row r="4" spans="2:4" ht="81" customHeight="1" x14ac:dyDescent="0.2">
      <c r="B4" s="17" t="s">
        <v>9</v>
      </c>
      <c r="C4" s="18"/>
      <c r="D4" s="18"/>
    </row>
    <row r="6" spans="2:4" x14ac:dyDescent="0.2">
      <c r="B6" s="17" t="s">
        <v>3</v>
      </c>
      <c r="C6" s="18"/>
      <c r="D6" s="18"/>
    </row>
    <row r="7" spans="2:4" ht="32" customHeight="1" x14ac:dyDescent="0.2">
      <c r="B7" s="19" t="s">
        <v>4</v>
      </c>
      <c r="C7" s="18"/>
      <c r="D7" s="18"/>
    </row>
    <row r="8" spans="2:4" ht="33" customHeight="1" x14ac:dyDescent="0.2">
      <c r="B8" s="19" t="s">
        <v>5</v>
      </c>
      <c r="C8" s="18"/>
      <c r="D8" s="18"/>
    </row>
    <row r="9" spans="2:4" ht="47" customHeight="1" x14ac:dyDescent="0.2">
      <c r="B9" s="19" t="s">
        <v>6</v>
      </c>
      <c r="C9" s="18"/>
      <c r="D9" s="18"/>
    </row>
    <row r="10" spans="2:4" x14ac:dyDescent="0.2">
      <c r="B10" s="14"/>
      <c r="C10" s="13"/>
      <c r="D10" s="13"/>
    </row>
    <row r="11" spans="2:4" x14ac:dyDescent="0.2">
      <c r="B11" s="6" t="s">
        <v>7</v>
      </c>
      <c r="C11" s="7" t="s">
        <v>8</v>
      </c>
    </row>
    <row r="14" spans="2:4" ht="32" x14ac:dyDescent="0.2">
      <c r="B14" s="25" t="s">
        <v>31</v>
      </c>
      <c r="C14" s="9">
        <f>XIRR(Table17[Kwota],Table17[Data operacji],0.1)</f>
        <v>2.7480468153953556E-2</v>
      </c>
      <c r="D14" s="10" t="s">
        <v>26</v>
      </c>
    </row>
    <row r="15" spans="2:4" ht="32" x14ac:dyDescent="0.2">
      <c r="B15" s="25" t="s">
        <v>33</v>
      </c>
      <c r="C15" s="9">
        <f>C14/0.81</f>
        <v>3.3926503893769819E-2</v>
      </c>
      <c r="D15" s="10" t="s">
        <v>34</v>
      </c>
    </row>
    <row r="16" spans="2:4" ht="14" customHeight="1" x14ac:dyDescent="0.2">
      <c r="B16" s="8"/>
      <c r="C16" s="9"/>
      <c r="D16" s="10"/>
    </row>
    <row r="17" spans="2:6" ht="19" x14ac:dyDescent="0.2">
      <c r="B17" s="25" t="s">
        <v>35</v>
      </c>
      <c r="C17" s="26">
        <f>SUM(Table17[Kwota])</f>
        <v>522.24999999998431</v>
      </c>
      <c r="D17" s="10" t="s">
        <v>36</v>
      </c>
    </row>
    <row r="19" spans="2:6" x14ac:dyDescent="0.2">
      <c r="B19" t="s">
        <v>2</v>
      </c>
      <c r="C19" s="2" t="s">
        <v>0</v>
      </c>
      <c r="D19" t="s">
        <v>1</v>
      </c>
    </row>
    <row r="20" spans="2:6" x14ac:dyDescent="0.2">
      <c r="B20" s="1">
        <v>42401</v>
      </c>
      <c r="C20" s="2">
        <v>-70000</v>
      </c>
      <c r="D20" t="s">
        <v>10</v>
      </c>
      <c r="F20" s="1"/>
    </row>
    <row r="21" spans="2:6" x14ac:dyDescent="0.2">
      <c r="B21" s="1">
        <v>42428</v>
      </c>
      <c r="C21" s="2">
        <v>-2.4900000000000002</v>
      </c>
      <c r="D21" t="s">
        <v>14</v>
      </c>
      <c r="F21" s="2"/>
    </row>
    <row r="22" spans="2:6" ht="16" customHeight="1" x14ac:dyDescent="0.2">
      <c r="B22" s="1">
        <v>42460</v>
      </c>
      <c r="C22" s="2">
        <v>-2.4900000000000002</v>
      </c>
      <c r="D22" t="s">
        <v>15</v>
      </c>
      <c r="F22" s="9"/>
    </row>
    <row r="23" spans="2:6" x14ac:dyDescent="0.2">
      <c r="B23" s="1">
        <v>42490</v>
      </c>
      <c r="C23" s="2">
        <v>-2.4900000000000002</v>
      </c>
      <c r="D23" t="s">
        <v>16</v>
      </c>
      <c r="F23" s="1"/>
    </row>
    <row r="24" spans="2:6" x14ac:dyDescent="0.2">
      <c r="B24" s="1">
        <f>B20+100</f>
        <v>42501</v>
      </c>
      <c r="C24" s="2">
        <v>70000</v>
      </c>
      <c r="D24" t="s">
        <v>11</v>
      </c>
      <c r="F24" s="1"/>
    </row>
    <row r="25" spans="2:6" x14ac:dyDescent="0.2">
      <c r="B25" s="1">
        <f>B24</f>
        <v>42501</v>
      </c>
      <c r="C25" s="2">
        <v>427.19</v>
      </c>
      <c r="D25" t="s">
        <v>42</v>
      </c>
      <c r="F25" s="1"/>
    </row>
    <row r="26" spans="2:6" x14ac:dyDescent="0.2">
      <c r="B26" s="1">
        <v>42520</v>
      </c>
      <c r="C26" s="2">
        <v>-2.4900000000000002</v>
      </c>
      <c r="D26" t="s">
        <v>17</v>
      </c>
      <c r="F26" s="1"/>
    </row>
    <row r="27" spans="2:6" x14ac:dyDescent="0.2">
      <c r="B27" s="1">
        <v>42551</v>
      </c>
      <c r="C27" s="2">
        <v>10</v>
      </c>
      <c r="D27" t="s">
        <v>18</v>
      </c>
      <c r="F27" s="1"/>
    </row>
    <row r="28" spans="2:6" x14ac:dyDescent="0.2">
      <c r="B28" s="1">
        <v>42551</v>
      </c>
      <c r="C28" s="2">
        <v>-2.4900000000000002</v>
      </c>
      <c r="D28" t="s">
        <v>25</v>
      </c>
      <c r="F28" s="1"/>
    </row>
    <row r="29" spans="2:6" x14ac:dyDescent="0.2">
      <c r="B29" s="1">
        <v>42551</v>
      </c>
      <c r="C29" s="2">
        <v>100</v>
      </c>
      <c r="D29" t="s">
        <v>13</v>
      </c>
      <c r="F29" s="1"/>
    </row>
    <row r="30" spans="2:6" x14ac:dyDescent="0.2">
      <c r="B30" s="1">
        <v>42582</v>
      </c>
      <c r="C30" s="2">
        <v>-2.4900000000000002</v>
      </c>
      <c r="D30" t="s">
        <v>28</v>
      </c>
      <c r="F30" s="1"/>
    </row>
    <row r="31" spans="2:6" x14ac:dyDescent="0.2">
      <c r="B31" s="1">
        <v>42582</v>
      </c>
      <c r="D31" t="s">
        <v>29</v>
      </c>
    </row>
    <row r="38" spans="4:4" x14ac:dyDescent="0.2">
      <c r="D38" s="1"/>
    </row>
  </sheetData>
  <mergeCells count="5">
    <mergeCell ref="B4:D4"/>
    <mergeCell ref="B6:D6"/>
    <mergeCell ref="B7:D7"/>
    <mergeCell ref="B8:D8"/>
    <mergeCell ref="B9:D9"/>
  </mergeCells>
  <hyperlinks>
    <hyperlink ref="C11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workbookViewId="0">
      <selection activeCell="F3" sqref="F3"/>
    </sheetView>
  </sheetViews>
  <sheetFormatPr baseColWidth="10" defaultRowHeight="16" x14ac:dyDescent="0.2"/>
  <cols>
    <col min="1" max="1" width="2" customWidth="1"/>
    <col min="2" max="2" width="18.5" customWidth="1"/>
    <col min="3" max="3" width="13.83203125" style="2" customWidth="1"/>
    <col min="4" max="4" width="41.33203125" customWidth="1"/>
  </cols>
  <sheetData>
    <row r="1" spans="2:4" ht="26" x14ac:dyDescent="0.3">
      <c r="B1" s="3" t="s">
        <v>38</v>
      </c>
    </row>
    <row r="2" spans="2:4" ht="19" x14ac:dyDescent="0.25">
      <c r="B2" s="27" t="s">
        <v>70</v>
      </c>
    </row>
    <row r="4" spans="2:4" ht="81" customHeight="1" x14ac:dyDescent="0.2">
      <c r="B4" s="17" t="s">
        <v>9</v>
      </c>
      <c r="C4" s="18"/>
      <c r="D4" s="18"/>
    </row>
    <row r="6" spans="2:4" x14ac:dyDescent="0.2">
      <c r="B6" s="17" t="s">
        <v>3</v>
      </c>
      <c r="C6" s="18"/>
      <c r="D6" s="18"/>
    </row>
    <row r="7" spans="2:4" ht="32" customHeight="1" x14ac:dyDescent="0.2">
      <c r="B7" s="19" t="s">
        <v>4</v>
      </c>
      <c r="C7" s="18"/>
      <c r="D7" s="18"/>
    </row>
    <row r="8" spans="2:4" ht="33" customHeight="1" x14ac:dyDescent="0.2">
      <c r="B8" s="19" t="s">
        <v>5</v>
      </c>
      <c r="C8" s="18"/>
      <c r="D8" s="18"/>
    </row>
    <row r="9" spans="2:4" ht="47" customHeight="1" x14ac:dyDescent="0.2">
      <c r="B9" s="19" t="s">
        <v>6</v>
      </c>
      <c r="C9" s="18"/>
      <c r="D9" s="18"/>
    </row>
    <row r="10" spans="2:4" x14ac:dyDescent="0.2">
      <c r="B10" s="12"/>
      <c r="C10" s="11"/>
      <c r="D10" s="11"/>
    </row>
    <row r="11" spans="2:4" x14ac:dyDescent="0.2">
      <c r="B11" s="6" t="s">
        <v>7</v>
      </c>
      <c r="C11" s="7" t="s">
        <v>8</v>
      </c>
    </row>
    <row r="13" spans="2:4" x14ac:dyDescent="0.2">
      <c r="B13" s="28" t="s">
        <v>20</v>
      </c>
    </row>
    <row r="15" spans="2:4" x14ac:dyDescent="0.2">
      <c r="C15" s="15">
        <v>500</v>
      </c>
      <c r="D15" s="44" t="s">
        <v>67</v>
      </c>
    </row>
    <row r="16" spans="2:4" x14ac:dyDescent="0.2">
      <c r="C16" s="43">
        <v>0.05</v>
      </c>
      <c r="D16" s="44" t="s">
        <v>68</v>
      </c>
    </row>
    <row r="17" spans="2:6" x14ac:dyDescent="0.2">
      <c r="C17" s="2">
        <f>C15*C16</f>
        <v>25</v>
      </c>
      <c r="D17" s="44" t="s">
        <v>69</v>
      </c>
    </row>
    <row r="19" spans="2:6" ht="32" x14ac:dyDescent="0.2">
      <c r="B19" s="25" t="s">
        <v>31</v>
      </c>
      <c r="C19" s="9">
        <f>XIRR(Table13[Kwota],Table13[Data operacji],0.1)</f>
        <v>9.5952287316322313E-2</v>
      </c>
      <c r="D19" s="10" t="s">
        <v>24</v>
      </c>
    </row>
    <row r="20" spans="2:6" ht="32" x14ac:dyDescent="0.2">
      <c r="B20" s="25" t="s">
        <v>33</v>
      </c>
      <c r="C20" s="9">
        <f>C19/0.81</f>
        <v>0.11845961397076828</v>
      </c>
      <c r="D20" s="10" t="s">
        <v>34</v>
      </c>
    </row>
    <row r="21" spans="2:6" ht="19" x14ac:dyDescent="0.2">
      <c r="B21" s="8"/>
      <c r="C21" s="9"/>
      <c r="D21" s="10"/>
    </row>
    <row r="22" spans="2:6" ht="19" x14ac:dyDescent="0.2">
      <c r="B22" s="25" t="s">
        <v>35</v>
      </c>
      <c r="C22" s="26">
        <f>SUM(Table13[Kwota])</f>
        <v>293.53999999999996</v>
      </c>
      <c r="D22" s="10" t="s">
        <v>36</v>
      </c>
    </row>
    <row r="23" spans="2:6" ht="19" x14ac:dyDescent="0.2">
      <c r="B23" s="25"/>
      <c r="C23" s="26"/>
      <c r="D23" s="10"/>
    </row>
    <row r="24" spans="2:6" x14ac:dyDescent="0.2">
      <c r="B24" t="s">
        <v>2</v>
      </c>
      <c r="C24" s="2" t="s">
        <v>0</v>
      </c>
      <c r="D24" t="s">
        <v>1</v>
      </c>
    </row>
    <row r="25" spans="2:6" x14ac:dyDescent="0.2">
      <c r="B25" s="1">
        <v>42401</v>
      </c>
      <c r="C25" s="2">
        <v>-10000</v>
      </c>
      <c r="D25" t="s">
        <v>10</v>
      </c>
      <c r="F25" s="1"/>
    </row>
    <row r="26" spans="2:6" x14ac:dyDescent="0.2">
      <c r="B26" s="1">
        <v>42401</v>
      </c>
      <c r="C26" s="2">
        <v>-1000</v>
      </c>
      <c r="D26" t="s">
        <v>19</v>
      </c>
      <c r="F26" s="20"/>
    </row>
    <row r="27" spans="2:6" x14ac:dyDescent="0.2">
      <c r="B27" s="1">
        <v>42444</v>
      </c>
      <c r="C27" s="2">
        <f>C17</f>
        <v>25</v>
      </c>
      <c r="D27" t="s">
        <v>21</v>
      </c>
      <c r="F27" s="1"/>
    </row>
    <row r="28" spans="2:6" x14ac:dyDescent="0.2">
      <c r="B28" s="1">
        <v>42475</v>
      </c>
      <c r="C28" s="2">
        <f>C17</f>
        <v>25</v>
      </c>
      <c r="D28" t="s">
        <v>22</v>
      </c>
      <c r="F28" s="1"/>
    </row>
    <row r="29" spans="2:6" x14ac:dyDescent="0.2">
      <c r="B29" s="1">
        <f>B25+100</f>
        <v>42501</v>
      </c>
      <c r="C29" s="2">
        <v>10000</v>
      </c>
      <c r="D29" t="s">
        <v>11</v>
      </c>
      <c r="F29" s="1"/>
    </row>
    <row r="30" spans="2:6" x14ac:dyDescent="0.2">
      <c r="B30" s="1">
        <f>B29</f>
        <v>42501</v>
      </c>
      <c r="C30" s="2">
        <v>61.03</v>
      </c>
      <c r="D30" t="s">
        <v>12</v>
      </c>
      <c r="F30" s="1"/>
    </row>
    <row r="31" spans="2:6" x14ac:dyDescent="0.2">
      <c r="B31" s="1">
        <v>42505</v>
      </c>
      <c r="C31" s="2">
        <f>C17</f>
        <v>25</v>
      </c>
      <c r="D31" t="s">
        <v>23</v>
      </c>
      <c r="F31" s="1"/>
    </row>
    <row r="32" spans="2:6" x14ac:dyDescent="0.2">
      <c r="B32" s="1">
        <v>42536</v>
      </c>
      <c r="C32" s="2">
        <f>C17</f>
        <v>25</v>
      </c>
      <c r="D32" t="s">
        <v>71</v>
      </c>
      <c r="F32" s="1"/>
    </row>
    <row r="33" spans="2:6" x14ac:dyDescent="0.2">
      <c r="B33" s="16">
        <v>42551</v>
      </c>
      <c r="C33" s="2">
        <v>100</v>
      </c>
      <c r="D33" t="s">
        <v>13</v>
      </c>
      <c r="F33" s="1"/>
    </row>
    <row r="34" spans="2:6" x14ac:dyDescent="0.2">
      <c r="B34" s="16">
        <v>42551</v>
      </c>
      <c r="C34" s="2">
        <v>10</v>
      </c>
      <c r="D34" t="s">
        <v>18</v>
      </c>
      <c r="F34" s="1"/>
    </row>
    <row r="35" spans="2:6" x14ac:dyDescent="0.2">
      <c r="B35" s="1">
        <v>42551</v>
      </c>
      <c r="C35" s="2">
        <v>1000</v>
      </c>
      <c r="D35" t="s">
        <v>27</v>
      </c>
      <c r="F35" s="1"/>
    </row>
    <row r="36" spans="2:6" x14ac:dyDescent="0.2">
      <c r="B36" s="1">
        <v>42566</v>
      </c>
      <c r="C36" s="2">
        <f>C17</f>
        <v>25</v>
      </c>
      <c r="D36" t="s">
        <v>72</v>
      </c>
      <c r="F36" s="1"/>
    </row>
    <row r="37" spans="2:6" x14ac:dyDescent="0.2">
      <c r="B37" s="1">
        <v>42582</v>
      </c>
      <c r="C37" s="2">
        <v>-2.4900000000000002</v>
      </c>
      <c r="D37" t="s">
        <v>28</v>
      </c>
      <c r="F37" s="1"/>
    </row>
    <row r="38" spans="2:6" x14ac:dyDescent="0.2">
      <c r="B38" s="1">
        <v>42582</v>
      </c>
      <c r="D38" t="s">
        <v>29</v>
      </c>
      <c r="F38" s="1"/>
    </row>
    <row r="46" spans="2:6" x14ac:dyDescent="0.2">
      <c r="D46" s="1"/>
    </row>
  </sheetData>
  <mergeCells count="5">
    <mergeCell ref="B4:D4"/>
    <mergeCell ref="B6:D6"/>
    <mergeCell ref="B7:D7"/>
    <mergeCell ref="B8:D8"/>
    <mergeCell ref="B9:D9"/>
  </mergeCells>
  <hyperlinks>
    <hyperlink ref="C11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Kalkulator lokaty z bonusem</vt:lpstr>
      <vt:lpstr>Stopa zwrotu, nowy klient, 10k</vt:lpstr>
      <vt:lpstr>Stopa zwrotu, stary klient, 10k</vt:lpstr>
      <vt:lpstr>Stopa zwrotu, nowy, 70k</vt:lpstr>
      <vt:lpstr>Konto z moneyback 5%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Użytkownik Microsoft Office</cp:lastModifiedBy>
  <dcterms:created xsi:type="dcterms:W3CDTF">2014-08-06T05:54:31Z</dcterms:created>
  <dcterms:modified xsi:type="dcterms:W3CDTF">2016-01-31T22:08:53Z</dcterms:modified>
</cp:coreProperties>
</file>