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drawings/drawing2.xml" ContentType="application/vnd.openxmlformats-officedocument.drawing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xl/tables/table312.xml" ContentType="application/vnd.openxmlformats-officedocument.spreadsheetml.table+xml"/>
  <Override PartName="/xl/tables/table313.xml" ContentType="application/vnd.openxmlformats-officedocument.spreadsheetml.table+xml"/>
  <Override PartName="/xl/tables/table314.xml" ContentType="application/vnd.openxmlformats-officedocument.spreadsheetml.table+xml"/>
  <Override PartName="/xl/tables/table315.xml" ContentType="application/vnd.openxmlformats-officedocument.spreadsheetml.table+xml"/>
  <Override PartName="/xl/tables/table316.xml" ContentType="application/vnd.openxmlformats-officedocument.spreadsheetml.table+xml"/>
  <Override PartName="/xl/tables/table317.xml" ContentType="application/vnd.openxmlformats-officedocument.spreadsheetml.table+xml"/>
  <Override PartName="/xl/tables/table318.xml" ContentType="application/vnd.openxmlformats-officedocument.spreadsheetml.table+xml"/>
  <Override PartName="/xl/tables/table319.xml" ContentType="application/vnd.openxmlformats-officedocument.spreadsheetml.table+xml"/>
  <Override PartName="/xl/tables/table320.xml" ContentType="application/vnd.openxmlformats-officedocument.spreadsheetml.table+xml"/>
  <Override PartName="/xl/tables/table321.xml" ContentType="application/vnd.openxmlformats-officedocument.spreadsheetml.table+xml"/>
  <Override PartName="/xl/tables/table322.xml" ContentType="application/vnd.openxmlformats-officedocument.spreadsheetml.table+xml"/>
  <Override PartName="/xl/tables/table323.xml" ContentType="application/vnd.openxmlformats-officedocument.spreadsheetml.table+xml"/>
  <Override PartName="/xl/tables/table324.xml" ContentType="application/vnd.openxmlformats-officedocument.spreadsheetml.table+xml"/>
  <Override PartName="/xl/tables/table325.xml" ContentType="application/vnd.openxmlformats-officedocument.spreadsheetml.table+xml"/>
  <Override PartName="/xl/tables/table326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tables/table327.xml" ContentType="application/vnd.openxmlformats-officedocument.spreadsheetml.table+xml"/>
  <Override PartName="/xl/tables/table328.xml" ContentType="application/vnd.openxmlformats-officedocument.spreadsheetml.table+xml"/>
  <Override PartName="/xl/tables/table329.xml" ContentType="application/vnd.openxmlformats-officedocument.spreadsheetml.table+xml"/>
  <Override PartName="/xl/tables/table330.xml" ContentType="application/vnd.openxmlformats-officedocument.spreadsheetml.table+xml"/>
  <Override PartName="/xl/tables/table331.xml" ContentType="application/vnd.openxmlformats-officedocument.spreadsheetml.table+xml"/>
  <Override PartName="/xl/tables/table332.xml" ContentType="application/vnd.openxmlformats-officedocument.spreadsheetml.table+xml"/>
  <Override PartName="/xl/tables/table333.xml" ContentType="application/vnd.openxmlformats-officedocument.spreadsheetml.table+xml"/>
  <Override PartName="/xl/tables/table334.xml" ContentType="application/vnd.openxmlformats-officedocument.spreadsheetml.table+xml"/>
  <Override PartName="/xl/tables/table335.xml" ContentType="application/vnd.openxmlformats-officedocument.spreadsheetml.table+xml"/>
  <Override PartName="/xl/tables/table336.xml" ContentType="application/vnd.openxmlformats-officedocument.spreadsheetml.table+xml"/>
  <Override PartName="/xl/tables/table337.xml" ContentType="application/vnd.openxmlformats-officedocument.spreadsheetml.table+xml"/>
  <Override PartName="/xl/tables/table338.xml" ContentType="application/vnd.openxmlformats-officedocument.spreadsheetml.table+xml"/>
  <Override PartName="/xl/tables/table339.xml" ContentType="application/vnd.openxmlformats-officedocument.spreadsheetml.table+xml"/>
  <Override PartName="/xl/tables/table340.xml" ContentType="application/vnd.openxmlformats-officedocument.spreadsheetml.table+xml"/>
  <Override PartName="/xl/tables/table341.xml" ContentType="application/vnd.openxmlformats-officedocument.spreadsheetml.table+xml"/>
  <Override PartName="/xl/tables/table342.xml" ContentType="application/vnd.openxmlformats-officedocument.spreadsheetml.table+xml"/>
  <Override PartName="/xl/tables/table343.xml" ContentType="application/vnd.openxmlformats-officedocument.spreadsheetml.table+xml"/>
  <Override PartName="/xl/tables/table344.xml" ContentType="application/vnd.openxmlformats-officedocument.spreadsheetml.table+xml"/>
  <Override PartName="/xl/tables/table345.xml" ContentType="application/vnd.openxmlformats-officedocument.spreadsheetml.table+xml"/>
  <Override PartName="/xl/tables/table346.xml" ContentType="application/vnd.openxmlformats-officedocument.spreadsheetml.table+xml"/>
  <Override PartName="/xl/tables/table347.xml" ContentType="application/vnd.openxmlformats-officedocument.spreadsheetml.table+xml"/>
  <Override PartName="/xl/tables/table348.xml" ContentType="application/vnd.openxmlformats-officedocument.spreadsheetml.table+xml"/>
  <Override PartName="/xl/tables/table349.xml" ContentType="application/vnd.openxmlformats-officedocument.spreadsheetml.table+xml"/>
  <Override PartName="/xl/tables/table350.xml" ContentType="application/vnd.openxmlformats-officedocument.spreadsheetml.table+xml"/>
  <Override PartName="/xl/tables/table351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l/Dropbox/! Inbox/20160104 - Blog ART - Szablon budżetu 3.0/"/>
    </mc:Choice>
  </mc:AlternateContent>
  <bookViews>
    <workbookView xWindow="1300" yWindow="460" windowWidth="49900" windowHeight="28340"/>
  </bookViews>
  <sheets>
    <sheet name="PRZYKŁAD" sheetId="1" r:id="rId1"/>
    <sheet name="Wzorzec kategorii" sheetId="20" r:id="rId2"/>
    <sheet name="CAŁY ROK 2016" sheetId="21" r:id="rId3"/>
    <sheet name="2016.01" sheetId="4" r:id="rId4"/>
    <sheet name="2016.02" sheetId="6" r:id="rId5"/>
    <sheet name="2016.03" sheetId="7" r:id="rId6"/>
    <sheet name="2016.04" sheetId="8" r:id="rId7"/>
    <sheet name="2016.05" sheetId="9" r:id="rId8"/>
    <sheet name="2016.06" sheetId="10" r:id="rId9"/>
    <sheet name="2016.07" sheetId="11" r:id="rId10"/>
    <sheet name="2016.08" sheetId="12" r:id="rId11"/>
    <sheet name="2016.09" sheetId="13" r:id="rId12"/>
    <sheet name="2016.10" sheetId="14" r:id="rId13"/>
    <sheet name="2016.11" sheetId="15" r:id="rId14"/>
    <sheet name="2016.12" sheetId="16" r:id="rId15"/>
  </sheet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10" l="1"/>
  <c r="F54" i="10"/>
  <c r="F53" i="10"/>
  <c r="F52" i="10"/>
  <c r="F51" i="10"/>
  <c r="F50" i="10"/>
  <c r="F49" i="10"/>
  <c r="F48" i="10"/>
  <c r="F55" i="9"/>
  <c r="F54" i="9"/>
  <c r="F53" i="9"/>
  <c r="F52" i="9"/>
  <c r="F51" i="9"/>
  <c r="F50" i="9"/>
  <c r="F49" i="9"/>
  <c r="F48" i="9"/>
  <c r="F55" i="8"/>
  <c r="F54" i="8"/>
  <c r="F53" i="8"/>
  <c r="F52" i="8"/>
  <c r="F51" i="8"/>
  <c r="F50" i="8"/>
  <c r="F49" i="8"/>
  <c r="F48" i="8"/>
  <c r="F55" i="7"/>
  <c r="F54" i="7"/>
  <c r="F53" i="7"/>
  <c r="F52" i="7"/>
  <c r="F51" i="7"/>
  <c r="F50" i="7"/>
  <c r="F49" i="7"/>
  <c r="F48" i="7"/>
  <c r="F55" i="6"/>
  <c r="F54" i="6"/>
  <c r="F53" i="6"/>
  <c r="F52" i="6"/>
  <c r="F51" i="6"/>
  <c r="F50" i="6"/>
  <c r="F49" i="6"/>
  <c r="F48" i="6"/>
  <c r="F55" i="4"/>
  <c r="F54" i="4"/>
  <c r="F53" i="4"/>
  <c r="F52" i="4"/>
  <c r="F51" i="4"/>
  <c r="F50" i="4"/>
  <c r="F49" i="4"/>
  <c r="F48" i="4"/>
  <c r="F55" i="21"/>
  <c r="F54" i="21"/>
  <c r="F53" i="21"/>
  <c r="F52" i="21"/>
  <c r="F51" i="21"/>
  <c r="F50" i="21"/>
  <c r="F49" i="21"/>
  <c r="F48" i="21"/>
  <c r="F49" i="1"/>
  <c r="F50" i="1"/>
  <c r="F51" i="1"/>
  <c r="F52" i="1"/>
  <c r="F53" i="1"/>
  <c r="F54" i="1"/>
  <c r="F55" i="1"/>
  <c r="F48" i="1"/>
  <c r="B162" i="16"/>
  <c r="B161" i="16"/>
  <c r="B160" i="16"/>
  <c r="B159" i="16"/>
  <c r="B158" i="16"/>
  <c r="B157" i="16"/>
  <c r="B156" i="16"/>
  <c r="B155" i="16"/>
  <c r="B154" i="16"/>
  <c r="B152" i="16"/>
  <c r="B151" i="16"/>
  <c r="B150" i="16"/>
  <c r="B149" i="16"/>
  <c r="B148" i="16"/>
  <c r="B147" i="16"/>
  <c r="B146" i="16"/>
  <c r="B144" i="16"/>
  <c r="B143" i="16"/>
  <c r="B142" i="16"/>
  <c r="B141" i="16"/>
  <c r="B140" i="16"/>
  <c r="B139" i="16"/>
  <c r="B138" i="16"/>
  <c r="B137" i="16"/>
  <c r="B136" i="16"/>
  <c r="B134" i="16"/>
  <c r="B133" i="16"/>
  <c r="B132" i="16"/>
  <c r="B131" i="16"/>
  <c r="B130" i="16"/>
  <c r="B129" i="16"/>
  <c r="B128" i="16"/>
  <c r="B127" i="16"/>
  <c r="B126" i="16"/>
  <c r="B124" i="16"/>
  <c r="B123" i="16"/>
  <c r="B122" i="16"/>
  <c r="B121" i="16"/>
  <c r="B120" i="16"/>
  <c r="B119" i="16"/>
  <c r="B118" i="16"/>
  <c r="B116" i="16"/>
  <c r="B115" i="16"/>
  <c r="B114" i="16"/>
  <c r="B113" i="16"/>
  <c r="B112" i="16"/>
  <c r="B111" i="16"/>
  <c r="B109" i="16"/>
  <c r="B108" i="16"/>
  <c r="B107" i="16"/>
  <c r="B106" i="16"/>
  <c r="B105" i="16"/>
  <c r="B104" i="16"/>
  <c r="B102" i="16"/>
  <c r="B101" i="16"/>
  <c r="B100" i="16"/>
  <c r="B99" i="16"/>
  <c r="B98" i="16"/>
  <c r="B96" i="16"/>
  <c r="B95" i="16"/>
  <c r="B94" i="16"/>
  <c r="B93" i="16"/>
  <c r="B92" i="16"/>
  <c r="B91" i="16"/>
  <c r="B89" i="16"/>
  <c r="B88" i="16"/>
  <c r="B87" i="16"/>
  <c r="B86" i="16"/>
  <c r="B85" i="16"/>
  <c r="B84" i="16"/>
  <c r="B83" i="16"/>
  <c r="B82" i="16"/>
  <c r="B81" i="16"/>
  <c r="B79" i="16"/>
  <c r="B78" i="16"/>
  <c r="B77" i="16"/>
  <c r="B76" i="16"/>
  <c r="B75" i="16"/>
  <c r="B74" i="16"/>
  <c r="B73" i="16"/>
  <c r="B72" i="16"/>
  <c r="B71" i="16"/>
  <c r="B70" i="16"/>
  <c r="B69" i="16"/>
  <c r="B67" i="16"/>
  <c r="B66" i="16"/>
  <c r="B65" i="16"/>
  <c r="B64" i="16"/>
  <c r="B63" i="16"/>
  <c r="B62" i="16"/>
  <c r="B55" i="16"/>
  <c r="B54" i="16"/>
  <c r="B53" i="16"/>
  <c r="B52" i="16"/>
  <c r="B51" i="16"/>
  <c r="B50" i="16"/>
  <c r="B49" i="16"/>
  <c r="B48" i="16"/>
  <c r="B162" i="15"/>
  <c r="B161" i="15"/>
  <c r="B160" i="15"/>
  <c r="B159" i="15"/>
  <c r="B158" i="15"/>
  <c r="B157" i="15"/>
  <c r="B156" i="15"/>
  <c r="B155" i="15"/>
  <c r="B154" i="15"/>
  <c r="B152" i="15"/>
  <c r="B151" i="15"/>
  <c r="B150" i="15"/>
  <c r="B149" i="15"/>
  <c r="B148" i="15"/>
  <c r="B147" i="15"/>
  <c r="B146" i="15"/>
  <c r="B144" i="15"/>
  <c r="B143" i="15"/>
  <c r="B142" i="15"/>
  <c r="B141" i="15"/>
  <c r="B140" i="15"/>
  <c r="B139" i="15"/>
  <c r="B138" i="15"/>
  <c r="B137" i="15"/>
  <c r="B136" i="15"/>
  <c r="B134" i="15"/>
  <c r="B133" i="15"/>
  <c r="B132" i="15"/>
  <c r="B131" i="15"/>
  <c r="B130" i="15"/>
  <c r="B129" i="15"/>
  <c r="B128" i="15"/>
  <c r="B127" i="15"/>
  <c r="B126" i="15"/>
  <c r="B124" i="15"/>
  <c r="B123" i="15"/>
  <c r="B122" i="15"/>
  <c r="B121" i="15"/>
  <c r="B120" i="15"/>
  <c r="B119" i="15"/>
  <c r="B118" i="15"/>
  <c r="B116" i="15"/>
  <c r="B115" i="15"/>
  <c r="B114" i="15"/>
  <c r="B113" i="15"/>
  <c r="B112" i="15"/>
  <c r="B111" i="15"/>
  <c r="B109" i="15"/>
  <c r="B108" i="15"/>
  <c r="B107" i="15"/>
  <c r="B106" i="15"/>
  <c r="B105" i="15"/>
  <c r="B104" i="15"/>
  <c r="B102" i="15"/>
  <c r="B101" i="15"/>
  <c r="B100" i="15"/>
  <c r="B99" i="15"/>
  <c r="B98" i="15"/>
  <c r="B96" i="15"/>
  <c r="B95" i="15"/>
  <c r="B94" i="15"/>
  <c r="B93" i="15"/>
  <c r="B92" i="15"/>
  <c r="B91" i="15"/>
  <c r="B89" i="15"/>
  <c r="B88" i="15"/>
  <c r="B87" i="15"/>
  <c r="B86" i="15"/>
  <c r="B85" i="15"/>
  <c r="B84" i="15"/>
  <c r="B83" i="15"/>
  <c r="B82" i="15"/>
  <c r="B81" i="15"/>
  <c r="B79" i="15"/>
  <c r="B78" i="15"/>
  <c r="B77" i="15"/>
  <c r="B76" i="15"/>
  <c r="B75" i="15"/>
  <c r="B74" i="15"/>
  <c r="B73" i="15"/>
  <c r="B72" i="15"/>
  <c r="B71" i="15"/>
  <c r="B70" i="15"/>
  <c r="B69" i="15"/>
  <c r="B67" i="15"/>
  <c r="B66" i="15"/>
  <c r="B65" i="15"/>
  <c r="B64" i="15"/>
  <c r="B63" i="15"/>
  <c r="B62" i="15"/>
  <c r="B55" i="15"/>
  <c r="B54" i="15"/>
  <c r="B53" i="15"/>
  <c r="B52" i="15"/>
  <c r="B51" i="15"/>
  <c r="B50" i="15"/>
  <c r="B49" i="15"/>
  <c r="B48" i="15"/>
  <c r="B162" i="14"/>
  <c r="B161" i="14"/>
  <c r="B160" i="14"/>
  <c r="B159" i="14"/>
  <c r="B158" i="14"/>
  <c r="B157" i="14"/>
  <c r="B156" i="14"/>
  <c r="B155" i="14"/>
  <c r="B154" i="14"/>
  <c r="B152" i="14"/>
  <c r="B151" i="14"/>
  <c r="B150" i="14"/>
  <c r="B149" i="14"/>
  <c r="B148" i="14"/>
  <c r="B147" i="14"/>
  <c r="B146" i="14"/>
  <c r="B144" i="14"/>
  <c r="B143" i="14"/>
  <c r="B142" i="14"/>
  <c r="B141" i="14"/>
  <c r="B140" i="14"/>
  <c r="B139" i="14"/>
  <c r="B138" i="14"/>
  <c r="B137" i="14"/>
  <c r="B136" i="14"/>
  <c r="B134" i="14"/>
  <c r="B133" i="14"/>
  <c r="B132" i="14"/>
  <c r="B131" i="14"/>
  <c r="B130" i="14"/>
  <c r="B129" i="14"/>
  <c r="B128" i="14"/>
  <c r="B127" i="14"/>
  <c r="B126" i="14"/>
  <c r="B124" i="14"/>
  <c r="B123" i="14"/>
  <c r="B122" i="14"/>
  <c r="B121" i="14"/>
  <c r="B120" i="14"/>
  <c r="B119" i="14"/>
  <c r="B118" i="14"/>
  <c r="B116" i="14"/>
  <c r="B115" i="14"/>
  <c r="B114" i="14"/>
  <c r="B113" i="14"/>
  <c r="B112" i="14"/>
  <c r="B111" i="14"/>
  <c r="B109" i="14"/>
  <c r="B108" i="14"/>
  <c r="B107" i="14"/>
  <c r="B106" i="14"/>
  <c r="B105" i="14"/>
  <c r="B104" i="14"/>
  <c r="B102" i="14"/>
  <c r="B101" i="14"/>
  <c r="B100" i="14"/>
  <c r="B99" i="14"/>
  <c r="B98" i="14"/>
  <c r="B96" i="14"/>
  <c r="B95" i="14"/>
  <c r="B94" i="14"/>
  <c r="B93" i="14"/>
  <c r="B92" i="14"/>
  <c r="B91" i="14"/>
  <c r="B89" i="14"/>
  <c r="B88" i="14"/>
  <c r="B87" i="14"/>
  <c r="B86" i="14"/>
  <c r="B85" i="14"/>
  <c r="B84" i="14"/>
  <c r="B83" i="14"/>
  <c r="B82" i="14"/>
  <c r="B81" i="14"/>
  <c r="B79" i="14"/>
  <c r="B78" i="14"/>
  <c r="B77" i="14"/>
  <c r="B76" i="14"/>
  <c r="B75" i="14"/>
  <c r="B74" i="14"/>
  <c r="B73" i="14"/>
  <c r="B72" i="14"/>
  <c r="B71" i="14"/>
  <c r="B70" i="14"/>
  <c r="B69" i="14"/>
  <c r="B67" i="14"/>
  <c r="B66" i="14"/>
  <c r="B65" i="14"/>
  <c r="B64" i="14"/>
  <c r="B63" i="14"/>
  <c r="B62" i="14"/>
  <c r="B55" i="14"/>
  <c r="B54" i="14"/>
  <c r="B53" i="14"/>
  <c r="B52" i="14"/>
  <c r="B51" i="14"/>
  <c r="B50" i="14"/>
  <c r="B49" i="14"/>
  <c r="B48" i="14"/>
  <c r="B162" i="13"/>
  <c r="B161" i="13"/>
  <c r="B160" i="13"/>
  <c r="B159" i="13"/>
  <c r="B158" i="13"/>
  <c r="B157" i="13"/>
  <c r="B156" i="13"/>
  <c r="B155" i="13"/>
  <c r="B154" i="13"/>
  <c r="B152" i="13"/>
  <c r="B151" i="13"/>
  <c r="B150" i="13"/>
  <c r="B149" i="13"/>
  <c r="B148" i="13"/>
  <c r="B147" i="13"/>
  <c r="B146" i="13"/>
  <c r="B144" i="13"/>
  <c r="B143" i="13"/>
  <c r="B142" i="13"/>
  <c r="B141" i="13"/>
  <c r="B140" i="13"/>
  <c r="B139" i="13"/>
  <c r="B138" i="13"/>
  <c r="B137" i="13"/>
  <c r="B136" i="13"/>
  <c r="B134" i="13"/>
  <c r="B133" i="13"/>
  <c r="B132" i="13"/>
  <c r="B131" i="13"/>
  <c r="B130" i="13"/>
  <c r="B129" i="13"/>
  <c r="B128" i="13"/>
  <c r="B127" i="13"/>
  <c r="B126" i="13"/>
  <c r="B124" i="13"/>
  <c r="B123" i="13"/>
  <c r="B122" i="13"/>
  <c r="B121" i="13"/>
  <c r="B120" i="13"/>
  <c r="B119" i="13"/>
  <c r="B118" i="13"/>
  <c r="B116" i="13"/>
  <c r="B115" i="13"/>
  <c r="B114" i="13"/>
  <c r="B113" i="13"/>
  <c r="B112" i="13"/>
  <c r="B111" i="13"/>
  <c r="B109" i="13"/>
  <c r="B108" i="13"/>
  <c r="B107" i="13"/>
  <c r="B106" i="13"/>
  <c r="B105" i="13"/>
  <c r="B104" i="13"/>
  <c r="B102" i="13"/>
  <c r="B101" i="13"/>
  <c r="B100" i="13"/>
  <c r="B99" i="13"/>
  <c r="B98" i="13"/>
  <c r="B96" i="13"/>
  <c r="B95" i="13"/>
  <c r="B94" i="13"/>
  <c r="B93" i="13"/>
  <c r="B92" i="13"/>
  <c r="B91" i="13"/>
  <c r="B89" i="13"/>
  <c r="B88" i="13"/>
  <c r="B87" i="13"/>
  <c r="B86" i="13"/>
  <c r="B85" i="13"/>
  <c r="B84" i="13"/>
  <c r="B83" i="13"/>
  <c r="B82" i="13"/>
  <c r="B81" i="13"/>
  <c r="B79" i="13"/>
  <c r="B78" i="13"/>
  <c r="B77" i="13"/>
  <c r="B76" i="13"/>
  <c r="B75" i="13"/>
  <c r="B74" i="13"/>
  <c r="B73" i="13"/>
  <c r="B72" i="13"/>
  <c r="B71" i="13"/>
  <c r="B70" i="13"/>
  <c r="B69" i="13"/>
  <c r="B67" i="13"/>
  <c r="B66" i="13"/>
  <c r="B65" i="13"/>
  <c r="B64" i="13"/>
  <c r="B63" i="13"/>
  <c r="B62" i="13"/>
  <c r="B55" i="13"/>
  <c r="B54" i="13"/>
  <c r="B53" i="13"/>
  <c r="B52" i="13"/>
  <c r="B51" i="13"/>
  <c r="B50" i="13"/>
  <c r="B49" i="13"/>
  <c r="B48" i="13"/>
  <c r="B162" i="12"/>
  <c r="B161" i="12"/>
  <c r="B160" i="12"/>
  <c r="B159" i="12"/>
  <c r="B158" i="12"/>
  <c r="B157" i="12"/>
  <c r="B156" i="12"/>
  <c r="B155" i="12"/>
  <c r="B154" i="12"/>
  <c r="B152" i="12"/>
  <c r="B151" i="12"/>
  <c r="B150" i="12"/>
  <c r="B149" i="12"/>
  <c r="B148" i="12"/>
  <c r="B147" i="12"/>
  <c r="B146" i="12"/>
  <c r="B144" i="12"/>
  <c r="B143" i="12"/>
  <c r="B142" i="12"/>
  <c r="B141" i="12"/>
  <c r="B140" i="12"/>
  <c r="B139" i="12"/>
  <c r="B138" i="12"/>
  <c r="B137" i="12"/>
  <c r="B136" i="12"/>
  <c r="B134" i="12"/>
  <c r="B133" i="12"/>
  <c r="B132" i="12"/>
  <c r="B131" i="12"/>
  <c r="B130" i="12"/>
  <c r="B129" i="12"/>
  <c r="B128" i="12"/>
  <c r="B127" i="12"/>
  <c r="B126" i="12"/>
  <c r="B124" i="12"/>
  <c r="B123" i="12"/>
  <c r="B122" i="12"/>
  <c r="B121" i="12"/>
  <c r="B120" i="12"/>
  <c r="B119" i="12"/>
  <c r="B118" i="12"/>
  <c r="B116" i="12"/>
  <c r="B115" i="12"/>
  <c r="B114" i="12"/>
  <c r="B113" i="12"/>
  <c r="B112" i="12"/>
  <c r="B111" i="12"/>
  <c r="B109" i="12"/>
  <c r="B108" i="12"/>
  <c r="B107" i="12"/>
  <c r="B106" i="12"/>
  <c r="B105" i="12"/>
  <c r="B104" i="12"/>
  <c r="B102" i="12"/>
  <c r="B101" i="12"/>
  <c r="B100" i="12"/>
  <c r="B99" i="12"/>
  <c r="B98" i="12"/>
  <c r="B96" i="12"/>
  <c r="B95" i="12"/>
  <c r="B94" i="12"/>
  <c r="B93" i="12"/>
  <c r="B92" i="12"/>
  <c r="B91" i="12"/>
  <c r="B89" i="12"/>
  <c r="B88" i="12"/>
  <c r="B87" i="12"/>
  <c r="B86" i="12"/>
  <c r="B85" i="12"/>
  <c r="B84" i="12"/>
  <c r="B83" i="12"/>
  <c r="B82" i="12"/>
  <c r="B81" i="12"/>
  <c r="B79" i="12"/>
  <c r="B78" i="12"/>
  <c r="B77" i="12"/>
  <c r="B76" i="12"/>
  <c r="B75" i="12"/>
  <c r="B74" i="12"/>
  <c r="B73" i="12"/>
  <c r="B72" i="12"/>
  <c r="B71" i="12"/>
  <c r="B70" i="12"/>
  <c r="B69" i="12"/>
  <c r="B67" i="12"/>
  <c r="B66" i="12"/>
  <c r="B65" i="12"/>
  <c r="B64" i="12"/>
  <c r="B63" i="12"/>
  <c r="B62" i="12"/>
  <c r="B55" i="12"/>
  <c r="B54" i="12"/>
  <c r="B53" i="12"/>
  <c r="B52" i="12"/>
  <c r="B51" i="12"/>
  <c r="B50" i="12"/>
  <c r="B49" i="12"/>
  <c r="B48" i="12"/>
  <c r="F55" i="16"/>
  <c r="F54" i="16"/>
  <c r="F53" i="16"/>
  <c r="F52" i="16"/>
  <c r="F51" i="16"/>
  <c r="F50" i="16"/>
  <c r="F49" i="16"/>
  <c r="F48" i="16"/>
  <c r="F55" i="15"/>
  <c r="F54" i="15"/>
  <c r="F53" i="15"/>
  <c r="F52" i="15"/>
  <c r="F51" i="15"/>
  <c r="F50" i="15"/>
  <c r="F49" i="15"/>
  <c r="F48" i="15"/>
  <c r="F55" i="13"/>
  <c r="F54" i="13"/>
  <c r="F53" i="13"/>
  <c r="F52" i="13"/>
  <c r="F51" i="13"/>
  <c r="F50" i="13"/>
  <c r="F49" i="13"/>
  <c r="F48" i="13"/>
  <c r="F55" i="12"/>
  <c r="F54" i="12"/>
  <c r="F53" i="12"/>
  <c r="F52" i="12"/>
  <c r="F51" i="12"/>
  <c r="F50" i="12"/>
  <c r="F49" i="12"/>
  <c r="F48" i="12"/>
  <c r="F55" i="11"/>
  <c r="F54" i="11"/>
  <c r="F53" i="11"/>
  <c r="F52" i="11"/>
  <c r="F51" i="11"/>
  <c r="F50" i="11"/>
  <c r="F49" i="11"/>
  <c r="F48" i="11"/>
  <c r="C48" i="4"/>
  <c r="D48" i="4"/>
  <c r="F55" i="14"/>
  <c r="F54" i="14"/>
  <c r="F53" i="14"/>
  <c r="F52" i="14"/>
  <c r="F51" i="14"/>
  <c r="F50" i="14"/>
  <c r="F49" i="14"/>
  <c r="C48" i="14"/>
  <c r="D48" i="14"/>
  <c r="F48" i="14"/>
  <c r="D63" i="14"/>
  <c r="F63" i="14"/>
  <c r="C51" i="21"/>
  <c r="B55" i="11"/>
  <c r="B54" i="11"/>
  <c r="B53" i="11"/>
  <c r="B52" i="11"/>
  <c r="B51" i="11"/>
  <c r="B50" i="11"/>
  <c r="B49" i="11"/>
  <c r="B48" i="11"/>
  <c r="B55" i="10"/>
  <c r="B54" i="10"/>
  <c r="B53" i="10"/>
  <c r="B52" i="10"/>
  <c r="B51" i="10"/>
  <c r="B50" i="10"/>
  <c r="B49" i="10"/>
  <c r="B48" i="10"/>
  <c r="B55" i="9"/>
  <c r="B54" i="9"/>
  <c r="B53" i="9"/>
  <c r="B52" i="9"/>
  <c r="B51" i="9"/>
  <c r="B50" i="9"/>
  <c r="B49" i="9"/>
  <c r="B48" i="9"/>
  <c r="B55" i="8"/>
  <c r="B54" i="8"/>
  <c r="B53" i="8"/>
  <c r="B52" i="8"/>
  <c r="B51" i="8"/>
  <c r="B50" i="8"/>
  <c r="B49" i="8"/>
  <c r="B48" i="8"/>
  <c r="B55" i="7"/>
  <c r="B54" i="7"/>
  <c r="B53" i="7"/>
  <c r="B52" i="7"/>
  <c r="B51" i="7"/>
  <c r="B50" i="7"/>
  <c r="B49" i="7"/>
  <c r="B48" i="7"/>
  <c r="B55" i="6"/>
  <c r="B54" i="6"/>
  <c r="B53" i="6"/>
  <c r="B52" i="6"/>
  <c r="B51" i="6"/>
  <c r="B50" i="6"/>
  <c r="B49" i="6"/>
  <c r="B48" i="6"/>
  <c r="B162" i="11"/>
  <c r="B161" i="11"/>
  <c r="B160" i="11"/>
  <c r="B159" i="11"/>
  <c r="B158" i="11"/>
  <c r="B157" i="11"/>
  <c r="B156" i="11"/>
  <c r="B155" i="11"/>
  <c r="B154" i="11"/>
  <c r="B152" i="11"/>
  <c r="B151" i="11"/>
  <c r="B150" i="11"/>
  <c r="B149" i="11"/>
  <c r="B148" i="11"/>
  <c r="B147" i="11"/>
  <c r="B146" i="11"/>
  <c r="B144" i="11"/>
  <c r="B143" i="11"/>
  <c r="B142" i="11"/>
  <c r="B141" i="11"/>
  <c r="B140" i="11"/>
  <c r="B139" i="11"/>
  <c r="B138" i="11"/>
  <c r="B137" i="11"/>
  <c r="B136" i="11"/>
  <c r="B134" i="11"/>
  <c r="B133" i="11"/>
  <c r="B132" i="11"/>
  <c r="B131" i="11"/>
  <c r="B130" i="11"/>
  <c r="B129" i="11"/>
  <c r="B128" i="11"/>
  <c r="B127" i="11"/>
  <c r="B126" i="11"/>
  <c r="B124" i="11"/>
  <c r="B123" i="11"/>
  <c r="B122" i="11"/>
  <c r="B121" i="11"/>
  <c r="B120" i="11"/>
  <c r="B119" i="11"/>
  <c r="B118" i="11"/>
  <c r="B116" i="11"/>
  <c r="B115" i="11"/>
  <c r="B114" i="11"/>
  <c r="B113" i="11"/>
  <c r="B112" i="11"/>
  <c r="B111" i="11"/>
  <c r="B109" i="11"/>
  <c r="B108" i="11"/>
  <c r="B107" i="11"/>
  <c r="B106" i="11"/>
  <c r="B105" i="11"/>
  <c r="B104" i="11"/>
  <c r="B102" i="11"/>
  <c r="B101" i="11"/>
  <c r="B100" i="11"/>
  <c r="B99" i="11"/>
  <c r="B98" i="11"/>
  <c r="B96" i="11"/>
  <c r="B95" i="11"/>
  <c r="B94" i="11"/>
  <c r="B93" i="11"/>
  <c r="B92" i="11"/>
  <c r="B91" i="11"/>
  <c r="B89" i="11"/>
  <c r="B88" i="11"/>
  <c r="B87" i="11"/>
  <c r="B86" i="11"/>
  <c r="B85" i="11"/>
  <c r="B84" i="11"/>
  <c r="B83" i="11"/>
  <c r="B82" i="11"/>
  <c r="B81" i="11"/>
  <c r="B79" i="11"/>
  <c r="B78" i="11"/>
  <c r="B77" i="11"/>
  <c r="B76" i="11"/>
  <c r="B75" i="11"/>
  <c r="B74" i="11"/>
  <c r="B73" i="11"/>
  <c r="B72" i="11"/>
  <c r="B71" i="11"/>
  <c r="B70" i="11"/>
  <c r="B69" i="11"/>
  <c r="B67" i="11"/>
  <c r="B66" i="11"/>
  <c r="B65" i="11"/>
  <c r="B64" i="11"/>
  <c r="B63" i="11"/>
  <c r="B62" i="11"/>
  <c r="B162" i="10"/>
  <c r="B161" i="10"/>
  <c r="B160" i="10"/>
  <c r="B159" i="10"/>
  <c r="B158" i="10"/>
  <c r="B157" i="10"/>
  <c r="B156" i="10"/>
  <c r="B155" i="10"/>
  <c r="B154" i="10"/>
  <c r="B152" i="10"/>
  <c r="B151" i="10"/>
  <c r="B150" i="10"/>
  <c r="B149" i="10"/>
  <c r="B148" i="10"/>
  <c r="B147" i="10"/>
  <c r="B146" i="10"/>
  <c r="B144" i="10"/>
  <c r="B143" i="10"/>
  <c r="B142" i="10"/>
  <c r="B141" i="10"/>
  <c r="B140" i="10"/>
  <c r="B139" i="10"/>
  <c r="B138" i="10"/>
  <c r="B137" i="10"/>
  <c r="B136" i="10"/>
  <c r="B134" i="10"/>
  <c r="B133" i="10"/>
  <c r="B132" i="10"/>
  <c r="B131" i="10"/>
  <c r="B130" i="10"/>
  <c r="B129" i="10"/>
  <c r="B128" i="10"/>
  <c r="B127" i="10"/>
  <c r="B126" i="10"/>
  <c r="B124" i="10"/>
  <c r="B123" i="10"/>
  <c r="B122" i="10"/>
  <c r="B121" i="10"/>
  <c r="B120" i="10"/>
  <c r="B119" i="10"/>
  <c r="B118" i="10"/>
  <c r="B116" i="10"/>
  <c r="B115" i="10"/>
  <c r="B114" i="10"/>
  <c r="B113" i="10"/>
  <c r="B112" i="10"/>
  <c r="B111" i="10"/>
  <c r="B109" i="10"/>
  <c r="B108" i="10"/>
  <c r="B107" i="10"/>
  <c r="B106" i="10"/>
  <c r="B105" i="10"/>
  <c r="B104" i="10"/>
  <c r="B102" i="10"/>
  <c r="B101" i="10"/>
  <c r="B100" i="10"/>
  <c r="B99" i="10"/>
  <c r="B98" i="10"/>
  <c r="B96" i="10"/>
  <c r="B95" i="10"/>
  <c r="B94" i="10"/>
  <c r="B93" i="10"/>
  <c r="B92" i="10"/>
  <c r="B91" i="10"/>
  <c r="B89" i="10"/>
  <c r="B88" i="10"/>
  <c r="B87" i="10"/>
  <c r="B86" i="10"/>
  <c r="B85" i="10"/>
  <c r="B84" i="10"/>
  <c r="B83" i="10"/>
  <c r="B82" i="10"/>
  <c r="B81" i="10"/>
  <c r="B79" i="10"/>
  <c r="B78" i="10"/>
  <c r="B77" i="10"/>
  <c r="B76" i="10"/>
  <c r="B75" i="10"/>
  <c r="B74" i="10"/>
  <c r="B73" i="10"/>
  <c r="B72" i="10"/>
  <c r="B71" i="10"/>
  <c r="B70" i="10"/>
  <c r="B69" i="10"/>
  <c r="B67" i="10"/>
  <c r="B66" i="10"/>
  <c r="B65" i="10"/>
  <c r="B64" i="10"/>
  <c r="B63" i="10"/>
  <c r="B62" i="10"/>
  <c r="B162" i="9"/>
  <c r="B161" i="9"/>
  <c r="B160" i="9"/>
  <c r="B159" i="9"/>
  <c r="B158" i="9"/>
  <c r="B157" i="9"/>
  <c r="B156" i="9"/>
  <c r="B155" i="9"/>
  <c r="B154" i="9"/>
  <c r="B152" i="9"/>
  <c r="B151" i="9"/>
  <c r="B150" i="9"/>
  <c r="B149" i="9"/>
  <c r="B148" i="9"/>
  <c r="B147" i="9"/>
  <c r="B146" i="9"/>
  <c r="B144" i="9"/>
  <c r="B143" i="9"/>
  <c r="B142" i="9"/>
  <c r="B141" i="9"/>
  <c r="B140" i="9"/>
  <c r="B139" i="9"/>
  <c r="B138" i="9"/>
  <c r="B137" i="9"/>
  <c r="B136" i="9"/>
  <c r="B134" i="9"/>
  <c r="B133" i="9"/>
  <c r="B132" i="9"/>
  <c r="B131" i="9"/>
  <c r="B130" i="9"/>
  <c r="B129" i="9"/>
  <c r="B128" i="9"/>
  <c r="B127" i="9"/>
  <c r="B126" i="9"/>
  <c r="B124" i="9"/>
  <c r="B123" i="9"/>
  <c r="B122" i="9"/>
  <c r="B121" i="9"/>
  <c r="B120" i="9"/>
  <c r="B119" i="9"/>
  <c r="B118" i="9"/>
  <c r="B116" i="9"/>
  <c r="B115" i="9"/>
  <c r="B114" i="9"/>
  <c r="B113" i="9"/>
  <c r="B112" i="9"/>
  <c r="B111" i="9"/>
  <c r="B109" i="9"/>
  <c r="B108" i="9"/>
  <c r="B107" i="9"/>
  <c r="B106" i="9"/>
  <c r="B105" i="9"/>
  <c r="B104" i="9"/>
  <c r="B102" i="9"/>
  <c r="B101" i="9"/>
  <c r="B100" i="9"/>
  <c r="B99" i="9"/>
  <c r="B98" i="9"/>
  <c r="B96" i="9"/>
  <c r="B95" i="9"/>
  <c r="B94" i="9"/>
  <c r="B93" i="9"/>
  <c r="B92" i="9"/>
  <c r="B91" i="9"/>
  <c r="B89" i="9"/>
  <c r="B88" i="9"/>
  <c r="B87" i="9"/>
  <c r="B86" i="9"/>
  <c r="B85" i="9"/>
  <c r="B84" i="9"/>
  <c r="B83" i="9"/>
  <c r="B82" i="9"/>
  <c r="B81" i="9"/>
  <c r="B79" i="9"/>
  <c r="B78" i="9"/>
  <c r="B77" i="9"/>
  <c r="B76" i="9"/>
  <c r="B75" i="9"/>
  <c r="B74" i="9"/>
  <c r="B73" i="9"/>
  <c r="B72" i="9"/>
  <c r="B71" i="9"/>
  <c r="B70" i="9"/>
  <c r="B69" i="9"/>
  <c r="B67" i="9"/>
  <c r="B66" i="9"/>
  <c r="B65" i="9"/>
  <c r="B64" i="9"/>
  <c r="B63" i="9"/>
  <c r="B62" i="9"/>
  <c r="B162" i="8"/>
  <c r="B161" i="8"/>
  <c r="B160" i="8"/>
  <c r="B159" i="8"/>
  <c r="B158" i="8"/>
  <c r="B157" i="8"/>
  <c r="B156" i="8"/>
  <c r="B155" i="8"/>
  <c r="B154" i="8"/>
  <c r="B152" i="8"/>
  <c r="B151" i="8"/>
  <c r="B150" i="8"/>
  <c r="B149" i="8"/>
  <c r="B148" i="8"/>
  <c r="B147" i="8"/>
  <c r="B146" i="8"/>
  <c r="B144" i="8"/>
  <c r="B143" i="8"/>
  <c r="B142" i="8"/>
  <c r="B141" i="8"/>
  <c r="B140" i="8"/>
  <c r="B139" i="8"/>
  <c r="B138" i="8"/>
  <c r="B137" i="8"/>
  <c r="B136" i="8"/>
  <c r="B134" i="8"/>
  <c r="B133" i="8"/>
  <c r="B132" i="8"/>
  <c r="B131" i="8"/>
  <c r="B130" i="8"/>
  <c r="B129" i="8"/>
  <c r="B128" i="8"/>
  <c r="B127" i="8"/>
  <c r="B126" i="8"/>
  <c r="B124" i="8"/>
  <c r="B123" i="8"/>
  <c r="B122" i="8"/>
  <c r="B121" i="8"/>
  <c r="B120" i="8"/>
  <c r="B119" i="8"/>
  <c r="B118" i="8"/>
  <c r="B116" i="8"/>
  <c r="B115" i="8"/>
  <c r="B114" i="8"/>
  <c r="B113" i="8"/>
  <c r="B112" i="8"/>
  <c r="B111" i="8"/>
  <c r="B109" i="8"/>
  <c r="B108" i="8"/>
  <c r="B107" i="8"/>
  <c r="B106" i="8"/>
  <c r="B105" i="8"/>
  <c r="B104" i="8"/>
  <c r="B102" i="8"/>
  <c r="B101" i="8"/>
  <c r="B100" i="8"/>
  <c r="B99" i="8"/>
  <c r="B98" i="8"/>
  <c r="B96" i="8"/>
  <c r="B95" i="8"/>
  <c r="B94" i="8"/>
  <c r="B93" i="8"/>
  <c r="B92" i="8"/>
  <c r="B91" i="8"/>
  <c r="B89" i="8"/>
  <c r="B88" i="8"/>
  <c r="B87" i="8"/>
  <c r="B86" i="8"/>
  <c r="B85" i="8"/>
  <c r="B84" i="8"/>
  <c r="B83" i="8"/>
  <c r="B82" i="8"/>
  <c r="B81" i="8"/>
  <c r="B79" i="8"/>
  <c r="B78" i="8"/>
  <c r="B77" i="8"/>
  <c r="B76" i="8"/>
  <c r="B75" i="8"/>
  <c r="B74" i="8"/>
  <c r="B73" i="8"/>
  <c r="B72" i="8"/>
  <c r="B71" i="8"/>
  <c r="B70" i="8"/>
  <c r="B69" i="8"/>
  <c r="B67" i="8"/>
  <c r="B66" i="8"/>
  <c r="B65" i="8"/>
  <c r="B64" i="8"/>
  <c r="B63" i="8"/>
  <c r="B62" i="8"/>
  <c r="B162" i="7"/>
  <c r="B161" i="7"/>
  <c r="B160" i="7"/>
  <c r="B159" i="7"/>
  <c r="B158" i="7"/>
  <c r="B157" i="7"/>
  <c r="B156" i="7"/>
  <c r="B155" i="7"/>
  <c r="B154" i="7"/>
  <c r="B152" i="7"/>
  <c r="B151" i="7"/>
  <c r="B150" i="7"/>
  <c r="B149" i="7"/>
  <c r="B148" i="7"/>
  <c r="B147" i="7"/>
  <c r="B146" i="7"/>
  <c r="B144" i="7"/>
  <c r="B143" i="7"/>
  <c r="B142" i="7"/>
  <c r="B141" i="7"/>
  <c r="B140" i="7"/>
  <c r="B139" i="7"/>
  <c r="B138" i="7"/>
  <c r="B137" i="7"/>
  <c r="B136" i="7"/>
  <c r="B134" i="7"/>
  <c r="B133" i="7"/>
  <c r="B132" i="7"/>
  <c r="B131" i="7"/>
  <c r="B130" i="7"/>
  <c r="B129" i="7"/>
  <c r="B128" i="7"/>
  <c r="B127" i="7"/>
  <c r="B126" i="7"/>
  <c r="B124" i="7"/>
  <c r="B123" i="7"/>
  <c r="B122" i="7"/>
  <c r="B121" i="7"/>
  <c r="B120" i="7"/>
  <c r="B119" i="7"/>
  <c r="B118" i="7"/>
  <c r="B116" i="7"/>
  <c r="B115" i="7"/>
  <c r="B114" i="7"/>
  <c r="B113" i="7"/>
  <c r="B112" i="7"/>
  <c r="B111" i="7"/>
  <c r="B109" i="7"/>
  <c r="B108" i="7"/>
  <c r="B107" i="7"/>
  <c r="B106" i="7"/>
  <c r="B105" i="7"/>
  <c r="B104" i="7"/>
  <c r="B102" i="7"/>
  <c r="B101" i="7"/>
  <c r="B100" i="7"/>
  <c r="B99" i="7"/>
  <c r="B98" i="7"/>
  <c r="B96" i="7"/>
  <c r="B95" i="7"/>
  <c r="B94" i="7"/>
  <c r="B93" i="7"/>
  <c r="B92" i="7"/>
  <c r="B91" i="7"/>
  <c r="B89" i="7"/>
  <c r="B88" i="7"/>
  <c r="B87" i="7"/>
  <c r="B86" i="7"/>
  <c r="B85" i="7"/>
  <c r="B84" i="7"/>
  <c r="B83" i="7"/>
  <c r="B82" i="7"/>
  <c r="B81" i="7"/>
  <c r="B79" i="7"/>
  <c r="B78" i="7"/>
  <c r="B77" i="7"/>
  <c r="B76" i="7"/>
  <c r="B75" i="7"/>
  <c r="B74" i="7"/>
  <c r="B73" i="7"/>
  <c r="B72" i="7"/>
  <c r="B71" i="7"/>
  <c r="B70" i="7"/>
  <c r="B69" i="7"/>
  <c r="B67" i="7"/>
  <c r="B66" i="7"/>
  <c r="B65" i="7"/>
  <c r="B64" i="7"/>
  <c r="B63" i="7"/>
  <c r="B62" i="7"/>
  <c r="B162" i="6"/>
  <c r="B161" i="6"/>
  <c r="B160" i="6"/>
  <c r="B159" i="6"/>
  <c r="B158" i="6"/>
  <c r="B157" i="6"/>
  <c r="B156" i="6"/>
  <c r="B155" i="6"/>
  <c r="B154" i="6"/>
  <c r="B152" i="6"/>
  <c r="B151" i="6"/>
  <c r="B150" i="6"/>
  <c r="B149" i="6"/>
  <c r="B148" i="6"/>
  <c r="B147" i="6"/>
  <c r="B146" i="6"/>
  <c r="B144" i="6"/>
  <c r="B143" i="6"/>
  <c r="B142" i="6"/>
  <c r="B141" i="6"/>
  <c r="B140" i="6"/>
  <c r="B139" i="6"/>
  <c r="B138" i="6"/>
  <c r="B137" i="6"/>
  <c r="B136" i="6"/>
  <c r="B134" i="6"/>
  <c r="B133" i="6"/>
  <c r="B132" i="6"/>
  <c r="B131" i="6"/>
  <c r="B130" i="6"/>
  <c r="B129" i="6"/>
  <c r="B128" i="6"/>
  <c r="B127" i="6"/>
  <c r="B126" i="6"/>
  <c r="B124" i="6"/>
  <c r="B123" i="6"/>
  <c r="B122" i="6"/>
  <c r="B121" i="6"/>
  <c r="B120" i="6"/>
  <c r="B119" i="6"/>
  <c r="B118" i="6"/>
  <c r="B116" i="6"/>
  <c r="B115" i="6"/>
  <c r="B114" i="6"/>
  <c r="B113" i="6"/>
  <c r="B112" i="6"/>
  <c r="B111" i="6"/>
  <c r="B109" i="6"/>
  <c r="B108" i="6"/>
  <c r="B107" i="6"/>
  <c r="B106" i="6"/>
  <c r="B105" i="6"/>
  <c r="B104" i="6"/>
  <c r="B102" i="6"/>
  <c r="B101" i="6"/>
  <c r="B100" i="6"/>
  <c r="B99" i="6"/>
  <c r="B98" i="6"/>
  <c r="B96" i="6"/>
  <c r="B95" i="6"/>
  <c r="B94" i="6"/>
  <c r="B93" i="6"/>
  <c r="B92" i="6"/>
  <c r="B91" i="6"/>
  <c r="B89" i="6"/>
  <c r="B88" i="6"/>
  <c r="B87" i="6"/>
  <c r="B86" i="6"/>
  <c r="B85" i="6"/>
  <c r="B84" i="6"/>
  <c r="B83" i="6"/>
  <c r="B82" i="6"/>
  <c r="B81" i="6"/>
  <c r="B79" i="6"/>
  <c r="B78" i="6"/>
  <c r="B77" i="6"/>
  <c r="B76" i="6"/>
  <c r="B75" i="6"/>
  <c r="B74" i="6"/>
  <c r="B73" i="6"/>
  <c r="B72" i="6"/>
  <c r="B71" i="6"/>
  <c r="B70" i="6"/>
  <c r="B69" i="6"/>
  <c r="B67" i="6"/>
  <c r="B66" i="6"/>
  <c r="B65" i="6"/>
  <c r="B64" i="6"/>
  <c r="B63" i="6"/>
  <c r="B62" i="6"/>
  <c r="B162" i="4"/>
  <c r="B161" i="4"/>
  <c r="B160" i="4"/>
  <c r="B159" i="4"/>
  <c r="B158" i="4"/>
  <c r="B157" i="4"/>
  <c r="B156" i="4"/>
  <c r="B155" i="4"/>
  <c r="B154" i="4"/>
  <c r="B152" i="4"/>
  <c r="B151" i="4"/>
  <c r="B150" i="4"/>
  <c r="B149" i="4"/>
  <c r="B148" i="4"/>
  <c r="B147" i="4"/>
  <c r="B146" i="4"/>
  <c r="B144" i="4"/>
  <c r="B143" i="4"/>
  <c r="B142" i="4"/>
  <c r="B141" i="4"/>
  <c r="B140" i="4"/>
  <c r="B139" i="4"/>
  <c r="B138" i="4"/>
  <c r="B137" i="4"/>
  <c r="B136" i="4"/>
  <c r="B134" i="4"/>
  <c r="B133" i="4"/>
  <c r="B132" i="4"/>
  <c r="B131" i="4"/>
  <c r="B130" i="4"/>
  <c r="B129" i="4"/>
  <c r="B128" i="4"/>
  <c r="B127" i="4"/>
  <c r="B126" i="4"/>
  <c r="B124" i="4"/>
  <c r="B123" i="4"/>
  <c r="B122" i="4"/>
  <c r="B121" i="4"/>
  <c r="B120" i="4"/>
  <c r="B119" i="4"/>
  <c r="B118" i="4"/>
  <c r="B116" i="4"/>
  <c r="B115" i="4"/>
  <c r="B114" i="4"/>
  <c r="B113" i="4"/>
  <c r="B112" i="4"/>
  <c r="B111" i="4"/>
  <c r="B109" i="4"/>
  <c r="B108" i="4"/>
  <c r="B107" i="4"/>
  <c r="B106" i="4"/>
  <c r="B105" i="4"/>
  <c r="B104" i="4"/>
  <c r="B102" i="4"/>
  <c r="B101" i="4"/>
  <c r="B100" i="4"/>
  <c r="B99" i="4"/>
  <c r="B98" i="4"/>
  <c r="B96" i="4"/>
  <c r="B95" i="4"/>
  <c r="B94" i="4"/>
  <c r="B93" i="4"/>
  <c r="B92" i="4"/>
  <c r="B91" i="4"/>
  <c r="B89" i="4"/>
  <c r="B88" i="4"/>
  <c r="B87" i="4"/>
  <c r="B86" i="4"/>
  <c r="B85" i="4"/>
  <c r="B84" i="4"/>
  <c r="B83" i="4"/>
  <c r="B82" i="4"/>
  <c r="B81" i="4"/>
  <c r="B79" i="4"/>
  <c r="B78" i="4"/>
  <c r="B77" i="4"/>
  <c r="B76" i="4"/>
  <c r="B75" i="4"/>
  <c r="B74" i="4"/>
  <c r="B73" i="4"/>
  <c r="B72" i="4"/>
  <c r="B71" i="4"/>
  <c r="B70" i="4"/>
  <c r="B69" i="4"/>
  <c r="B67" i="4"/>
  <c r="B66" i="4"/>
  <c r="B65" i="4"/>
  <c r="B64" i="4"/>
  <c r="B63" i="4"/>
  <c r="B62" i="4"/>
  <c r="B55" i="4"/>
  <c r="B54" i="4"/>
  <c r="B53" i="4"/>
  <c r="B52" i="4"/>
  <c r="B51" i="4"/>
  <c r="B50" i="4"/>
  <c r="B49" i="4"/>
  <c r="B48" i="4"/>
  <c r="B162" i="21"/>
  <c r="B161" i="21"/>
  <c r="B160" i="21"/>
  <c r="B159" i="21"/>
  <c r="B158" i="21"/>
  <c r="B157" i="21"/>
  <c r="B156" i="21"/>
  <c r="B155" i="21"/>
  <c r="B154" i="21"/>
  <c r="B152" i="21"/>
  <c r="B151" i="21"/>
  <c r="B150" i="21"/>
  <c r="B149" i="21"/>
  <c r="B148" i="21"/>
  <c r="B147" i="21"/>
  <c r="B146" i="21"/>
  <c r="B144" i="21"/>
  <c r="B143" i="21"/>
  <c r="B142" i="21"/>
  <c r="B141" i="21"/>
  <c r="B140" i="21"/>
  <c r="B139" i="21"/>
  <c r="B138" i="21"/>
  <c r="B137" i="21"/>
  <c r="B136" i="21"/>
  <c r="B134" i="21"/>
  <c r="B133" i="21"/>
  <c r="B132" i="21"/>
  <c r="B131" i="21"/>
  <c r="B130" i="21"/>
  <c r="B129" i="21"/>
  <c r="B128" i="21"/>
  <c r="B127" i="21"/>
  <c r="B126" i="21"/>
  <c r="B124" i="21"/>
  <c r="B123" i="21"/>
  <c r="B122" i="21"/>
  <c r="B121" i="21"/>
  <c r="B120" i="21"/>
  <c r="B119" i="21"/>
  <c r="B118" i="21"/>
  <c r="B116" i="21"/>
  <c r="B115" i="21"/>
  <c r="B114" i="21"/>
  <c r="B113" i="21"/>
  <c r="B112" i="21"/>
  <c r="B111" i="21"/>
  <c r="B109" i="21"/>
  <c r="B108" i="21"/>
  <c r="B107" i="21"/>
  <c r="B106" i="21"/>
  <c r="B105" i="21"/>
  <c r="B104" i="21"/>
  <c r="B102" i="21"/>
  <c r="B101" i="21"/>
  <c r="B100" i="21"/>
  <c r="B99" i="21"/>
  <c r="B98" i="21"/>
  <c r="B96" i="21"/>
  <c r="B95" i="21"/>
  <c r="B94" i="21"/>
  <c r="B93" i="21"/>
  <c r="B92" i="21"/>
  <c r="B91" i="21"/>
  <c r="B89" i="21"/>
  <c r="B88" i="21"/>
  <c r="B87" i="21"/>
  <c r="B86" i="21"/>
  <c r="B85" i="21"/>
  <c r="B84" i="21"/>
  <c r="B83" i="21"/>
  <c r="B82" i="21"/>
  <c r="B81" i="21"/>
  <c r="B79" i="21"/>
  <c r="B78" i="21"/>
  <c r="B77" i="21"/>
  <c r="B76" i="21"/>
  <c r="B75" i="21"/>
  <c r="B74" i="21"/>
  <c r="B73" i="21"/>
  <c r="B72" i="21"/>
  <c r="B71" i="21"/>
  <c r="B70" i="21"/>
  <c r="B69" i="21"/>
  <c r="B67" i="21"/>
  <c r="B66" i="21"/>
  <c r="B65" i="21"/>
  <c r="B64" i="21"/>
  <c r="B63" i="21"/>
  <c r="B62" i="21"/>
  <c r="B55" i="21"/>
  <c r="B54" i="21"/>
  <c r="B53" i="21"/>
  <c r="B52" i="21"/>
  <c r="B51" i="21"/>
  <c r="B50" i="21"/>
  <c r="B49" i="21"/>
  <c r="B48" i="21"/>
  <c r="D162" i="21"/>
  <c r="D161" i="21"/>
  <c r="D160" i="21"/>
  <c r="D159" i="21"/>
  <c r="D158" i="21"/>
  <c r="D157" i="21"/>
  <c r="D156" i="21"/>
  <c r="D155" i="21"/>
  <c r="C155" i="21"/>
  <c r="C156" i="21"/>
  <c r="C157" i="21"/>
  <c r="C158" i="21"/>
  <c r="C159" i="21"/>
  <c r="C160" i="21"/>
  <c r="C161" i="21"/>
  <c r="C162" i="21"/>
  <c r="D152" i="21"/>
  <c r="D151" i="21"/>
  <c r="D150" i="21"/>
  <c r="D149" i="21"/>
  <c r="D148" i="21"/>
  <c r="D147" i="21"/>
  <c r="C147" i="21"/>
  <c r="C148" i="21"/>
  <c r="C149" i="21"/>
  <c r="C150" i="21"/>
  <c r="C151" i="21"/>
  <c r="C152" i="21"/>
  <c r="D144" i="21"/>
  <c r="D143" i="21"/>
  <c r="D142" i="21"/>
  <c r="D141" i="21"/>
  <c r="D140" i="21"/>
  <c r="D139" i="21"/>
  <c r="D138" i="21"/>
  <c r="D137" i="21"/>
  <c r="C137" i="21"/>
  <c r="C138" i="21"/>
  <c r="C139" i="21"/>
  <c r="C140" i="21"/>
  <c r="C141" i="21"/>
  <c r="C142" i="21"/>
  <c r="C143" i="21"/>
  <c r="C144" i="21"/>
  <c r="D134" i="21"/>
  <c r="D133" i="21"/>
  <c r="D132" i="21"/>
  <c r="D131" i="21"/>
  <c r="D130" i="21"/>
  <c r="D129" i="21"/>
  <c r="D128" i="21"/>
  <c r="D127" i="21"/>
  <c r="C127" i="21"/>
  <c r="C128" i="21"/>
  <c r="C129" i="21"/>
  <c r="C130" i="21"/>
  <c r="C131" i="21"/>
  <c r="C132" i="21"/>
  <c r="C133" i="21"/>
  <c r="C134" i="21"/>
  <c r="D124" i="21"/>
  <c r="D123" i="21"/>
  <c r="D122" i="21"/>
  <c r="D121" i="21"/>
  <c r="D120" i="21"/>
  <c r="D119" i="21"/>
  <c r="C124" i="21"/>
  <c r="C123" i="21"/>
  <c r="C122" i="21"/>
  <c r="C121" i="21"/>
  <c r="C120" i="21"/>
  <c r="C119" i="21"/>
  <c r="D116" i="21"/>
  <c r="D115" i="21"/>
  <c r="D114" i="21"/>
  <c r="D113" i="21"/>
  <c r="D112" i="21"/>
  <c r="C116" i="21"/>
  <c r="C115" i="21"/>
  <c r="C114" i="21"/>
  <c r="C113" i="21"/>
  <c r="C112" i="21"/>
  <c r="D109" i="21"/>
  <c r="D108" i="21"/>
  <c r="D107" i="21"/>
  <c r="D106" i="21"/>
  <c r="D105" i="21"/>
  <c r="C105" i="21"/>
  <c r="C106" i="21"/>
  <c r="C107" i="21"/>
  <c r="C108" i="21"/>
  <c r="C109" i="21"/>
  <c r="D102" i="21"/>
  <c r="D101" i="21"/>
  <c r="D100" i="21"/>
  <c r="D99" i="21"/>
  <c r="C102" i="21"/>
  <c r="C101" i="21"/>
  <c r="C100" i="21"/>
  <c r="C99" i="21"/>
  <c r="D96" i="21"/>
  <c r="D95" i="21"/>
  <c r="D94" i="21"/>
  <c r="D93" i="21"/>
  <c r="D92" i="21"/>
  <c r="C96" i="21"/>
  <c r="C95" i="21"/>
  <c r="C94" i="21"/>
  <c r="C93" i="21"/>
  <c r="C92" i="21"/>
  <c r="D89" i="21"/>
  <c r="D88" i="21"/>
  <c r="D87" i="21"/>
  <c r="D86" i="21"/>
  <c r="D85" i="21"/>
  <c r="D84" i="21"/>
  <c r="D83" i="21"/>
  <c r="D82" i="21"/>
  <c r="C89" i="21"/>
  <c r="C88" i="21"/>
  <c r="C87" i="21"/>
  <c r="C86" i="21"/>
  <c r="C85" i="21"/>
  <c r="C84" i="21"/>
  <c r="C83" i="21"/>
  <c r="C82" i="21"/>
  <c r="C79" i="21"/>
  <c r="C78" i="21"/>
  <c r="C77" i="21"/>
  <c r="C76" i="21"/>
  <c r="C75" i="21"/>
  <c r="C74" i="21"/>
  <c r="C73" i="21"/>
  <c r="C72" i="21"/>
  <c r="C71" i="21"/>
  <c r="D70" i="21"/>
  <c r="D71" i="14"/>
  <c r="D71" i="21"/>
  <c r="D72" i="21"/>
  <c r="D73" i="21"/>
  <c r="D74" i="14"/>
  <c r="D74" i="21"/>
  <c r="D75" i="21"/>
  <c r="D76" i="21"/>
  <c r="D77" i="21"/>
  <c r="D78" i="21"/>
  <c r="D79" i="21"/>
  <c r="C70" i="21"/>
  <c r="D63" i="4"/>
  <c r="D63" i="21"/>
  <c r="D64" i="4"/>
  <c r="D64" i="14"/>
  <c r="D64" i="21"/>
  <c r="D65" i="14"/>
  <c r="D65" i="21"/>
  <c r="D66" i="21"/>
  <c r="D67" i="21"/>
  <c r="C67" i="21"/>
  <c r="C66" i="21"/>
  <c r="C65" i="21"/>
  <c r="C64" i="21"/>
  <c r="C63" i="21"/>
  <c r="D55" i="21"/>
  <c r="D54" i="21"/>
  <c r="D53" i="21"/>
  <c r="D52" i="21"/>
  <c r="D51" i="21"/>
  <c r="D50" i="21"/>
  <c r="D49" i="21"/>
  <c r="C50" i="21"/>
  <c r="C55" i="21"/>
  <c r="C54" i="21"/>
  <c r="C53" i="21"/>
  <c r="C52" i="21"/>
  <c r="C49" i="21"/>
  <c r="C62" i="21"/>
  <c r="C69" i="21"/>
  <c r="C81" i="21"/>
  <c r="C91" i="21"/>
  <c r="C98" i="21"/>
  <c r="C104" i="21"/>
  <c r="C111" i="21"/>
  <c r="C118" i="21"/>
  <c r="C126" i="21"/>
  <c r="C136" i="21"/>
  <c r="C146" i="21"/>
  <c r="C154" i="21"/>
  <c r="C60" i="21"/>
  <c r="C165" i="21"/>
  <c r="D62" i="21"/>
  <c r="D69" i="21"/>
  <c r="D81" i="21"/>
  <c r="D91" i="21"/>
  <c r="D98" i="21"/>
  <c r="D104" i="21"/>
  <c r="D111" i="21"/>
  <c r="D118" i="21"/>
  <c r="D126" i="21"/>
  <c r="D136" i="21"/>
  <c r="D146" i="21"/>
  <c r="D154" i="21"/>
  <c r="D60" i="21"/>
  <c r="D165" i="21"/>
  <c r="E165" i="21"/>
  <c r="F162" i="21"/>
  <c r="E162" i="21"/>
  <c r="F161" i="21"/>
  <c r="E161" i="21"/>
  <c r="F160" i="21"/>
  <c r="E160" i="21"/>
  <c r="F159" i="21"/>
  <c r="E159" i="21"/>
  <c r="F158" i="21"/>
  <c r="E158" i="21"/>
  <c r="F157" i="21"/>
  <c r="E157" i="21"/>
  <c r="F156" i="21"/>
  <c r="E156" i="21"/>
  <c r="F155" i="21"/>
  <c r="E155" i="21"/>
  <c r="F154" i="21"/>
  <c r="E154" i="21"/>
  <c r="F152" i="21"/>
  <c r="E152" i="21"/>
  <c r="F151" i="21"/>
  <c r="E151" i="21"/>
  <c r="F150" i="21"/>
  <c r="E150" i="21"/>
  <c r="F149" i="21"/>
  <c r="E149" i="21"/>
  <c r="F148" i="21"/>
  <c r="E148" i="21"/>
  <c r="F147" i="21"/>
  <c r="E147" i="21"/>
  <c r="F146" i="21"/>
  <c r="E146" i="21"/>
  <c r="F144" i="21"/>
  <c r="E144" i="21"/>
  <c r="F143" i="21"/>
  <c r="E143" i="21"/>
  <c r="F142" i="21"/>
  <c r="E142" i="21"/>
  <c r="F141" i="21"/>
  <c r="E141" i="21"/>
  <c r="F140" i="21"/>
  <c r="E140" i="21"/>
  <c r="F139" i="21"/>
  <c r="E139" i="21"/>
  <c r="F138" i="21"/>
  <c r="E138" i="21"/>
  <c r="F137" i="21"/>
  <c r="E137" i="21"/>
  <c r="F136" i="21"/>
  <c r="E136" i="21"/>
  <c r="F134" i="21"/>
  <c r="E134" i="21"/>
  <c r="F133" i="21"/>
  <c r="E133" i="21"/>
  <c r="F132" i="21"/>
  <c r="E132" i="21"/>
  <c r="F131" i="21"/>
  <c r="E131" i="21"/>
  <c r="F130" i="21"/>
  <c r="E130" i="21"/>
  <c r="F129" i="21"/>
  <c r="E129" i="21"/>
  <c r="F128" i="21"/>
  <c r="E128" i="21"/>
  <c r="F127" i="21"/>
  <c r="E127" i="21"/>
  <c r="F126" i="21"/>
  <c r="E126" i="21"/>
  <c r="F124" i="21"/>
  <c r="E124" i="21"/>
  <c r="F123" i="21"/>
  <c r="E123" i="21"/>
  <c r="F122" i="21"/>
  <c r="E122" i="21"/>
  <c r="F121" i="21"/>
  <c r="E121" i="21"/>
  <c r="F120" i="21"/>
  <c r="E120" i="21"/>
  <c r="F119" i="21"/>
  <c r="E119" i="21"/>
  <c r="F118" i="21"/>
  <c r="E118" i="21"/>
  <c r="F116" i="21"/>
  <c r="E116" i="21"/>
  <c r="F115" i="21"/>
  <c r="E115" i="21"/>
  <c r="F114" i="21"/>
  <c r="E114" i="21"/>
  <c r="F113" i="21"/>
  <c r="E113" i="21"/>
  <c r="F112" i="21"/>
  <c r="E112" i="21"/>
  <c r="F111" i="21"/>
  <c r="E111" i="21"/>
  <c r="F109" i="21"/>
  <c r="E109" i="21"/>
  <c r="F108" i="21"/>
  <c r="E108" i="21"/>
  <c r="F107" i="21"/>
  <c r="E107" i="21"/>
  <c r="F106" i="21"/>
  <c r="E106" i="21"/>
  <c r="F105" i="21"/>
  <c r="E105" i="21"/>
  <c r="F104" i="21"/>
  <c r="E104" i="21"/>
  <c r="F102" i="21"/>
  <c r="E102" i="21"/>
  <c r="F101" i="21"/>
  <c r="E101" i="21"/>
  <c r="F100" i="21"/>
  <c r="E100" i="21"/>
  <c r="F99" i="21"/>
  <c r="E99" i="21"/>
  <c r="F98" i="21"/>
  <c r="E98" i="21"/>
  <c r="F96" i="21"/>
  <c r="E96" i="21"/>
  <c r="F95" i="21"/>
  <c r="E95" i="21"/>
  <c r="F94" i="21"/>
  <c r="E94" i="21"/>
  <c r="F93" i="21"/>
  <c r="E93" i="21"/>
  <c r="F92" i="21"/>
  <c r="E92" i="21"/>
  <c r="F91" i="21"/>
  <c r="E91" i="21"/>
  <c r="F89" i="21"/>
  <c r="E89" i="21"/>
  <c r="F88" i="21"/>
  <c r="E88" i="21"/>
  <c r="F87" i="21"/>
  <c r="E87" i="21"/>
  <c r="F86" i="21"/>
  <c r="E86" i="21"/>
  <c r="F85" i="21"/>
  <c r="E85" i="21"/>
  <c r="F84" i="21"/>
  <c r="E84" i="21"/>
  <c r="F83" i="21"/>
  <c r="E83" i="21"/>
  <c r="F82" i="21"/>
  <c r="E82" i="21"/>
  <c r="F81" i="21"/>
  <c r="E81" i="21"/>
  <c r="F79" i="21"/>
  <c r="E79" i="21"/>
  <c r="F78" i="21"/>
  <c r="E78" i="21"/>
  <c r="F77" i="21"/>
  <c r="E77" i="21"/>
  <c r="F76" i="21"/>
  <c r="E76" i="21"/>
  <c r="F75" i="21"/>
  <c r="E75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7" i="21"/>
  <c r="E67" i="21"/>
  <c r="F66" i="21"/>
  <c r="E66" i="21"/>
  <c r="F65" i="21"/>
  <c r="E65" i="21"/>
  <c r="F64" i="21"/>
  <c r="E64" i="21"/>
  <c r="F63" i="21"/>
  <c r="E63" i="21"/>
  <c r="F62" i="21"/>
  <c r="E62" i="21"/>
  <c r="E60" i="21"/>
  <c r="D48" i="21"/>
  <c r="D46" i="21"/>
  <c r="E55" i="21"/>
  <c r="E54" i="21"/>
  <c r="E53" i="21"/>
  <c r="E52" i="21"/>
  <c r="E51" i="21"/>
  <c r="E50" i="21"/>
  <c r="E49" i="21"/>
  <c r="C48" i="21"/>
  <c r="E48" i="21"/>
  <c r="C46" i="21"/>
  <c r="E46" i="21"/>
  <c r="E38" i="21"/>
  <c r="C38" i="21"/>
  <c r="B38" i="21"/>
  <c r="E37" i="21"/>
  <c r="C37" i="21"/>
  <c r="B37" i="21"/>
  <c r="E36" i="21"/>
  <c r="C36" i="21"/>
  <c r="B36" i="21"/>
  <c r="E35" i="21"/>
  <c r="C35" i="21"/>
  <c r="B35" i="21"/>
  <c r="E34" i="21"/>
  <c r="C34" i="21"/>
  <c r="B34" i="21"/>
  <c r="E33" i="21"/>
  <c r="C33" i="21"/>
  <c r="B33" i="21"/>
  <c r="E32" i="21"/>
  <c r="C32" i="21"/>
  <c r="B32" i="21"/>
  <c r="E31" i="21"/>
  <c r="C31" i="21"/>
  <c r="B31" i="21"/>
  <c r="E30" i="21"/>
  <c r="C30" i="21"/>
  <c r="B30" i="21"/>
  <c r="E29" i="21"/>
  <c r="C29" i="21"/>
  <c r="B29" i="21"/>
  <c r="E28" i="21"/>
  <c r="C28" i="21"/>
  <c r="B28" i="21"/>
  <c r="E27" i="21"/>
  <c r="C27" i="21"/>
  <c r="B27" i="21"/>
  <c r="D17" i="21"/>
  <c r="D16" i="21"/>
  <c r="E23" i="21"/>
  <c r="B23" i="21"/>
  <c r="D19" i="21"/>
  <c r="D9" i="21"/>
  <c r="D10" i="21"/>
  <c r="D12" i="21"/>
  <c r="AM165" i="16"/>
  <c r="AL165" i="16"/>
  <c r="AK165" i="16"/>
  <c r="AJ165" i="16"/>
  <c r="AI165" i="16"/>
  <c r="AH165" i="16"/>
  <c r="AG165" i="16"/>
  <c r="AF165" i="16"/>
  <c r="AE165" i="16"/>
  <c r="AD165" i="16"/>
  <c r="AC165" i="16"/>
  <c r="AB165" i="16"/>
  <c r="AA165" i="16"/>
  <c r="Z165" i="16"/>
  <c r="Y165" i="16"/>
  <c r="X165" i="16"/>
  <c r="W165" i="16"/>
  <c r="V165" i="16"/>
  <c r="U165" i="16"/>
  <c r="T165" i="16"/>
  <c r="S165" i="16"/>
  <c r="R165" i="16"/>
  <c r="Q165" i="16"/>
  <c r="P165" i="16"/>
  <c r="O165" i="16"/>
  <c r="N165" i="16"/>
  <c r="M165" i="16"/>
  <c r="L165" i="16"/>
  <c r="K165" i="16"/>
  <c r="J165" i="16"/>
  <c r="I165" i="16"/>
  <c r="C62" i="16"/>
  <c r="C69" i="16"/>
  <c r="C81" i="16"/>
  <c r="C91" i="16"/>
  <c r="C98" i="16"/>
  <c r="C104" i="16"/>
  <c r="C111" i="16"/>
  <c r="C118" i="16"/>
  <c r="C126" i="16"/>
  <c r="C136" i="16"/>
  <c r="C146" i="16"/>
  <c r="C154" i="16"/>
  <c r="C60" i="16"/>
  <c r="C165" i="16"/>
  <c r="D63" i="16"/>
  <c r="D64" i="16"/>
  <c r="D65" i="16"/>
  <c r="D66" i="16"/>
  <c r="D67" i="16"/>
  <c r="D62" i="16"/>
  <c r="D70" i="16"/>
  <c r="D71" i="16"/>
  <c r="D72" i="16"/>
  <c r="D73" i="16"/>
  <c r="D74" i="16"/>
  <c r="D75" i="16"/>
  <c r="D76" i="16"/>
  <c r="D77" i="16"/>
  <c r="D78" i="16"/>
  <c r="D79" i="16"/>
  <c r="D69" i="16"/>
  <c r="D82" i="16"/>
  <c r="D83" i="16"/>
  <c r="D84" i="16"/>
  <c r="D85" i="16"/>
  <c r="D86" i="16"/>
  <c r="D87" i="16"/>
  <c r="D88" i="16"/>
  <c r="D89" i="16"/>
  <c r="D81" i="16"/>
  <c r="D92" i="16"/>
  <c r="D93" i="16"/>
  <c r="D94" i="16"/>
  <c r="D95" i="16"/>
  <c r="D96" i="16"/>
  <c r="D91" i="16"/>
  <c r="D99" i="16"/>
  <c r="D100" i="16"/>
  <c r="D101" i="16"/>
  <c r="D102" i="16"/>
  <c r="D98" i="16"/>
  <c r="D105" i="16"/>
  <c r="D106" i="16"/>
  <c r="D107" i="16"/>
  <c r="D108" i="16"/>
  <c r="D109" i="16"/>
  <c r="D104" i="16"/>
  <c r="D112" i="16"/>
  <c r="D113" i="16"/>
  <c r="D114" i="16"/>
  <c r="D115" i="16"/>
  <c r="D116" i="16"/>
  <c r="D111" i="16"/>
  <c r="D119" i="16"/>
  <c r="D120" i="16"/>
  <c r="D121" i="16"/>
  <c r="D122" i="16"/>
  <c r="D123" i="16"/>
  <c r="D124" i="16"/>
  <c r="D118" i="16"/>
  <c r="D127" i="16"/>
  <c r="D128" i="16"/>
  <c r="D129" i="16"/>
  <c r="D130" i="16"/>
  <c r="D131" i="16"/>
  <c r="D132" i="16"/>
  <c r="D133" i="16"/>
  <c r="D134" i="16"/>
  <c r="D126" i="16"/>
  <c r="D137" i="16"/>
  <c r="D138" i="16"/>
  <c r="D139" i="16"/>
  <c r="D140" i="16"/>
  <c r="D141" i="16"/>
  <c r="D142" i="16"/>
  <c r="D143" i="16"/>
  <c r="D144" i="16"/>
  <c r="D136" i="16"/>
  <c r="D147" i="16"/>
  <c r="D148" i="16"/>
  <c r="D149" i="16"/>
  <c r="D150" i="16"/>
  <c r="D151" i="16"/>
  <c r="D152" i="16"/>
  <c r="D146" i="16"/>
  <c r="D155" i="16"/>
  <c r="D156" i="16"/>
  <c r="D157" i="16"/>
  <c r="D158" i="16"/>
  <c r="D159" i="16"/>
  <c r="D160" i="16"/>
  <c r="D161" i="16"/>
  <c r="D162" i="16"/>
  <c r="D154" i="16"/>
  <c r="D60" i="16"/>
  <c r="D165" i="16"/>
  <c r="E165" i="16"/>
  <c r="F162" i="16"/>
  <c r="E162" i="16"/>
  <c r="F161" i="16"/>
  <c r="E161" i="16"/>
  <c r="F160" i="16"/>
  <c r="E160" i="16"/>
  <c r="F159" i="16"/>
  <c r="E159" i="16"/>
  <c r="F158" i="16"/>
  <c r="E158" i="16"/>
  <c r="F157" i="16"/>
  <c r="E157" i="16"/>
  <c r="F156" i="16"/>
  <c r="E156" i="16"/>
  <c r="F155" i="16"/>
  <c r="E155" i="16"/>
  <c r="F154" i="16"/>
  <c r="E154" i="16"/>
  <c r="F152" i="16"/>
  <c r="E152" i="16"/>
  <c r="F151" i="16"/>
  <c r="E151" i="16"/>
  <c r="F150" i="16"/>
  <c r="E150" i="16"/>
  <c r="F149" i="16"/>
  <c r="E149" i="16"/>
  <c r="F148" i="16"/>
  <c r="E148" i="16"/>
  <c r="F147" i="16"/>
  <c r="E147" i="16"/>
  <c r="F146" i="16"/>
  <c r="E146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4" i="16"/>
  <c r="E134" i="16"/>
  <c r="F133" i="16"/>
  <c r="E133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6" i="16"/>
  <c r="E116" i="16"/>
  <c r="F115" i="16"/>
  <c r="E115" i="16"/>
  <c r="F114" i="16"/>
  <c r="E114" i="16"/>
  <c r="F113" i="16"/>
  <c r="E113" i="16"/>
  <c r="F112" i="16"/>
  <c r="E112" i="16"/>
  <c r="F111" i="16"/>
  <c r="E111" i="16"/>
  <c r="F109" i="16"/>
  <c r="E109" i="16"/>
  <c r="F108" i="16"/>
  <c r="E108" i="16"/>
  <c r="F107" i="16"/>
  <c r="E107" i="16"/>
  <c r="F106" i="16"/>
  <c r="E106" i="16"/>
  <c r="F105" i="16"/>
  <c r="E105" i="16"/>
  <c r="F104" i="16"/>
  <c r="E104" i="16"/>
  <c r="F102" i="16"/>
  <c r="E102" i="16"/>
  <c r="F101" i="16"/>
  <c r="E101" i="16"/>
  <c r="F100" i="16"/>
  <c r="E100" i="16"/>
  <c r="F99" i="16"/>
  <c r="E99" i="16"/>
  <c r="F98" i="16"/>
  <c r="E98" i="16"/>
  <c r="F96" i="16"/>
  <c r="E96" i="16"/>
  <c r="F95" i="16"/>
  <c r="E95" i="16"/>
  <c r="F94" i="16"/>
  <c r="E94" i="16"/>
  <c r="F93" i="16"/>
  <c r="E93" i="16"/>
  <c r="F92" i="16"/>
  <c r="E92" i="16"/>
  <c r="F91" i="16"/>
  <c r="E91" i="16"/>
  <c r="F89" i="16"/>
  <c r="E89" i="16"/>
  <c r="F88" i="16"/>
  <c r="E88" i="16"/>
  <c r="F87" i="16"/>
  <c r="E87" i="16"/>
  <c r="F86" i="16"/>
  <c r="E86" i="16"/>
  <c r="F85" i="16"/>
  <c r="E85" i="16"/>
  <c r="F84" i="16"/>
  <c r="E84" i="16"/>
  <c r="F83" i="16"/>
  <c r="E83" i="16"/>
  <c r="F82" i="16"/>
  <c r="E82" i="16"/>
  <c r="F81" i="16"/>
  <c r="E81" i="16"/>
  <c r="F79" i="16"/>
  <c r="E79" i="16"/>
  <c r="F78" i="16"/>
  <c r="E78" i="16"/>
  <c r="F77" i="16"/>
  <c r="E77" i="16"/>
  <c r="F76" i="16"/>
  <c r="E76" i="16"/>
  <c r="F75" i="16"/>
  <c r="E75" i="16"/>
  <c r="F74" i="16"/>
  <c r="E74" i="16"/>
  <c r="F73" i="16"/>
  <c r="E73" i="16"/>
  <c r="F72" i="16"/>
  <c r="E72" i="16"/>
  <c r="F71" i="16"/>
  <c r="E71" i="16"/>
  <c r="F70" i="16"/>
  <c r="E70" i="16"/>
  <c r="F69" i="16"/>
  <c r="E69" i="16"/>
  <c r="F67" i="16"/>
  <c r="E67" i="16"/>
  <c r="F66" i="16"/>
  <c r="E66" i="16"/>
  <c r="F65" i="16"/>
  <c r="E65" i="16"/>
  <c r="F64" i="16"/>
  <c r="E64" i="16"/>
  <c r="F63" i="16"/>
  <c r="E63" i="16"/>
  <c r="F62" i="16"/>
  <c r="E62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E60" i="16"/>
  <c r="D48" i="16"/>
  <c r="D46" i="16"/>
  <c r="E55" i="16"/>
  <c r="E54" i="16"/>
  <c r="E53" i="16"/>
  <c r="E52" i="16"/>
  <c r="E51" i="16"/>
  <c r="E50" i="16"/>
  <c r="E49" i="16"/>
  <c r="C48" i="16"/>
  <c r="E48" i="16"/>
  <c r="C46" i="16"/>
  <c r="E46" i="16"/>
  <c r="E38" i="16"/>
  <c r="C38" i="16"/>
  <c r="B38" i="16"/>
  <c r="E37" i="16"/>
  <c r="C37" i="16"/>
  <c r="B37" i="16"/>
  <c r="E36" i="16"/>
  <c r="C36" i="16"/>
  <c r="B36" i="16"/>
  <c r="E35" i="16"/>
  <c r="C35" i="16"/>
  <c r="B35" i="16"/>
  <c r="E34" i="16"/>
  <c r="C34" i="16"/>
  <c r="B34" i="16"/>
  <c r="E33" i="16"/>
  <c r="C33" i="16"/>
  <c r="B33" i="16"/>
  <c r="E32" i="16"/>
  <c r="C32" i="16"/>
  <c r="B32" i="16"/>
  <c r="E31" i="16"/>
  <c r="C31" i="16"/>
  <c r="B31" i="16"/>
  <c r="E30" i="16"/>
  <c r="C30" i="16"/>
  <c r="B30" i="16"/>
  <c r="E29" i="16"/>
  <c r="C29" i="16"/>
  <c r="B29" i="16"/>
  <c r="E28" i="16"/>
  <c r="C28" i="16"/>
  <c r="B28" i="16"/>
  <c r="E27" i="16"/>
  <c r="C27" i="16"/>
  <c r="B27" i="16"/>
  <c r="D17" i="16"/>
  <c r="D16" i="16"/>
  <c r="E23" i="16"/>
  <c r="B23" i="16"/>
  <c r="D19" i="16"/>
  <c r="D9" i="16"/>
  <c r="D10" i="16"/>
  <c r="D12" i="16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A165" i="15"/>
  <c r="Z165" i="15"/>
  <c r="Y165" i="15"/>
  <c r="X165" i="15"/>
  <c r="W165" i="15"/>
  <c r="V165" i="15"/>
  <c r="U165" i="15"/>
  <c r="T165" i="15"/>
  <c r="S165" i="15"/>
  <c r="R165" i="15"/>
  <c r="Q165" i="15"/>
  <c r="P165" i="15"/>
  <c r="O165" i="15"/>
  <c r="N165" i="15"/>
  <c r="M165" i="15"/>
  <c r="L165" i="15"/>
  <c r="K165" i="15"/>
  <c r="J165" i="15"/>
  <c r="I165" i="15"/>
  <c r="C62" i="15"/>
  <c r="C69" i="15"/>
  <c r="C81" i="15"/>
  <c r="C91" i="15"/>
  <c r="C98" i="15"/>
  <c r="C104" i="15"/>
  <c r="C111" i="15"/>
  <c r="C118" i="15"/>
  <c r="C126" i="15"/>
  <c r="C136" i="15"/>
  <c r="C146" i="15"/>
  <c r="C154" i="15"/>
  <c r="C60" i="15"/>
  <c r="C165" i="15"/>
  <c r="D63" i="15"/>
  <c r="D64" i="15"/>
  <c r="D65" i="15"/>
  <c r="D66" i="15"/>
  <c r="D67" i="15"/>
  <c r="D62" i="15"/>
  <c r="D70" i="15"/>
  <c r="D71" i="15"/>
  <c r="D72" i="15"/>
  <c r="D73" i="15"/>
  <c r="D74" i="15"/>
  <c r="D75" i="15"/>
  <c r="D76" i="15"/>
  <c r="D77" i="15"/>
  <c r="D78" i="15"/>
  <c r="D79" i="15"/>
  <c r="D69" i="15"/>
  <c r="D82" i="15"/>
  <c r="D83" i="15"/>
  <c r="D84" i="15"/>
  <c r="D85" i="15"/>
  <c r="D86" i="15"/>
  <c r="D87" i="15"/>
  <c r="D88" i="15"/>
  <c r="D89" i="15"/>
  <c r="D81" i="15"/>
  <c r="D92" i="15"/>
  <c r="D93" i="15"/>
  <c r="D94" i="15"/>
  <c r="D95" i="15"/>
  <c r="D96" i="15"/>
  <c r="D91" i="15"/>
  <c r="D99" i="15"/>
  <c r="D100" i="15"/>
  <c r="D101" i="15"/>
  <c r="D102" i="15"/>
  <c r="D98" i="15"/>
  <c r="D105" i="15"/>
  <c r="D106" i="15"/>
  <c r="D107" i="15"/>
  <c r="D108" i="15"/>
  <c r="D109" i="15"/>
  <c r="D104" i="15"/>
  <c r="D112" i="15"/>
  <c r="D113" i="15"/>
  <c r="D114" i="15"/>
  <c r="D115" i="15"/>
  <c r="D116" i="15"/>
  <c r="D111" i="15"/>
  <c r="D119" i="15"/>
  <c r="D120" i="15"/>
  <c r="D121" i="15"/>
  <c r="D122" i="15"/>
  <c r="D123" i="15"/>
  <c r="D124" i="15"/>
  <c r="D118" i="15"/>
  <c r="D127" i="15"/>
  <c r="D128" i="15"/>
  <c r="D129" i="15"/>
  <c r="D130" i="15"/>
  <c r="D131" i="15"/>
  <c r="D132" i="15"/>
  <c r="D133" i="15"/>
  <c r="D134" i="15"/>
  <c r="D126" i="15"/>
  <c r="D137" i="15"/>
  <c r="D138" i="15"/>
  <c r="D139" i="15"/>
  <c r="D140" i="15"/>
  <c r="D141" i="15"/>
  <c r="D142" i="15"/>
  <c r="D143" i="15"/>
  <c r="D144" i="15"/>
  <c r="D136" i="15"/>
  <c r="D147" i="15"/>
  <c r="D148" i="15"/>
  <c r="D149" i="15"/>
  <c r="D150" i="15"/>
  <c r="D151" i="15"/>
  <c r="D152" i="15"/>
  <c r="D146" i="15"/>
  <c r="D155" i="15"/>
  <c r="D156" i="15"/>
  <c r="D157" i="15"/>
  <c r="D158" i="15"/>
  <c r="D159" i="15"/>
  <c r="D160" i="15"/>
  <c r="D161" i="15"/>
  <c r="D162" i="15"/>
  <c r="D154" i="15"/>
  <c r="D60" i="15"/>
  <c r="D165" i="15"/>
  <c r="E165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2" i="15"/>
  <c r="E102" i="15"/>
  <c r="F101" i="15"/>
  <c r="E101" i="15"/>
  <c r="F100" i="15"/>
  <c r="E100" i="15"/>
  <c r="F99" i="15"/>
  <c r="E99" i="15"/>
  <c r="F98" i="15"/>
  <c r="E98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E60" i="15"/>
  <c r="D48" i="15"/>
  <c r="D46" i="15"/>
  <c r="E55" i="15"/>
  <c r="E54" i="15"/>
  <c r="E53" i="15"/>
  <c r="E52" i="15"/>
  <c r="E51" i="15"/>
  <c r="E50" i="15"/>
  <c r="E49" i="15"/>
  <c r="C48" i="15"/>
  <c r="E48" i="15"/>
  <c r="C46" i="15"/>
  <c r="E46" i="15"/>
  <c r="E38" i="15"/>
  <c r="C38" i="15"/>
  <c r="B38" i="15"/>
  <c r="E37" i="15"/>
  <c r="C37" i="15"/>
  <c r="B37" i="15"/>
  <c r="E36" i="15"/>
  <c r="C36" i="15"/>
  <c r="B36" i="15"/>
  <c r="E35" i="15"/>
  <c r="C35" i="15"/>
  <c r="B35" i="15"/>
  <c r="E34" i="15"/>
  <c r="C34" i="15"/>
  <c r="B34" i="15"/>
  <c r="E33" i="15"/>
  <c r="C33" i="15"/>
  <c r="B33" i="15"/>
  <c r="E32" i="15"/>
  <c r="C32" i="15"/>
  <c r="B32" i="15"/>
  <c r="E31" i="15"/>
  <c r="C31" i="15"/>
  <c r="B31" i="15"/>
  <c r="E30" i="15"/>
  <c r="C30" i="15"/>
  <c r="B30" i="15"/>
  <c r="E29" i="15"/>
  <c r="C29" i="15"/>
  <c r="B29" i="15"/>
  <c r="E28" i="15"/>
  <c r="C28" i="15"/>
  <c r="B28" i="15"/>
  <c r="E27" i="15"/>
  <c r="C27" i="15"/>
  <c r="B27" i="15"/>
  <c r="D17" i="15"/>
  <c r="D16" i="15"/>
  <c r="E23" i="15"/>
  <c r="B23" i="15"/>
  <c r="D19" i="15"/>
  <c r="D9" i="15"/>
  <c r="D10" i="15"/>
  <c r="D12" i="15"/>
  <c r="AM165" i="14"/>
  <c r="AL165" i="14"/>
  <c r="AK165" i="14"/>
  <c r="AJ165" i="14"/>
  <c r="AI165" i="14"/>
  <c r="AH165" i="14"/>
  <c r="AG165" i="14"/>
  <c r="AF165" i="14"/>
  <c r="AE165" i="14"/>
  <c r="AD165" i="14"/>
  <c r="AC165" i="14"/>
  <c r="AB165" i="14"/>
  <c r="AA165" i="14"/>
  <c r="Z165" i="14"/>
  <c r="Y165" i="14"/>
  <c r="X165" i="14"/>
  <c r="W165" i="14"/>
  <c r="V165" i="14"/>
  <c r="U165" i="14"/>
  <c r="T165" i="14"/>
  <c r="S165" i="14"/>
  <c r="R165" i="14"/>
  <c r="Q165" i="14"/>
  <c r="P165" i="14"/>
  <c r="O165" i="14"/>
  <c r="N165" i="14"/>
  <c r="M165" i="14"/>
  <c r="L165" i="14"/>
  <c r="K165" i="14"/>
  <c r="J165" i="14"/>
  <c r="I165" i="14"/>
  <c r="C62" i="14"/>
  <c r="C69" i="14"/>
  <c r="C81" i="14"/>
  <c r="C91" i="14"/>
  <c r="C98" i="14"/>
  <c r="C104" i="14"/>
  <c r="C111" i="14"/>
  <c r="C118" i="14"/>
  <c r="C126" i="14"/>
  <c r="C136" i="14"/>
  <c r="C146" i="14"/>
  <c r="C154" i="14"/>
  <c r="C60" i="14"/>
  <c r="C165" i="14"/>
  <c r="D66" i="14"/>
  <c r="D67" i="14"/>
  <c r="D62" i="14"/>
  <c r="D70" i="14"/>
  <c r="D72" i="14"/>
  <c r="D73" i="14"/>
  <c r="D75" i="14"/>
  <c r="D76" i="14"/>
  <c r="D77" i="14"/>
  <c r="D78" i="14"/>
  <c r="D79" i="14"/>
  <c r="D69" i="14"/>
  <c r="D82" i="14"/>
  <c r="D83" i="14"/>
  <c r="D84" i="14"/>
  <c r="D85" i="14"/>
  <c r="D86" i="14"/>
  <c r="D87" i="14"/>
  <c r="D88" i="14"/>
  <c r="D89" i="14"/>
  <c r="D81" i="14"/>
  <c r="D92" i="14"/>
  <c r="D93" i="14"/>
  <c r="D94" i="14"/>
  <c r="D95" i="14"/>
  <c r="D96" i="14"/>
  <c r="D91" i="14"/>
  <c r="D99" i="14"/>
  <c r="D100" i="14"/>
  <c r="D101" i="14"/>
  <c r="D102" i="14"/>
  <c r="D98" i="14"/>
  <c r="D105" i="14"/>
  <c r="D106" i="14"/>
  <c r="D107" i="14"/>
  <c r="D108" i="14"/>
  <c r="D109" i="14"/>
  <c r="D104" i="14"/>
  <c r="D112" i="14"/>
  <c r="D113" i="14"/>
  <c r="D114" i="14"/>
  <c r="D115" i="14"/>
  <c r="D116" i="14"/>
  <c r="D111" i="14"/>
  <c r="D119" i="14"/>
  <c r="D120" i="14"/>
  <c r="D121" i="14"/>
  <c r="D122" i="14"/>
  <c r="D123" i="14"/>
  <c r="D124" i="14"/>
  <c r="D118" i="14"/>
  <c r="D127" i="14"/>
  <c r="D128" i="14"/>
  <c r="D129" i="14"/>
  <c r="D130" i="14"/>
  <c r="D131" i="14"/>
  <c r="D132" i="14"/>
  <c r="D133" i="14"/>
  <c r="D134" i="14"/>
  <c r="D126" i="14"/>
  <c r="D137" i="14"/>
  <c r="D138" i="14"/>
  <c r="D139" i="14"/>
  <c r="D140" i="14"/>
  <c r="D141" i="14"/>
  <c r="D142" i="14"/>
  <c r="D143" i="14"/>
  <c r="D144" i="14"/>
  <c r="D136" i="14"/>
  <c r="D147" i="14"/>
  <c r="D148" i="14"/>
  <c r="D149" i="14"/>
  <c r="D150" i="14"/>
  <c r="D151" i="14"/>
  <c r="D152" i="14"/>
  <c r="D146" i="14"/>
  <c r="D155" i="14"/>
  <c r="D156" i="14"/>
  <c r="D157" i="14"/>
  <c r="D158" i="14"/>
  <c r="D159" i="14"/>
  <c r="D160" i="14"/>
  <c r="D161" i="14"/>
  <c r="D162" i="14"/>
  <c r="D154" i="14"/>
  <c r="D60" i="14"/>
  <c r="D165" i="14"/>
  <c r="E165" i="14"/>
  <c r="F162" i="14"/>
  <c r="E162" i="14"/>
  <c r="F161" i="14"/>
  <c r="E161" i="14"/>
  <c r="F160" i="14"/>
  <c r="E160" i="14"/>
  <c r="F159" i="14"/>
  <c r="E159" i="14"/>
  <c r="F158" i="14"/>
  <c r="E158" i="14"/>
  <c r="F157" i="14"/>
  <c r="E157" i="14"/>
  <c r="F156" i="14"/>
  <c r="E156" i="14"/>
  <c r="F155" i="14"/>
  <c r="E155" i="14"/>
  <c r="F154" i="14"/>
  <c r="E154" i="14"/>
  <c r="F152" i="14"/>
  <c r="E152" i="14"/>
  <c r="F151" i="14"/>
  <c r="E151" i="14"/>
  <c r="F150" i="14"/>
  <c r="E150" i="14"/>
  <c r="F149" i="14"/>
  <c r="E149" i="14"/>
  <c r="F148" i="14"/>
  <c r="E148" i="14"/>
  <c r="F147" i="14"/>
  <c r="E147" i="14"/>
  <c r="F146" i="14"/>
  <c r="E146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F136" i="14"/>
  <c r="E136" i="14"/>
  <c r="F134" i="14"/>
  <c r="E134" i="14"/>
  <c r="F133" i="14"/>
  <c r="E133" i="14"/>
  <c r="F132" i="14"/>
  <c r="E132" i="14"/>
  <c r="F131" i="14"/>
  <c r="E131" i="14"/>
  <c r="F130" i="14"/>
  <c r="E130" i="14"/>
  <c r="F129" i="14"/>
  <c r="E129" i="14"/>
  <c r="F128" i="14"/>
  <c r="E128" i="14"/>
  <c r="F127" i="14"/>
  <c r="E127" i="14"/>
  <c r="F126" i="14"/>
  <c r="E126" i="14"/>
  <c r="F124" i="14"/>
  <c r="E124" i="14"/>
  <c r="F123" i="14"/>
  <c r="E123" i="14"/>
  <c r="F122" i="14"/>
  <c r="E122" i="14"/>
  <c r="F121" i="14"/>
  <c r="E121" i="14"/>
  <c r="F120" i="14"/>
  <c r="E120" i="14"/>
  <c r="F119" i="14"/>
  <c r="E119" i="14"/>
  <c r="F118" i="14"/>
  <c r="E118" i="14"/>
  <c r="F116" i="14"/>
  <c r="E116" i="14"/>
  <c r="F115" i="14"/>
  <c r="E115" i="14"/>
  <c r="F114" i="14"/>
  <c r="E114" i="14"/>
  <c r="F113" i="14"/>
  <c r="E113" i="14"/>
  <c r="F112" i="14"/>
  <c r="E112" i="14"/>
  <c r="F111" i="14"/>
  <c r="E111" i="14"/>
  <c r="F109" i="14"/>
  <c r="E109" i="14"/>
  <c r="F108" i="14"/>
  <c r="E108" i="14"/>
  <c r="F107" i="14"/>
  <c r="E107" i="14"/>
  <c r="F106" i="14"/>
  <c r="E106" i="14"/>
  <c r="F105" i="14"/>
  <c r="E105" i="14"/>
  <c r="F104" i="14"/>
  <c r="E104" i="14"/>
  <c r="F102" i="14"/>
  <c r="E102" i="14"/>
  <c r="F101" i="14"/>
  <c r="E101" i="14"/>
  <c r="F100" i="14"/>
  <c r="E100" i="14"/>
  <c r="F99" i="14"/>
  <c r="E99" i="14"/>
  <c r="F98" i="14"/>
  <c r="E98" i="14"/>
  <c r="F96" i="14"/>
  <c r="E96" i="14"/>
  <c r="F95" i="14"/>
  <c r="E95" i="14"/>
  <c r="F94" i="14"/>
  <c r="E94" i="14"/>
  <c r="F93" i="14"/>
  <c r="E93" i="14"/>
  <c r="F92" i="14"/>
  <c r="E92" i="14"/>
  <c r="F91" i="14"/>
  <c r="E91" i="14"/>
  <c r="F89" i="14"/>
  <c r="E89" i="14"/>
  <c r="F88" i="14"/>
  <c r="E88" i="14"/>
  <c r="F87" i="14"/>
  <c r="E87" i="14"/>
  <c r="F86" i="14"/>
  <c r="E86" i="14"/>
  <c r="F85" i="14"/>
  <c r="E85" i="14"/>
  <c r="F84" i="14"/>
  <c r="E84" i="14"/>
  <c r="F83" i="14"/>
  <c r="E83" i="14"/>
  <c r="F82" i="14"/>
  <c r="E82" i="14"/>
  <c r="F81" i="14"/>
  <c r="E81" i="14"/>
  <c r="F79" i="14"/>
  <c r="E79" i="14"/>
  <c r="F78" i="14"/>
  <c r="E78" i="14"/>
  <c r="F77" i="14"/>
  <c r="E77" i="14"/>
  <c r="F76" i="14"/>
  <c r="E76" i="14"/>
  <c r="F75" i="14"/>
  <c r="E75" i="14"/>
  <c r="F74" i="14"/>
  <c r="E74" i="14"/>
  <c r="F73" i="14"/>
  <c r="E73" i="14"/>
  <c r="F72" i="14"/>
  <c r="E72" i="14"/>
  <c r="F71" i="14"/>
  <c r="E71" i="14"/>
  <c r="F70" i="14"/>
  <c r="E70" i="14"/>
  <c r="F69" i="14"/>
  <c r="E69" i="14"/>
  <c r="F67" i="14"/>
  <c r="E67" i="14"/>
  <c r="F66" i="14"/>
  <c r="E66" i="14"/>
  <c r="F65" i="14"/>
  <c r="E65" i="14"/>
  <c r="F64" i="14"/>
  <c r="E64" i="14"/>
  <c r="E63" i="14"/>
  <c r="F62" i="14"/>
  <c r="E62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E60" i="14"/>
  <c r="D46" i="14"/>
  <c r="E55" i="14"/>
  <c r="E54" i="14"/>
  <c r="E53" i="14"/>
  <c r="E52" i="14"/>
  <c r="E51" i="14"/>
  <c r="E50" i="14"/>
  <c r="E49" i="14"/>
  <c r="E48" i="14"/>
  <c r="C46" i="14"/>
  <c r="E46" i="14"/>
  <c r="E38" i="14"/>
  <c r="C38" i="14"/>
  <c r="B38" i="14"/>
  <c r="E37" i="14"/>
  <c r="C37" i="14"/>
  <c r="B37" i="14"/>
  <c r="E36" i="14"/>
  <c r="C36" i="14"/>
  <c r="B36" i="14"/>
  <c r="E35" i="14"/>
  <c r="C35" i="14"/>
  <c r="B35" i="14"/>
  <c r="E34" i="14"/>
  <c r="C34" i="14"/>
  <c r="B34" i="14"/>
  <c r="E33" i="14"/>
  <c r="C33" i="14"/>
  <c r="B33" i="14"/>
  <c r="E32" i="14"/>
  <c r="C32" i="14"/>
  <c r="B32" i="14"/>
  <c r="E31" i="14"/>
  <c r="C31" i="14"/>
  <c r="B31" i="14"/>
  <c r="E30" i="14"/>
  <c r="C30" i="14"/>
  <c r="B30" i="14"/>
  <c r="E29" i="14"/>
  <c r="C29" i="14"/>
  <c r="B29" i="14"/>
  <c r="E28" i="14"/>
  <c r="C28" i="14"/>
  <c r="B28" i="14"/>
  <c r="E27" i="14"/>
  <c r="C27" i="14"/>
  <c r="B27" i="14"/>
  <c r="D17" i="14"/>
  <c r="D16" i="14"/>
  <c r="E23" i="14"/>
  <c r="B23" i="14"/>
  <c r="D19" i="14"/>
  <c r="D9" i="14"/>
  <c r="D10" i="14"/>
  <c r="D12" i="14"/>
  <c r="AM165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C62" i="13"/>
  <c r="C69" i="13"/>
  <c r="C81" i="13"/>
  <c r="C91" i="13"/>
  <c r="C98" i="13"/>
  <c r="C104" i="13"/>
  <c r="C111" i="13"/>
  <c r="C118" i="13"/>
  <c r="C126" i="13"/>
  <c r="C136" i="13"/>
  <c r="C146" i="13"/>
  <c r="C154" i="13"/>
  <c r="C60" i="13"/>
  <c r="C165" i="13"/>
  <c r="D63" i="13"/>
  <c r="D64" i="13"/>
  <c r="D65" i="13"/>
  <c r="D66" i="13"/>
  <c r="D67" i="13"/>
  <c r="D62" i="13"/>
  <c r="D70" i="13"/>
  <c r="D71" i="13"/>
  <c r="D72" i="13"/>
  <c r="D73" i="13"/>
  <c r="D74" i="13"/>
  <c r="D75" i="13"/>
  <c r="D76" i="13"/>
  <c r="D77" i="13"/>
  <c r="D78" i="13"/>
  <c r="D79" i="13"/>
  <c r="D69" i="13"/>
  <c r="D82" i="13"/>
  <c r="D83" i="13"/>
  <c r="D84" i="13"/>
  <c r="D85" i="13"/>
  <c r="D86" i="13"/>
  <c r="D87" i="13"/>
  <c r="D88" i="13"/>
  <c r="D89" i="13"/>
  <c r="D81" i="13"/>
  <c r="D92" i="13"/>
  <c r="D93" i="13"/>
  <c r="D94" i="13"/>
  <c r="D95" i="13"/>
  <c r="D96" i="13"/>
  <c r="D91" i="13"/>
  <c r="D99" i="13"/>
  <c r="D100" i="13"/>
  <c r="D101" i="13"/>
  <c r="D102" i="13"/>
  <c r="D98" i="13"/>
  <c r="D105" i="13"/>
  <c r="D106" i="13"/>
  <c r="D107" i="13"/>
  <c r="D108" i="13"/>
  <c r="D109" i="13"/>
  <c r="D104" i="13"/>
  <c r="D112" i="13"/>
  <c r="D113" i="13"/>
  <c r="D114" i="13"/>
  <c r="D115" i="13"/>
  <c r="D116" i="13"/>
  <c r="D111" i="13"/>
  <c r="D119" i="13"/>
  <c r="D120" i="13"/>
  <c r="D121" i="13"/>
  <c r="D122" i="13"/>
  <c r="D123" i="13"/>
  <c r="D124" i="13"/>
  <c r="D118" i="13"/>
  <c r="D127" i="13"/>
  <c r="D128" i="13"/>
  <c r="D129" i="13"/>
  <c r="D130" i="13"/>
  <c r="D131" i="13"/>
  <c r="D132" i="13"/>
  <c r="D133" i="13"/>
  <c r="D134" i="13"/>
  <c r="D126" i="13"/>
  <c r="D137" i="13"/>
  <c r="D138" i="13"/>
  <c r="D139" i="13"/>
  <c r="D140" i="13"/>
  <c r="D141" i="13"/>
  <c r="D142" i="13"/>
  <c r="D143" i="13"/>
  <c r="D144" i="13"/>
  <c r="D136" i="13"/>
  <c r="D147" i="13"/>
  <c r="D148" i="13"/>
  <c r="D149" i="13"/>
  <c r="D150" i="13"/>
  <c r="D151" i="13"/>
  <c r="D152" i="13"/>
  <c r="D146" i="13"/>
  <c r="D155" i="13"/>
  <c r="D156" i="13"/>
  <c r="D157" i="13"/>
  <c r="D158" i="13"/>
  <c r="D159" i="13"/>
  <c r="D160" i="13"/>
  <c r="D161" i="13"/>
  <c r="D162" i="13"/>
  <c r="D154" i="13"/>
  <c r="D60" i="13"/>
  <c r="D165" i="13"/>
  <c r="E165" i="13"/>
  <c r="F162" i="13"/>
  <c r="E162" i="13"/>
  <c r="F161" i="13"/>
  <c r="E161" i="13"/>
  <c r="F160" i="13"/>
  <c r="E160" i="13"/>
  <c r="F159" i="13"/>
  <c r="E159" i="13"/>
  <c r="F158" i="13"/>
  <c r="E158" i="13"/>
  <c r="F157" i="13"/>
  <c r="E157" i="13"/>
  <c r="F156" i="13"/>
  <c r="E156" i="13"/>
  <c r="F155" i="13"/>
  <c r="E155" i="13"/>
  <c r="F154" i="13"/>
  <c r="E154" i="13"/>
  <c r="F152" i="13"/>
  <c r="E152" i="13"/>
  <c r="F151" i="13"/>
  <c r="E151" i="13"/>
  <c r="F150" i="13"/>
  <c r="E150" i="13"/>
  <c r="F149" i="13"/>
  <c r="E149" i="13"/>
  <c r="F148" i="13"/>
  <c r="E148" i="13"/>
  <c r="F147" i="13"/>
  <c r="E147" i="13"/>
  <c r="F146" i="13"/>
  <c r="E146" i="13"/>
  <c r="F144" i="13"/>
  <c r="E144" i="13"/>
  <c r="F143" i="13"/>
  <c r="E143" i="13"/>
  <c r="F142" i="13"/>
  <c r="E142" i="13"/>
  <c r="F141" i="13"/>
  <c r="E141" i="13"/>
  <c r="F140" i="13"/>
  <c r="E140" i="13"/>
  <c r="F139" i="13"/>
  <c r="E139" i="13"/>
  <c r="F138" i="13"/>
  <c r="E138" i="13"/>
  <c r="F137" i="13"/>
  <c r="E137" i="13"/>
  <c r="F136" i="13"/>
  <c r="E136" i="13"/>
  <c r="F134" i="13"/>
  <c r="E134" i="13"/>
  <c r="F133" i="13"/>
  <c r="E133" i="13"/>
  <c r="F132" i="13"/>
  <c r="E132" i="13"/>
  <c r="F131" i="13"/>
  <c r="E131" i="13"/>
  <c r="F130" i="13"/>
  <c r="E130" i="13"/>
  <c r="F129" i="13"/>
  <c r="E129" i="13"/>
  <c r="F128" i="13"/>
  <c r="E128" i="13"/>
  <c r="F127" i="13"/>
  <c r="E127" i="13"/>
  <c r="F126" i="13"/>
  <c r="E126" i="13"/>
  <c r="F124" i="13"/>
  <c r="E124" i="13"/>
  <c r="F123" i="13"/>
  <c r="E123" i="13"/>
  <c r="F122" i="13"/>
  <c r="E122" i="13"/>
  <c r="F121" i="13"/>
  <c r="E121" i="13"/>
  <c r="F120" i="13"/>
  <c r="E120" i="13"/>
  <c r="F119" i="13"/>
  <c r="E119" i="13"/>
  <c r="F118" i="13"/>
  <c r="E118" i="13"/>
  <c r="F116" i="13"/>
  <c r="E116" i="13"/>
  <c r="F115" i="13"/>
  <c r="E115" i="13"/>
  <c r="F114" i="13"/>
  <c r="E114" i="13"/>
  <c r="F113" i="13"/>
  <c r="E113" i="13"/>
  <c r="F112" i="13"/>
  <c r="E112" i="13"/>
  <c r="F111" i="13"/>
  <c r="E111" i="13"/>
  <c r="F109" i="13"/>
  <c r="E109" i="13"/>
  <c r="F108" i="13"/>
  <c r="E108" i="13"/>
  <c r="F107" i="13"/>
  <c r="E107" i="13"/>
  <c r="F106" i="13"/>
  <c r="E106" i="13"/>
  <c r="F105" i="13"/>
  <c r="E105" i="13"/>
  <c r="F104" i="13"/>
  <c r="E104" i="13"/>
  <c r="F102" i="13"/>
  <c r="E102" i="13"/>
  <c r="F101" i="13"/>
  <c r="E101" i="13"/>
  <c r="F100" i="13"/>
  <c r="E100" i="13"/>
  <c r="F99" i="13"/>
  <c r="E99" i="13"/>
  <c r="F98" i="13"/>
  <c r="E98" i="13"/>
  <c r="F96" i="13"/>
  <c r="E96" i="13"/>
  <c r="F95" i="13"/>
  <c r="E95" i="13"/>
  <c r="F94" i="13"/>
  <c r="E94" i="13"/>
  <c r="F93" i="13"/>
  <c r="E93" i="13"/>
  <c r="F92" i="13"/>
  <c r="E92" i="13"/>
  <c r="F91" i="13"/>
  <c r="E91" i="13"/>
  <c r="F89" i="13"/>
  <c r="E89" i="13"/>
  <c r="F88" i="13"/>
  <c r="E88" i="13"/>
  <c r="F87" i="13"/>
  <c r="E87" i="13"/>
  <c r="F86" i="13"/>
  <c r="E86" i="13"/>
  <c r="F85" i="13"/>
  <c r="E85" i="13"/>
  <c r="F84" i="13"/>
  <c r="E84" i="13"/>
  <c r="F83" i="13"/>
  <c r="E83" i="13"/>
  <c r="F82" i="13"/>
  <c r="E82" i="13"/>
  <c r="F81" i="13"/>
  <c r="E81" i="13"/>
  <c r="F79" i="13"/>
  <c r="E79" i="13"/>
  <c r="F78" i="13"/>
  <c r="E78" i="13"/>
  <c r="F77" i="13"/>
  <c r="E77" i="13"/>
  <c r="F76" i="13"/>
  <c r="E76" i="13"/>
  <c r="F75" i="13"/>
  <c r="E75" i="13"/>
  <c r="F74" i="13"/>
  <c r="E74" i="13"/>
  <c r="F73" i="13"/>
  <c r="E73" i="13"/>
  <c r="F72" i="13"/>
  <c r="E72" i="13"/>
  <c r="F71" i="13"/>
  <c r="E71" i="13"/>
  <c r="F70" i="13"/>
  <c r="E70" i="13"/>
  <c r="F69" i="13"/>
  <c r="E69" i="13"/>
  <c r="F67" i="13"/>
  <c r="E67" i="13"/>
  <c r="F66" i="13"/>
  <c r="E66" i="13"/>
  <c r="F65" i="13"/>
  <c r="E65" i="13"/>
  <c r="F64" i="13"/>
  <c r="E64" i="13"/>
  <c r="F63" i="13"/>
  <c r="E63" i="13"/>
  <c r="F62" i="13"/>
  <c r="E62" i="13"/>
  <c r="AM60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E60" i="13"/>
  <c r="D48" i="13"/>
  <c r="D46" i="13"/>
  <c r="E55" i="13"/>
  <c r="E54" i="13"/>
  <c r="E53" i="13"/>
  <c r="E52" i="13"/>
  <c r="E51" i="13"/>
  <c r="E50" i="13"/>
  <c r="E49" i="13"/>
  <c r="C48" i="13"/>
  <c r="E48" i="13"/>
  <c r="C46" i="13"/>
  <c r="E46" i="13"/>
  <c r="E38" i="13"/>
  <c r="C38" i="13"/>
  <c r="B38" i="13"/>
  <c r="E37" i="13"/>
  <c r="C37" i="13"/>
  <c r="B37" i="13"/>
  <c r="E36" i="13"/>
  <c r="C36" i="13"/>
  <c r="B36" i="13"/>
  <c r="E35" i="13"/>
  <c r="C35" i="13"/>
  <c r="B35" i="13"/>
  <c r="E34" i="13"/>
  <c r="C34" i="13"/>
  <c r="B34" i="13"/>
  <c r="E33" i="13"/>
  <c r="C33" i="13"/>
  <c r="B33" i="13"/>
  <c r="E32" i="13"/>
  <c r="C32" i="13"/>
  <c r="B32" i="13"/>
  <c r="E31" i="13"/>
  <c r="C31" i="13"/>
  <c r="B31" i="13"/>
  <c r="E30" i="13"/>
  <c r="C30" i="13"/>
  <c r="B30" i="13"/>
  <c r="E29" i="13"/>
  <c r="C29" i="13"/>
  <c r="B29" i="13"/>
  <c r="E28" i="13"/>
  <c r="C28" i="13"/>
  <c r="B28" i="13"/>
  <c r="E27" i="13"/>
  <c r="C27" i="13"/>
  <c r="B27" i="13"/>
  <c r="D17" i="13"/>
  <c r="D16" i="13"/>
  <c r="E23" i="13"/>
  <c r="B23" i="13"/>
  <c r="D19" i="13"/>
  <c r="D9" i="13"/>
  <c r="D10" i="13"/>
  <c r="D12" i="13"/>
  <c r="AM165" i="12"/>
  <c r="AL165" i="12"/>
  <c r="AK165" i="12"/>
  <c r="AJ165" i="12"/>
  <c r="AI165" i="12"/>
  <c r="AH165" i="12"/>
  <c r="AG165" i="12"/>
  <c r="AF165" i="12"/>
  <c r="AE165" i="12"/>
  <c r="AD165" i="12"/>
  <c r="AC165" i="12"/>
  <c r="AB165" i="12"/>
  <c r="AA165" i="12"/>
  <c r="Z165" i="12"/>
  <c r="Y165" i="12"/>
  <c r="X165" i="12"/>
  <c r="W165" i="12"/>
  <c r="V165" i="12"/>
  <c r="U165" i="12"/>
  <c r="T165" i="12"/>
  <c r="S165" i="12"/>
  <c r="R165" i="12"/>
  <c r="Q165" i="12"/>
  <c r="P165" i="12"/>
  <c r="O165" i="12"/>
  <c r="N165" i="12"/>
  <c r="M165" i="12"/>
  <c r="L165" i="12"/>
  <c r="K165" i="12"/>
  <c r="J165" i="12"/>
  <c r="I165" i="12"/>
  <c r="C62" i="12"/>
  <c r="C69" i="12"/>
  <c r="C81" i="12"/>
  <c r="C91" i="12"/>
  <c r="C98" i="12"/>
  <c r="C104" i="12"/>
  <c r="C111" i="12"/>
  <c r="C118" i="12"/>
  <c r="C126" i="12"/>
  <c r="C136" i="12"/>
  <c r="C146" i="12"/>
  <c r="C154" i="12"/>
  <c r="C60" i="12"/>
  <c r="C165" i="12"/>
  <c r="D63" i="12"/>
  <c r="D64" i="12"/>
  <c r="D65" i="12"/>
  <c r="D66" i="12"/>
  <c r="D67" i="12"/>
  <c r="D62" i="12"/>
  <c r="D70" i="12"/>
  <c r="D71" i="12"/>
  <c r="D72" i="12"/>
  <c r="D73" i="12"/>
  <c r="D74" i="12"/>
  <c r="D75" i="12"/>
  <c r="D76" i="12"/>
  <c r="D77" i="12"/>
  <c r="D78" i="12"/>
  <c r="D79" i="12"/>
  <c r="D69" i="12"/>
  <c r="D82" i="12"/>
  <c r="D83" i="12"/>
  <c r="D84" i="12"/>
  <c r="D85" i="12"/>
  <c r="D86" i="12"/>
  <c r="D87" i="12"/>
  <c r="D88" i="12"/>
  <c r="D89" i="12"/>
  <c r="D81" i="12"/>
  <c r="D92" i="12"/>
  <c r="D93" i="12"/>
  <c r="D94" i="12"/>
  <c r="D95" i="12"/>
  <c r="D96" i="12"/>
  <c r="D91" i="12"/>
  <c r="D99" i="12"/>
  <c r="D100" i="12"/>
  <c r="D101" i="12"/>
  <c r="D102" i="12"/>
  <c r="D98" i="12"/>
  <c r="D105" i="12"/>
  <c r="D106" i="12"/>
  <c r="D107" i="12"/>
  <c r="D108" i="12"/>
  <c r="D109" i="12"/>
  <c r="D104" i="12"/>
  <c r="D112" i="12"/>
  <c r="D113" i="12"/>
  <c r="D114" i="12"/>
  <c r="D115" i="12"/>
  <c r="D116" i="12"/>
  <c r="D111" i="12"/>
  <c r="D119" i="12"/>
  <c r="D120" i="12"/>
  <c r="D121" i="12"/>
  <c r="D122" i="12"/>
  <c r="D123" i="12"/>
  <c r="D124" i="12"/>
  <c r="D118" i="12"/>
  <c r="D127" i="12"/>
  <c r="D128" i="12"/>
  <c r="D129" i="12"/>
  <c r="D130" i="12"/>
  <c r="D131" i="12"/>
  <c r="D132" i="12"/>
  <c r="D133" i="12"/>
  <c r="D134" i="12"/>
  <c r="D126" i="12"/>
  <c r="D137" i="12"/>
  <c r="D138" i="12"/>
  <c r="D139" i="12"/>
  <c r="D140" i="12"/>
  <c r="D141" i="12"/>
  <c r="D142" i="12"/>
  <c r="D143" i="12"/>
  <c r="D144" i="12"/>
  <c r="D136" i="12"/>
  <c r="D147" i="12"/>
  <c r="D148" i="12"/>
  <c r="D149" i="12"/>
  <c r="D150" i="12"/>
  <c r="D151" i="12"/>
  <c r="D152" i="12"/>
  <c r="D146" i="12"/>
  <c r="D155" i="12"/>
  <c r="D156" i="12"/>
  <c r="D157" i="12"/>
  <c r="D158" i="12"/>
  <c r="D159" i="12"/>
  <c r="D160" i="12"/>
  <c r="D161" i="12"/>
  <c r="D162" i="12"/>
  <c r="D154" i="12"/>
  <c r="D60" i="12"/>
  <c r="D165" i="12"/>
  <c r="E165" i="12"/>
  <c r="F162" i="12"/>
  <c r="E162" i="12"/>
  <c r="F161" i="12"/>
  <c r="E161" i="12"/>
  <c r="F160" i="12"/>
  <c r="E160" i="12"/>
  <c r="F159" i="12"/>
  <c r="E159" i="12"/>
  <c r="F158" i="12"/>
  <c r="E158" i="12"/>
  <c r="F157" i="12"/>
  <c r="E157" i="12"/>
  <c r="F156" i="12"/>
  <c r="E156" i="12"/>
  <c r="F155" i="12"/>
  <c r="E155" i="12"/>
  <c r="F154" i="12"/>
  <c r="E154" i="12"/>
  <c r="F152" i="12"/>
  <c r="E152" i="12"/>
  <c r="F151" i="12"/>
  <c r="E151" i="12"/>
  <c r="F150" i="12"/>
  <c r="E150" i="12"/>
  <c r="F149" i="12"/>
  <c r="E149" i="12"/>
  <c r="F148" i="12"/>
  <c r="E148" i="12"/>
  <c r="F147" i="12"/>
  <c r="E147" i="12"/>
  <c r="F146" i="12"/>
  <c r="E146" i="12"/>
  <c r="F144" i="12"/>
  <c r="E144" i="12"/>
  <c r="F143" i="12"/>
  <c r="E143" i="12"/>
  <c r="F142" i="12"/>
  <c r="E142" i="12"/>
  <c r="F141" i="12"/>
  <c r="E141" i="12"/>
  <c r="F140" i="12"/>
  <c r="E140" i="12"/>
  <c r="F139" i="12"/>
  <c r="E139" i="12"/>
  <c r="F138" i="12"/>
  <c r="E138" i="12"/>
  <c r="F137" i="12"/>
  <c r="E137" i="12"/>
  <c r="F136" i="12"/>
  <c r="E136" i="12"/>
  <c r="F134" i="12"/>
  <c r="E134" i="12"/>
  <c r="F133" i="12"/>
  <c r="E133" i="12"/>
  <c r="F132" i="12"/>
  <c r="E132" i="12"/>
  <c r="F131" i="12"/>
  <c r="E131" i="12"/>
  <c r="F130" i="12"/>
  <c r="E130" i="12"/>
  <c r="F129" i="12"/>
  <c r="E129" i="12"/>
  <c r="F128" i="12"/>
  <c r="E128" i="12"/>
  <c r="F127" i="12"/>
  <c r="E127" i="12"/>
  <c r="F126" i="12"/>
  <c r="E126" i="12"/>
  <c r="F124" i="12"/>
  <c r="E124" i="12"/>
  <c r="F123" i="12"/>
  <c r="E123" i="12"/>
  <c r="F122" i="12"/>
  <c r="E122" i="12"/>
  <c r="F121" i="12"/>
  <c r="E121" i="12"/>
  <c r="F120" i="12"/>
  <c r="E120" i="12"/>
  <c r="F119" i="12"/>
  <c r="E119" i="12"/>
  <c r="F118" i="12"/>
  <c r="E118" i="12"/>
  <c r="F116" i="12"/>
  <c r="E116" i="12"/>
  <c r="F115" i="12"/>
  <c r="E115" i="12"/>
  <c r="F114" i="12"/>
  <c r="E114" i="12"/>
  <c r="F113" i="12"/>
  <c r="E113" i="12"/>
  <c r="F112" i="12"/>
  <c r="E112" i="12"/>
  <c r="F111" i="12"/>
  <c r="E111" i="12"/>
  <c r="F109" i="12"/>
  <c r="E109" i="12"/>
  <c r="F108" i="12"/>
  <c r="E108" i="12"/>
  <c r="F107" i="12"/>
  <c r="E107" i="12"/>
  <c r="F106" i="12"/>
  <c r="E106" i="12"/>
  <c r="F105" i="12"/>
  <c r="E105" i="12"/>
  <c r="F104" i="12"/>
  <c r="E104" i="12"/>
  <c r="F102" i="12"/>
  <c r="E102" i="12"/>
  <c r="F101" i="12"/>
  <c r="E101" i="12"/>
  <c r="F100" i="12"/>
  <c r="E100" i="12"/>
  <c r="F99" i="12"/>
  <c r="E99" i="12"/>
  <c r="F98" i="12"/>
  <c r="E98" i="12"/>
  <c r="F96" i="12"/>
  <c r="E96" i="12"/>
  <c r="F95" i="12"/>
  <c r="E95" i="12"/>
  <c r="F94" i="12"/>
  <c r="E94" i="12"/>
  <c r="F93" i="12"/>
  <c r="E93" i="12"/>
  <c r="F92" i="12"/>
  <c r="E92" i="12"/>
  <c r="F91" i="12"/>
  <c r="E91" i="12"/>
  <c r="F89" i="12"/>
  <c r="E89" i="12"/>
  <c r="F88" i="12"/>
  <c r="E88" i="12"/>
  <c r="F87" i="12"/>
  <c r="E87" i="12"/>
  <c r="F86" i="12"/>
  <c r="E86" i="12"/>
  <c r="F85" i="12"/>
  <c r="E85" i="12"/>
  <c r="F84" i="12"/>
  <c r="E84" i="12"/>
  <c r="F83" i="12"/>
  <c r="E83" i="12"/>
  <c r="F82" i="12"/>
  <c r="E82" i="12"/>
  <c r="F81" i="12"/>
  <c r="E81" i="12"/>
  <c r="F79" i="12"/>
  <c r="E79" i="12"/>
  <c r="F78" i="12"/>
  <c r="E78" i="12"/>
  <c r="F77" i="12"/>
  <c r="E77" i="12"/>
  <c r="F76" i="12"/>
  <c r="E76" i="12"/>
  <c r="F75" i="12"/>
  <c r="E75" i="12"/>
  <c r="F74" i="12"/>
  <c r="E74" i="12"/>
  <c r="F73" i="12"/>
  <c r="E73" i="12"/>
  <c r="F72" i="12"/>
  <c r="E72" i="12"/>
  <c r="F71" i="12"/>
  <c r="E71" i="12"/>
  <c r="F70" i="12"/>
  <c r="E70" i="12"/>
  <c r="F69" i="12"/>
  <c r="E69" i="12"/>
  <c r="F67" i="12"/>
  <c r="E67" i="12"/>
  <c r="F66" i="12"/>
  <c r="E66" i="12"/>
  <c r="F65" i="12"/>
  <c r="E65" i="12"/>
  <c r="F64" i="12"/>
  <c r="E64" i="12"/>
  <c r="F63" i="12"/>
  <c r="E63" i="12"/>
  <c r="F62" i="12"/>
  <c r="E62" i="12"/>
  <c r="AM60" i="12"/>
  <c r="AL60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E60" i="12"/>
  <c r="D48" i="12"/>
  <c r="D46" i="12"/>
  <c r="E55" i="12"/>
  <c r="E54" i="12"/>
  <c r="E53" i="12"/>
  <c r="E52" i="12"/>
  <c r="E51" i="12"/>
  <c r="E50" i="12"/>
  <c r="E49" i="12"/>
  <c r="C48" i="12"/>
  <c r="E48" i="12"/>
  <c r="C46" i="12"/>
  <c r="E46" i="12"/>
  <c r="E38" i="12"/>
  <c r="C38" i="12"/>
  <c r="B38" i="12"/>
  <c r="E37" i="12"/>
  <c r="C37" i="12"/>
  <c r="B37" i="12"/>
  <c r="E36" i="12"/>
  <c r="C36" i="12"/>
  <c r="B36" i="12"/>
  <c r="E35" i="12"/>
  <c r="C35" i="12"/>
  <c r="B35" i="12"/>
  <c r="E34" i="12"/>
  <c r="C34" i="12"/>
  <c r="B34" i="12"/>
  <c r="E33" i="12"/>
  <c r="C33" i="12"/>
  <c r="B33" i="12"/>
  <c r="E32" i="12"/>
  <c r="C32" i="12"/>
  <c r="B32" i="12"/>
  <c r="E31" i="12"/>
  <c r="C31" i="12"/>
  <c r="B31" i="12"/>
  <c r="E30" i="12"/>
  <c r="C30" i="12"/>
  <c r="B30" i="12"/>
  <c r="E29" i="12"/>
  <c r="C29" i="12"/>
  <c r="B29" i="12"/>
  <c r="E28" i="12"/>
  <c r="C28" i="12"/>
  <c r="B28" i="12"/>
  <c r="E27" i="12"/>
  <c r="C27" i="12"/>
  <c r="B27" i="12"/>
  <c r="D17" i="12"/>
  <c r="D16" i="12"/>
  <c r="E23" i="12"/>
  <c r="B23" i="12"/>
  <c r="D19" i="12"/>
  <c r="D9" i="12"/>
  <c r="D10" i="12"/>
  <c r="D12" i="12"/>
  <c r="AM165" i="11"/>
  <c r="AL165" i="11"/>
  <c r="AK165" i="11"/>
  <c r="AJ165" i="11"/>
  <c r="AI165" i="11"/>
  <c r="AH165" i="11"/>
  <c r="AG165" i="11"/>
  <c r="AF165" i="11"/>
  <c r="AE165" i="11"/>
  <c r="AD165" i="11"/>
  <c r="AC165" i="11"/>
  <c r="AB165" i="11"/>
  <c r="AA165" i="11"/>
  <c r="Z165" i="11"/>
  <c r="Y165" i="11"/>
  <c r="X165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C62" i="11"/>
  <c r="C69" i="11"/>
  <c r="C81" i="11"/>
  <c r="C91" i="11"/>
  <c r="C98" i="11"/>
  <c r="C104" i="11"/>
  <c r="C111" i="11"/>
  <c r="C118" i="11"/>
  <c r="C126" i="11"/>
  <c r="C136" i="11"/>
  <c r="C146" i="11"/>
  <c r="C154" i="11"/>
  <c r="C60" i="11"/>
  <c r="C165" i="11"/>
  <c r="D63" i="11"/>
  <c r="D64" i="11"/>
  <c r="D65" i="11"/>
  <c r="D66" i="11"/>
  <c r="D67" i="11"/>
  <c r="D62" i="11"/>
  <c r="D70" i="11"/>
  <c r="D71" i="11"/>
  <c r="D72" i="11"/>
  <c r="D73" i="11"/>
  <c r="D74" i="11"/>
  <c r="D75" i="11"/>
  <c r="D76" i="11"/>
  <c r="D77" i="11"/>
  <c r="D78" i="11"/>
  <c r="D79" i="11"/>
  <c r="D69" i="11"/>
  <c r="D82" i="11"/>
  <c r="D83" i="11"/>
  <c r="D84" i="11"/>
  <c r="D85" i="11"/>
  <c r="D86" i="11"/>
  <c r="D87" i="11"/>
  <c r="D88" i="11"/>
  <c r="D89" i="11"/>
  <c r="D81" i="11"/>
  <c r="D92" i="11"/>
  <c r="D93" i="11"/>
  <c r="D94" i="11"/>
  <c r="D95" i="11"/>
  <c r="D96" i="11"/>
  <c r="D91" i="11"/>
  <c r="D99" i="11"/>
  <c r="D100" i="11"/>
  <c r="D101" i="11"/>
  <c r="D102" i="11"/>
  <c r="D98" i="11"/>
  <c r="D105" i="11"/>
  <c r="D106" i="11"/>
  <c r="D107" i="11"/>
  <c r="D108" i="11"/>
  <c r="D109" i="11"/>
  <c r="D104" i="11"/>
  <c r="D112" i="11"/>
  <c r="D113" i="11"/>
  <c r="D114" i="11"/>
  <c r="D115" i="11"/>
  <c r="D116" i="11"/>
  <c r="D111" i="11"/>
  <c r="D119" i="11"/>
  <c r="D120" i="11"/>
  <c r="D121" i="11"/>
  <c r="D122" i="11"/>
  <c r="D123" i="11"/>
  <c r="D124" i="11"/>
  <c r="D118" i="11"/>
  <c r="D127" i="11"/>
  <c r="D128" i="11"/>
  <c r="D129" i="11"/>
  <c r="D130" i="11"/>
  <c r="D131" i="11"/>
  <c r="D132" i="11"/>
  <c r="D133" i="11"/>
  <c r="D134" i="11"/>
  <c r="D126" i="11"/>
  <c r="D137" i="11"/>
  <c r="D138" i="11"/>
  <c r="D139" i="11"/>
  <c r="D140" i="11"/>
  <c r="D141" i="11"/>
  <c r="D142" i="11"/>
  <c r="D143" i="11"/>
  <c r="D144" i="11"/>
  <c r="D136" i="11"/>
  <c r="D147" i="11"/>
  <c r="D148" i="11"/>
  <c r="D149" i="11"/>
  <c r="D150" i="11"/>
  <c r="D151" i="11"/>
  <c r="D152" i="11"/>
  <c r="D146" i="11"/>
  <c r="D155" i="11"/>
  <c r="D156" i="11"/>
  <c r="D157" i="11"/>
  <c r="D158" i="11"/>
  <c r="D159" i="11"/>
  <c r="D160" i="11"/>
  <c r="D161" i="11"/>
  <c r="D162" i="11"/>
  <c r="D154" i="11"/>
  <c r="D60" i="11"/>
  <c r="D165" i="11"/>
  <c r="E165" i="11"/>
  <c r="F162" i="11"/>
  <c r="E162" i="11"/>
  <c r="F161" i="11"/>
  <c r="E161" i="11"/>
  <c r="F160" i="11"/>
  <c r="E160" i="11"/>
  <c r="F159" i="11"/>
  <c r="E159" i="11"/>
  <c r="F158" i="11"/>
  <c r="E158" i="11"/>
  <c r="F157" i="11"/>
  <c r="E157" i="11"/>
  <c r="F156" i="11"/>
  <c r="E156" i="11"/>
  <c r="F155" i="11"/>
  <c r="E155" i="11"/>
  <c r="F154" i="11"/>
  <c r="E154" i="11"/>
  <c r="F152" i="11"/>
  <c r="E152" i="11"/>
  <c r="F151" i="11"/>
  <c r="E151" i="11"/>
  <c r="F150" i="11"/>
  <c r="E150" i="11"/>
  <c r="F149" i="11"/>
  <c r="E149" i="11"/>
  <c r="F148" i="11"/>
  <c r="E148" i="11"/>
  <c r="F147" i="11"/>
  <c r="E147" i="11"/>
  <c r="F146" i="11"/>
  <c r="E146" i="11"/>
  <c r="F144" i="11"/>
  <c r="E144" i="11"/>
  <c r="F143" i="11"/>
  <c r="E143" i="11"/>
  <c r="F142" i="11"/>
  <c r="E142" i="11"/>
  <c r="F141" i="11"/>
  <c r="E141" i="11"/>
  <c r="F140" i="11"/>
  <c r="E140" i="11"/>
  <c r="F139" i="11"/>
  <c r="E139" i="11"/>
  <c r="F138" i="11"/>
  <c r="E138" i="11"/>
  <c r="F137" i="11"/>
  <c r="E137" i="11"/>
  <c r="F136" i="11"/>
  <c r="E136" i="11"/>
  <c r="F134" i="11"/>
  <c r="E134" i="11"/>
  <c r="F133" i="11"/>
  <c r="E133" i="11"/>
  <c r="F132" i="11"/>
  <c r="E132" i="11"/>
  <c r="F131" i="11"/>
  <c r="E131" i="11"/>
  <c r="F130" i="11"/>
  <c r="E130" i="11"/>
  <c r="F129" i="11"/>
  <c r="E129" i="11"/>
  <c r="F128" i="11"/>
  <c r="E128" i="11"/>
  <c r="F127" i="11"/>
  <c r="E127" i="11"/>
  <c r="F126" i="11"/>
  <c r="E126" i="11"/>
  <c r="F124" i="11"/>
  <c r="E124" i="11"/>
  <c r="F123" i="11"/>
  <c r="E123" i="11"/>
  <c r="F122" i="11"/>
  <c r="E122" i="11"/>
  <c r="F121" i="11"/>
  <c r="E121" i="11"/>
  <c r="F120" i="11"/>
  <c r="E120" i="11"/>
  <c r="F119" i="11"/>
  <c r="E119" i="11"/>
  <c r="F118" i="11"/>
  <c r="E118" i="11"/>
  <c r="F116" i="11"/>
  <c r="E116" i="11"/>
  <c r="F115" i="11"/>
  <c r="E115" i="11"/>
  <c r="F114" i="11"/>
  <c r="E114" i="11"/>
  <c r="F113" i="11"/>
  <c r="E113" i="11"/>
  <c r="F112" i="11"/>
  <c r="E112" i="11"/>
  <c r="F111" i="11"/>
  <c r="E111" i="11"/>
  <c r="F109" i="11"/>
  <c r="E109" i="11"/>
  <c r="F108" i="11"/>
  <c r="E108" i="11"/>
  <c r="F107" i="11"/>
  <c r="E107" i="11"/>
  <c r="F106" i="11"/>
  <c r="E106" i="11"/>
  <c r="F105" i="11"/>
  <c r="E105" i="11"/>
  <c r="F104" i="11"/>
  <c r="E104" i="11"/>
  <c r="F102" i="11"/>
  <c r="E102" i="11"/>
  <c r="F101" i="11"/>
  <c r="E101" i="11"/>
  <c r="F100" i="11"/>
  <c r="E100" i="11"/>
  <c r="F99" i="11"/>
  <c r="E99" i="11"/>
  <c r="F98" i="11"/>
  <c r="E98" i="11"/>
  <c r="F96" i="11"/>
  <c r="E96" i="11"/>
  <c r="F95" i="11"/>
  <c r="E95" i="11"/>
  <c r="F94" i="11"/>
  <c r="E94" i="11"/>
  <c r="F93" i="11"/>
  <c r="E93" i="11"/>
  <c r="F92" i="11"/>
  <c r="E92" i="11"/>
  <c r="F91" i="11"/>
  <c r="E91" i="11"/>
  <c r="F89" i="11"/>
  <c r="E89" i="11"/>
  <c r="F88" i="11"/>
  <c r="E88" i="11"/>
  <c r="F87" i="11"/>
  <c r="E87" i="11"/>
  <c r="F86" i="11"/>
  <c r="E86" i="11"/>
  <c r="F85" i="11"/>
  <c r="E85" i="11"/>
  <c r="F84" i="11"/>
  <c r="E84" i="11"/>
  <c r="F83" i="11"/>
  <c r="E83" i="11"/>
  <c r="F82" i="11"/>
  <c r="E82" i="11"/>
  <c r="F81" i="11"/>
  <c r="E81" i="11"/>
  <c r="F79" i="11"/>
  <c r="E79" i="11"/>
  <c r="F78" i="11"/>
  <c r="E78" i="11"/>
  <c r="F77" i="11"/>
  <c r="E77" i="11"/>
  <c r="F76" i="11"/>
  <c r="E76" i="11"/>
  <c r="F75" i="11"/>
  <c r="E75" i="11"/>
  <c r="F74" i="11"/>
  <c r="E74" i="11"/>
  <c r="F73" i="11"/>
  <c r="E73" i="11"/>
  <c r="F72" i="11"/>
  <c r="E72" i="11"/>
  <c r="F71" i="11"/>
  <c r="E71" i="11"/>
  <c r="F70" i="11"/>
  <c r="E70" i="11"/>
  <c r="F69" i="11"/>
  <c r="E69" i="11"/>
  <c r="F67" i="11"/>
  <c r="E67" i="11"/>
  <c r="F66" i="11"/>
  <c r="E66" i="11"/>
  <c r="F65" i="11"/>
  <c r="E65" i="11"/>
  <c r="F64" i="11"/>
  <c r="E64" i="11"/>
  <c r="F63" i="11"/>
  <c r="E63" i="11"/>
  <c r="F62" i="11"/>
  <c r="E62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E60" i="11"/>
  <c r="D48" i="11"/>
  <c r="D46" i="11"/>
  <c r="E55" i="11"/>
  <c r="E54" i="11"/>
  <c r="E53" i="11"/>
  <c r="E52" i="11"/>
  <c r="E51" i="11"/>
  <c r="E50" i="11"/>
  <c r="E49" i="11"/>
  <c r="C48" i="11"/>
  <c r="E48" i="11"/>
  <c r="C46" i="11"/>
  <c r="E46" i="11"/>
  <c r="E38" i="11"/>
  <c r="C38" i="11"/>
  <c r="B38" i="11"/>
  <c r="E37" i="11"/>
  <c r="C37" i="11"/>
  <c r="B37" i="11"/>
  <c r="E36" i="11"/>
  <c r="C36" i="11"/>
  <c r="B36" i="11"/>
  <c r="E35" i="11"/>
  <c r="C35" i="11"/>
  <c r="B35" i="11"/>
  <c r="E34" i="11"/>
  <c r="C34" i="11"/>
  <c r="B34" i="11"/>
  <c r="E33" i="11"/>
  <c r="C33" i="11"/>
  <c r="B33" i="11"/>
  <c r="E32" i="11"/>
  <c r="C32" i="11"/>
  <c r="B32" i="11"/>
  <c r="E31" i="11"/>
  <c r="C31" i="11"/>
  <c r="B31" i="11"/>
  <c r="E30" i="11"/>
  <c r="C30" i="11"/>
  <c r="B30" i="11"/>
  <c r="E29" i="11"/>
  <c r="C29" i="11"/>
  <c r="B29" i="11"/>
  <c r="E28" i="11"/>
  <c r="C28" i="11"/>
  <c r="B28" i="11"/>
  <c r="E27" i="11"/>
  <c r="C27" i="11"/>
  <c r="B27" i="11"/>
  <c r="D17" i="11"/>
  <c r="D16" i="11"/>
  <c r="E23" i="11"/>
  <c r="B23" i="11"/>
  <c r="D19" i="11"/>
  <c r="D9" i="11"/>
  <c r="D10" i="11"/>
  <c r="D12" i="11"/>
  <c r="AM165" i="10"/>
  <c r="AL165" i="10"/>
  <c r="AK165" i="10"/>
  <c r="AJ165" i="10"/>
  <c r="AI165" i="10"/>
  <c r="AH165" i="10"/>
  <c r="AG165" i="10"/>
  <c r="AF165" i="10"/>
  <c r="AE165" i="10"/>
  <c r="AD165" i="10"/>
  <c r="AC165" i="10"/>
  <c r="AB165" i="10"/>
  <c r="AA165" i="10"/>
  <c r="Z165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C62" i="10"/>
  <c r="C69" i="10"/>
  <c r="C81" i="10"/>
  <c r="C91" i="10"/>
  <c r="C98" i="10"/>
  <c r="C104" i="10"/>
  <c r="C111" i="10"/>
  <c r="C118" i="10"/>
  <c r="C126" i="10"/>
  <c r="C136" i="10"/>
  <c r="C146" i="10"/>
  <c r="C154" i="10"/>
  <c r="C60" i="10"/>
  <c r="C165" i="10"/>
  <c r="D63" i="10"/>
  <c r="D64" i="10"/>
  <c r="D65" i="10"/>
  <c r="D66" i="10"/>
  <c r="D67" i="10"/>
  <c r="D62" i="10"/>
  <c r="D70" i="10"/>
  <c r="D71" i="10"/>
  <c r="D72" i="10"/>
  <c r="D73" i="10"/>
  <c r="D74" i="10"/>
  <c r="D75" i="10"/>
  <c r="D76" i="10"/>
  <c r="D77" i="10"/>
  <c r="D78" i="10"/>
  <c r="D79" i="10"/>
  <c r="D69" i="10"/>
  <c r="D82" i="10"/>
  <c r="D83" i="10"/>
  <c r="D84" i="10"/>
  <c r="D85" i="10"/>
  <c r="D86" i="10"/>
  <c r="D87" i="10"/>
  <c r="D88" i="10"/>
  <c r="D89" i="10"/>
  <c r="D81" i="10"/>
  <c r="D92" i="10"/>
  <c r="D93" i="10"/>
  <c r="D94" i="10"/>
  <c r="D95" i="10"/>
  <c r="D96" i="10"/>
  <c r="D91" i="10"/>
  <c r="D99" i="10"/>
  <c r="D100" i="10"/>
  <c r="D101" i="10"/>
  <c r="D102" i="10"/>
  <c r="D98" i="10"/>
  <c r="D105" i="10"/>
  <c r="D106" i="10"/>
  <c r="D107" i="10"/>
  <c r="D108" i="10"/>
  <c r="D109" i="10"/>
  <c r="D104" i="10"/>
  <c r="D112" i="10"/>
  <c r="D113" i="10"/>
  <c r="D114" i="10"/>
  <c r="D115" i="10"/>
  <c r="D116" i="10"/>
  <c r="D111" i="10"/>
  <c r="D119" i="10"/>
  <c r="D120" i="10"/>
  <c r="D121" i="10"/>
  <c r="D122" i="10"/>
  <c r="D123" i="10"/>
  <c r="D124" i="10"/>
  <c r="D118" i="10"/>
  <c r="D127" i="10"/>
  <c r="D128" i="10"/>
  <c r="D129" i="10"/>
  <c r="D130" i="10"/>
  <c r="D131" i="10"/>
  <c r="D132" i="10"/>
  <c r="D133" i="10"/>
  <c r="D134" i="10"/>
  <c r="D126" i="10"/>
  <c r="D137" i="10"/>
  <c r="D138" i="10"/>
  <c r="D139" i="10"/>
  <c r="D140" i="10"/>
  <c r="D141" i="10"/>
  <c r="D142" i="10"/>
  <c r="D143" i="10"/>
  <c r="D144" i="10"/>
  <c r="D136" i="10"/>
  <c r="D147" i="10"/>
  <c r="D148" i="10"/>
  <c r="D149" i="10"/>
  <c r="D150" i="10"/>
  <c r="D151" i="10"/>
  <c r="D152" i="10"/>
  <c r="D146" i="10"/>
  <c r="D155" i="10"/>
  <c r="D156" i="10"/>
  <c r="D157" i="10"/>
  <c r="D158" i="10"/>
  <c r="D159" i="10"/>
  <c r="D160" i="10"/>
  <c r="D161" i="10"/>
  <c r="D162" i="10"/>
  <c r="D154" i="10"/>
  <c r="D60" i="10"/>
  <c r="D165" i="10"/>
  <c r="E165" i="10"/>
  <c r="F162" i="10"/>
  <c r="E162" i="10"/>
  <c r="F161" i="10"/>
  <c r="E161" i="10"/>
  <c r="F160" i="10"/>
  <c r="E160" i="10"/>
  <c r="F159" i="10"/>
  <c r="E159" i="10"/>
  <c r="F158" i="10"/>
  <c r="E158" i="10"/>
  <c r="F157" i="10"/>
  <c r="E157" i="10"/>
  <c r="F156" i="10"/>
  <c r="E156" i="10"/>
  <c r="F155" i="10"/>
  <c r="E155" i="10"/>
  <c r="F154" i="10"/>
  <c r="E154" i="10"/>
  <c r="F152" i="10"/>
  <c r="E152" i="10"/>
  <c r="F151" i="10"/>
  <c r="E151" i="10"/>
  <c r="F150" i="10"/>
  <c r="E150" i="10"/>
  <c r="F149" i="10"/>
  <c r="E149" i="10"/>
  <c r="F148" i="10"/>
  <c r="E148" i="10"/>
  <c r="F147" i="10"/>
  <c r="E147" i="10"/>
  <c r="F146" i="10"/>
  <c r="E146" i="10"/>
  <c r="F144" i="10"/>
  <c r="E144" i="10"/>
  <c r="F143" i="10"/>
  <c r="E143" i="10"/>
  <c r="F142" i="10"/>
  <c r="E142" i="10"/>
  <c r="F141" i="10"/>
  <c r="E141" i="10"/>
  <c r="F140" i="10"/>
  <c r="E140" i="10"/>
  <c r="F139" i="10"/>
  <c r="E139" i="10"/>
  <c r="F138" i="10"/>
  <c r="E138" i="10"/>
  <c r="F137" i="10"/>
  <c r="E137" i="10"/>
  <c r="F136" i="10"/>
  <c r="E136" i="10"/>
  <c r="F134" i="10"/>
  <c r="E134" i="10"/>
  <c r="F133" i="10"/>
  <c r="E133" i="10"/>
  <c r="F132" i="10"/>
  <c r="E132" i="10"/>
  <c r="F131" i="10"/>
  <c r="E131" i="10"/>
  <c r="F130" i="10"/>
  <c r="E130" i="10"/>
  <c r="F129" i="10"/>
  <c r="E129" i="10"/>
  <c r="F128" i="10"/>
  <c r="E128" i="10"/>
  <c r="F127" i="10"/>
  <c r="E127" i="10"/>
  <c r="F126" i="10"/>
  <c r="E126" i="10"/>
  <c r="F124" i="10"/>
  <c r="E124" i="10"/>
  <c r="F123" i="10"/>
  <c r="E123" i="10"/>
  <c r="F122" i="10"/>
  <c r="E122" i="10"/>
  <c r="F121" i="10"/>
  <c r="E121" i="10"/>
  <c r="F120" i="10"/>
  <c r="E120" i="10"/>
  <c r="F119" i="10"/>
  <c r="E119" i="10"/>
  <c r="F118" i="10"/>
  <c r="E118" i="10"/>
  <c r="F116" i="10"/>
  <c r="E116" i="10"/>
  <c r="F115" i="10"/>
  <c r="E115" i="10"/>
  <c r="F114" i="10"/>
  <c r="E114" i="10"/>
  <c r="F113" i="10"/>
  <c r="E113" i="10"/>
  <c r="F112" i="10"/>
  <c r="E112" i="10"/>
  <c r="F111" i="10"/>
  <c r="E111" i="10"/>
  <c r="F109" i="10"/>
  <c r="E109" i="10"/>
  <c r="F108" i="10"/>
  <c r="E108" i="10"/>
  <c r="F107" i="10"/>
  <c r="E107" i="10"/>
  <c r="F106" i="10"/>
  <c r="E106" i="10"/>
  <c r="F105" i="10"/>
  <c r="E105" i="10"/>
  <c r="F104" i="10"/>
  <c r="E104" i="10"/>
  <c r="F102" i="10"/>
  <c r="E102" i="10"/>
  <c r="F101" i="10"/>
  <c r="E101" i="10"/>
  <c r="F100" i="10"/>
  <c r="E100" i="10"/>
  <c r="F99" i="10"/>
  <c r="E99" i="10"/>
  <c r="F98" i="10"/>
  <c r="E98" i="10"/>
  <c r="F96" i="10"/>
  <c r="E96" i="10"/>
  <c r="F95" i="10"/>
  <c r="E95" i="10"/>
  <c r="F94" i="10"/>
  <c r="E94" i="10"/>
  <c r="F93" i="10"/>
  <c r="E93" i="10"/>
  <c r="F92" i="10"/>
  <c r="E92" i="10"/>
  <c r="F91" i="10"/>
  <c r="E91" i="10"/>
  <c r="F89" i="10"/>
  <c r="E89" i="10"/>
  <c r="F88" i="10"/>
  <c r="E88" i="10"/>
  <c r="F87" i="10"/>
  <c r="E87" i="10"/>
  <c r="F86" i="10"/>
  <c r="E86" i="10"/>
  <c r="F85" i="10"/>
  <c r="E85" i="10"/>
  <c r="F84" i="10"/>
  <c r="E84" i="10"/>
  <c r="F83" i="10"/>
  <c r="E83" i="10"/>
  <c r="F82" i="10"/>
  <c r="E82" i="10"/>
  <c r="F81" i="10"/>
  <c r="E81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3" i="10"/>
  <c r="E73" i="10"/>
  <c r="F72" i="10"/>
  <c r="E72" i="10"/>
  <c r="F71" i="10"/>
  <c r="E71" i="10"/>
  <c r="F70" i="10"/>
  <c r="E70" i="10"/>
  <c r="F69" i="10"/>
  <c r="E69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E60" i="10"/>
  <c r="D48" i="10"/>
  <c r="D46" i="10"/>
  <c r="E55" i="10"/>
  <c r="E54" i="10"/>
  <c r="E53" i="10"/>
  <c r="E52" i="10"/>
  <c r="E51" i="10"/>
  <c r="E50" i="10"/>
  <c r="E49" i="10"/>
  <c r="C48" i="10"/>
  <c r="E48" i="10"/>
  <c r="C46" i="10"/>
  <c r="E46" i="10"/>
  <c r="E38" i="10"/>
  <c r="C38" i="10"/>
  <c r="B38" i="10"/>
  <c r="E37" i="10"/>
  <c r="C37" i="10"/>
  <c r="B37" i="10"/>
  <c r="E36" i="10"/>
  <c r="C36" i="10"/>
  <c r="B36" i="10"/>
  <c r="E35" i="10"/>
  <c r="C35" i="10"/>
  <c r="B35" i="10"/>
  <c r="E34" i="10"/>
  <c r="C34" i="10"/>
  <c r="B34" i="10"/>
  <c r="E33" i="10"/>
  <c r="C33" i="10"/>
  <c r="B33" i="10"/>
  <c r="E32" i="10"/>
  <c r="C32" i="10"/>
  <c r="B32" i="10"/>
  <c r="E31" i="10"/>
  <c r="C31" i="10"/>
  <c r="B31" i="10"/>
  <c r="E30" i="10"/>
  <c r="C30" i="10"/>
  <c r="B30" i="10"/>
  <c r="E29" i="10"/>
  <c r="C29" i="10"/>
  <c r="B29" i="10"/>
  <c r="E28" i="10"/>
  <c r="C28" i="10"/>
  <c r="B28" i="10"/>
  <c r="E27" i="10"/>
  <c r="C27" i="10"/>
  <c r="B27" i="10"/>
  <c r="D17" i="10"/>
  <c r="D16" i="10"/>
  <c r="E23" i="10"/>
  <c r="B23" i="10"/>
  <c r="D19" i="10"/>
  <c r="D9" i="10"/>
  <c r="D10" i="10"/>
  <c r="D12" i="10"/>
  <c r="AM165" i="9"/>
  <c r="AL165" i="9"/>
  <c r="AK165" i="9"/>
  <c r="AJ165" i="9"/>
  <c r="AI165" i="9"/>
  <c r="AH165" i="9"/>
  <c r="AG165" i="9"/>
  <c r="AF165" i="9"/>
  <c r="AE165" i="9"/>
  <c r="AD165" i="9"/>
  <c r="AC165" i="9"/>
  <c r="AB165" i="9"/>
  <c r="AA165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C62" i="9"/>
  <c r="C69" i="9"/>
  <c r="C81" i="9"/>
  <c r="C91" i="9"/>
  <c r="C98" i="9"/>
  <c r="C104" i="9"/>
  <c r="C111" i="9"/>
  <c r="C118" i="9"/>
  <c r="C126" i="9"/>
  <c r="C136" i="9"/>
  <c r="C146" i="9"/>
  <c r="C154" i="9"/>
  <c r="C60" i="9"/>
  <c r="C165" i="9"/>
  <c r="D63" i="9"/>
  <c r="D64" i="9"/>
  <c r="D65" i="9"/>
  <c r="D66" i="9"/>
  <c r="D67" i="9"/>
  <c r="D62" i="9"/>
  <c r="D70" i="9"/>
  <c r="D71" i="9"/>
  <c r="D72" i="9"/>
  <c r="D73" i="9"/>
  <c r="D74" i="9"/>
  <c r="D75" i="9"/>
  <c r="D76" i="9"/>
  <c r="D77" i="9"/>
  <c r="D78" i="9"/>
  <c r="D79" i="9"/>
  <c r="D69" i="9"/>
  <c r="D82" i="9"/>
  <c r="D83" i="9"/>
  <c r="D84" i="9"/>
  <c r="D85" i="9"/>
  <c r="D86" i="9"/>
  <c r="D87" i="9"/>
  <c r="D88" i="9"/>
  <c r="D89" i="9"/>
  <c r="D81" i="9"/>
  <c r="D92" i="9"/>
  <c r="D93" i="9"/>
  <c r="D94" i="9"/>
  <c r="D95" i="9"/>
  <c r="D96" i="9"/>
  <c r="D91" i="9"/>
  <c r="D99" i="9"/>
  <c r="D100" i="9"/>
  <c r="D101" i="9"/>
  <c r="D102" i="9"/>
  <c r="D98" i="9"/>
  <c r="D105" i="9"/>
  <c r="D106" i="9"/>
  <c r="D107" i="9"/>
  <c r="D108" i="9"/>
  <c r="D109" i="9"/>
  <c r="D104" i="9"/>
  <c r="D112" i="9"/>
  <c r="D113" i="9"/>
  <c r="D114" i="9"/>
  <c r="D115" i="9"/>
  <c r="D116" i="9"/>
  <c r="D111" i="9"/>
  <c r="D119" i="9"/>
  <c r="D120" i="9"/>
  <c r="D121" i="9"/>
  <c r="D122" i="9"/>
  <c r="D123" i="9"/>
  <c r="D124" i="9"/>
  <c r="D118" i="9"/>
  <c r="D127" i="9"/>
  <c r="D128" i="9"/>
  <c r="D129" i="9"/>
  <c r="D130" i="9"/>
  <c r="D131" i="9"/>
  <c r="D132" i="9"/>
  <c r="D133" i="9"/>
  <c r="D134" i="9"/>
  <c r="D126" i="9"/>
  <c r="D137" i="9"/>
  <c r="D138" i="9"/>
  <c r="D139" i="9"/>
  <c r="D140" i="9"/>
  <c r="D141" i="9"/>
  <c r="D142" i="9"/>
  <c r="D143" i="9"/>
  <c r="D144" i="9"/>
  <c r="D136" i="9"/>
  <c r="D147" i="9"/>
  <c r="D148" i="9"/>
  <c r="D149" i="9"/>
  <c r="D150" i="9"/>
  <c r="D151" i="9"/>
  <c r="D152" i="9"/>
  <c r="D146" i="9"/>
  <c r="D155" i="9"/>
  <c r="D156" i="9"/>
  <c r="D157" i="9"/>
  <c r="D158" i="9"/>
  <c r="D159" i="9"/>
  <c r="D160" i="9"/>
  <c r="D161" i="9"/>
  <c r="D162" i="9"/>
  <c r="D154" i="9"/>
  <c r="D60" i="9"/>
  <c r="D165" i="9"/>
  <c r="E165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6" i="9"/>
  <c r="E156" i="9"/>
  <c r="F155" i="9"/>
  <c r="E155" i="9"/>
  <c r="F154" i="9"/>
  <c r="E154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4" i="9"/>
  <c r="E144" i="9"/>
  <c r="F143" i="9"/>
  <c r="E143" i="9"/>
  <c r="F142" i="9"/>
  <c r="E142" i="9"/>
  <c r="F141" i="9"/>
  <c r="E141" i="9"/>
  <c r="F140" i="9"/>
  <c r="E140" i="9"/>
  <c r="F139" i="9"/>
  <c r="E139" i="9"/>
  <c r="F138" i="9"/>
  <c r="E138" i="9"/>
  <c r="F137" i="9"/>
  <c r="E137" i="9"/>
  <c r="F136" i="9"/>
  <c r="E136" i="9"/>
  <c r="F134" i="9"/>
  <c r="E134" i="9"/>
  <c r="F133" i="9"/>
  <c r="E133" i="9"/>
  <c r="F132" i="9"/>
  <c r="E132" i="9"/>
  <c r="F131" i="9"/>
  <c r="E131" i="9"/>
  <c r="F130" i="9"/>
  <c r="E130" i="9"/>
  <c r="F129" i="9"/>
  <c r="E129" i="9"/>
  <c r="F128" i="9"/>
  <c r="E128" i="9"/>
  <c r="F127" i="9"/>
  <c r="E127" i="9"/>
  <c r="F126" i="9"/>
  <c r="E126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6" i="9"/>
  <c r="E116" i="9"/>
  <c r="F115" i="9"/>
  <c r="E115" i="9"/>
  <c r="F114" i="9"/>
  <c r="E114" i="9"/>
  <c r="F113" i="9"/>
  <c r="E113" i="9"/>
  <c r="F112" i="9"/>
  <c r="E112" i="9"/>
  <c r="F111" i="9"/>
  <c r="E111" i="9"/>
  <c r="F109" i="9"/>
  <c r="E109" i="9"/>
  <c r="F108" i="9"/>
  <c r="E108" i="9"/>
  <c r="F107" i="9"/>
  <c r="E107" i="9"/>
  <c r="F106" i="9"/>
  <c r="E106" i="9"/>
  <c r="F105" i="9"/>
  <c r="E105" i="9"/>
  <c r="F104" i="9"/>
  <c r="E104" i="9"/>
  <c r="F102" i="9"/>
  <c r="E102" i="9"/>
  <c r="F101" i="9"/>
  <c r="E101" i="9"/>
  <c r="F100" i="9"/>
  <c r="E100" i="9"/>
  <c r="F99" i="9"/>
  <c r="E99" i="9"/>
  <c r="F98" i="9"/>
  <c r="E98" i="9"/>
  <c r="F96" i="9"/>
  <c r="E96" i="9"/>
  <c r="F95" i="9"/>
  <c r="E95" i="9"/>
  <c r="F94" i="9"/>
  <c r="E94" i="9"/>
  <c r="F93" i="9"/>
  <c r="E93" i="9"/>
  <c r="F92" i="9"/>
  <c r="E92" i="9"/>
  <c r="F91" i="9"/>
  <c r="E91" i="9"/>
  <c r="F89" i="9"/>
  <c r="E89" i="9"/>
  <c r="F88" i="9"/>
  <c r="E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79" i="9"/>
  <c r="E79" i="9"/>
  <c r="F78" i="9"/>
  <c r="E78" i="9"/>
  <c r="F77" i="9"/>
  <c r="E77" i="9"/>
  <c r="F76" i="9"/>
  <c r="E76" i="9"/>
  <c r="F75" i="9"/>
  <c r="E75" i="9"/>
  <c r="F74" i="9"/>
  <c r="E74" i="9"/>
  <c r="F73" i="9"/>
  <c r="E73" i="9"/>
  <c r="F72" i="9"/>
  <c r="E72" i="9"/>
  <c r="F71" i="9"/>
  <c r="E71" i="9"/>
  <c r="F70" i="9"/>
  <c r="E70" i="9"/>
  <c r="F69" i="9"/>
  <c r="E69" i="9"/>
  <c r="F67" i="9"/>
  <c r="E67" i="9"/>
  <c r="F66" i="9"/>
  <c r="E66" i="9"/>
  <c r="F65" i="9"/>
  <c r="E65" i="9"/>
  <c r="F64" i="9"/>
  <c r="E64" i="9"/>
  <c r="F63" i="9"/>
  <c r="E63" i="9"/>
  <c r="F62" i="9"/>
  <c r="E62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E60" i="9"/>
  <c r="D48" i="9"/>
  <c r="D46" i="9"/>
  <c r="E55" i="9"/>
  <c r="E54" i="9"/>
  <c r="E53" i="9"/>
  <c r="E52" i="9"/>
  <c r="E51" i="9"/>
  <c r="E50" i="9"/>
  <c r="E49" i="9"/>
  <c r="C48" i="9"/>
  <c r="E48" i="9"/>
  <c r="C46" i="9"/>
  <c r="E46" i="9"/>
  <c r="E38" i="9"/>
  <c r="C38" i="9"/>
  <c r="B38" i="9"/>
  <c r="E37" i="9"/>
  <c r="C37" i="9"/>
  <c r="B37" i="9"/>
  <c r="E36" i="9"/>
  <c r="C36" i="9"/>
  <c r="B36" i="9"/>
  <c r="E35" i="9"/>
  <c r="C35" i="9"/>
  <c r="B35" i="9"/>
  <c r="E34" i="9"/>
  <c r="C34" i="9"/>
  <c r="B34" i="9"/>
  <c r="E33" i="9"/>
  <c r="C33" i="9"/>
  <c r="B33" i="9"/>
  <c r="E32" i="9"/>
  <c r="C32" i="9"/>
  <c r="B32" i="9"/>
  <c r="E31" i="9"/>
  <c r="C31" i="9"/>
  <c r="B31" i="9"/>
  <c r="E30" i="9"/>
  <c r="C30" i="9"/>
  <c r="B30" i="9"/>
  <c r="E29" i="9"/>
  <c r="C29" i="9"/>
  <c r="B29" i="9"/>
  <c r="E28" i="9"/>
  <c r="C28" i="9"/>
  <c r="B28" i="9"/>
  <c r="E27" i="9"/>
  <c r="C27" i="9"/>
  <c r="B27" i="9"/>
  <c r="D17" i="9"/>
  <c r="D16" i="9"/>
  <c r="E23" i="9"/>
  <c r="B23" i="9"/>
  <c r="D19" i="9"/>
  <c r="D9" i="9"/>
  <c r="D10" i="9"/>
  <c r="D12" i="9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C62" i="8"/>
  <c r="C69" i="8"/>
  <c r="C81" i="8"/>
  <c r="C91" i="8"/>
  <c r="C98" i="8"/>
  <c r="C104" i="8"/>
  <c r="C111" i="8"/>
  <c r="C118" i="8"/>
  <c r="C126" i="8"/>
  <c r="C136" i="8"/>
  <c r="C146" i="8"/>
  <c r="C154" i="8"/>
  <c r="C60" i="8"/>
  <c r="C165" i="8"/>
  <c r="D63" i="8"/>
  <c r="D64" i="8"/>
  <c r="D65" i="8"/>
  <c r="D66" i="8"/>
  <c r="D67" i="8"/>
  <c r="D62" i="8"/>
  <c r="D70" i="8"/>
  <c r="D71" i="8"/>
  <c r="D72" i="8"/>
  <c r="D73" i="8"/>
  <c r="D74" i="8"/>
  <c r="D75" i="8"/>
  <c r="D76" i="8"/>
  <c r="D77" i="8"/>
  <c r="D78" i="8"/>
  <c r="D79" i="8"/>
  <c r="D69" i="8"/>
  <c r="D82" i="8"/>
  <c r="D83" i="8"/>
  <c r="D84" i="8"/>
  <c r="D85" i="8"/>
  <c r="D86" i="8"/>
  <c r="D87" i="8"/>
  <c r="D88" i="8"/>
  <c r="D89" i="8"/>
  <c r="D81" i="8"/>
  <c r="D92" i="8"/>
  <c r="D93" i="8"/>
  <c r="D94" i="8"/>
  <c r="D95" i="8"/>
  <c r="D96" i="8"/>
  <c r="D91" i="8"/>
  <c r="D99" i="8"/>
  <c r="D100" i="8"/>
  <c r="D101" i="8"/>
  <c r="D102" i="8"/>
  <c r="D98" i="8"/>
  <c r="D105" i="8"/>
  <c r="D106" i="8"/>
  <c r="D107" i="8"/>
  <c r="D108" i="8"/>
  <c r="D109" i="8"/>
  <c r="D104" i="8"/>
  <c r="D112" i="8"/>
  <c r="D113" i="8"/>
  <c r="D114" i="8"/>
  <c r="D115" i="8"/>
  <c r="D116" i="8"/>
  <c r="D111" i="8"/>
  <c r="D119" i="8"/>
  <c r="D120" i="8"/>
  <c r="D121" i="8"/>
  <c r="D122" i="8"/>
  <c r="D123" i="8"/>
  <c r="D124" i="8"/>
  <c r="D118" i="8"/>
  <c r="D127" i="8"/>
  <c r="D128" i="8"/>
  <c r="D129" i="8"/>
  <c r="D130" i="8"/>
  <c r="D131" i="8"/>
  <c r="D132" i="8"/>
  <c r="D133" i="8"/>
  <c r="D134" i="8"/>
  <c r="D126" i="8"/>
  <c r="D137" i="8"/>
  <c r="D138" i="8"/>
  <c r="D139" i="8"/>
  <c r="D140" i="8"/>
  <c r="D141" i="8"/>
  <c r="D142" i="8"/>
  <c r="D143" i="8"/>
  <c r="D144" i="8"/>
  <c r="D136" i="8"/>
  <c r="D147" i="8"/>
  <c r="D148" i="8"/>
  <c r="D149" i="8"/>
  <c r="D150" i="8"/>
  <c r="D151" i="8"/>
  <c r="D152" i="8"/>
  <c r="D146" i="8"/>
  <c r="D155" i="8"/>
  <c r="D156" i="8"/>
  <c r="D157" i="8"/>
  <c r="D158" i="8"/>
  <c r="D159" i="8"/>
  <c r="D160" i="8"/>
  <c r="D161" i="8"/>
  <c r="D162" i="8"/>
  <c r="D154" i="8"/>
  <c r="D60" i="8"/>
  <c r="D165" i="8"/>
  <c r="E165" i="8"/>
  <c r="F162" i="8"/>
  <c r="E162" i="8"/>
  <c r="F161" i="8"/>
  <c r="E161" i="8"/>
  <c r="F160" i="8"/>
  <c r="E160" i="8"/>
  <c r="F159" i="8"/>
  <c r="E159" i="8"/>
  <c r="F158" i="8"/>
  <c r="E158" i="8"/>
  <c r="F157" i="8"/>
  <c r="E157" i="8"/>
  <c r="F156" i="8"/>
  <c r="E156" i="8"/>
  <c r="F155" i="8"/>
  <c r="E155" i="8"/>
  <c r="F154" i="8"/>
  <c r="E154" i="8"/>
  <c r="F152" i="8"/>
  <c r="E152" i="8"/>
  <c r="F151" i="8"/>
  <c r="E151" i="8"/>
  <c r="F150" i="8"/>
  <c r="E150" i="8"/>
  <c r="F149" i="8"/>
  <c r="E149" i="8"/>
  <c r="F148" i="8"/>
  <c r="E148" i="8"/>
  <c r="F147" i="8"/>
  <c r="E147" i="8"/>
  <c r="F146" i="8"/>
  <c r="E146" i="8"/>
  <c r="F144" i="8"/>
  <c r="E144" i="8"/>
  <c r="F143" i="8"/>
  <c r="E143" i="8"/>
  <c r="F142" i="8"/>
  <c r="E142" i="8"/>
  <c r="F141" i="8"/>
  <c r="E141" i="8"/>
  <c r="F140" i="8"/>
  <c r="E140" i="8"/>
  <c r="F139" i="8"/>
  <c r="E139" i="8"/>
  <c r="F138" i="8"/>
  <c r="E138" i="8"/>
  <c r="F137" i="8"/>
  <c r="E137" i="8"/>
  <c r="F136" i="8"/>
  <c r="E136" i="8"/>
  <c r="F134" i="8"/>
  <c r="E134" i="8"/>
  <c r="F133" i="8"/>
  <c r="E133" i="8"/>
  <c r="F132" i="8"/>
  <c r="E132" i="8"/>
  <c r="F131" i="8"/>
  <c r="E131" i="8"/>
  <c r="F130" i="8"/>
  <c r="E130" i="8"/>
  <c r="F129" i="8"/>
  <c r="E129" i="8"/>
  <c r="F128" i="8"/>
  <c r="E128" i="8"/>
  <c r="F127" i="8"/>
  <c r="E127" i="8"/>
  <c r="F126" i="8"/>
  <c r="E126" i="8"/>
  <c r="F124" i="8"/>
  <c r="E124" i="8"/>
  <c r="F123" i="8"/>
  <c r="E123" i="8"/>
  <c r="F122" i="8"/>
  <c r="E122" i="8"/>
  <c r="F121" i="8"/>
  <c r="E121" i="8"/>
  <c r="F120" i="8"/>
  <c r="E120" i="8"/>
  <c r="F119" i="8"/>
  <c r="E119" i="8"/>
  <c r="F118" i="8"/>
  <c r="E118" i="8"/>
  <c r="F116" i="8"/>
  <c r="E116" i="8"/>
  <c r="F115" i="8"/>
  <c r="E115" i="8"/>
  <c r="F114" i="8"/>
  <c r="E114" i="8"/>
  <c r="F113" i="8"/>
  <c r="E113" i="8"/>
  <c r="F112" i="8"/>
  <c r="E112" i="8"/>
  <c r="F111" i="8"/>
  <c r="E111" i="8"/>
  <c r="F109" i="8"/>
  <c r="E109" i="8"/>
  <c r="F108" i="8"/>
  <c r="E108" i="8"/>
  <c r="F107" i="8"/>
  <c r="E107" i="8"/>
  <c r="F106" i="8"/>
  <c r="E106" i="8"/>
  <c r="F105" i="8"/>
  <c r="E105" i="8"/>
  <c r="F104" i="8"/>
  <c r="E104" i="8"/>
  <c r="F102" i="8"/>
  <c r="E102" i="8"/>
  <c r="F101" i="8"/>
  <c r="E101" i="8"/>
  <c r="F100" i="8"/>
  <c r="E100" i="8"/>
  <c r="F99" i="8"/>
  <c r="E99" i="8"/>
  <c r="F98" i="8"/>
  <c r="E98" i="8"/>
  <c r="F96" i="8"/>
  <c r="E96" i="8"/>
  <c r="F95" i="8"/>
  <c r="E95" i="8"/>
  <c r="F94" i="8"/>
  <c r="E94" i="8"/>
  <c r="F93" i="8"/>
  <c r="E93" i="8"/>
  <c r="F92" i="8"/>
  <c r="E92" i="8"/>
  <c r="F91" i="8"/>
  <c r="E91" i="8"/>
  <c r="F89" i="8"/>
  <c r="E89" i="8"/>
  <c r="F88" i="8"/>
  <c r="E88" i="8"/>
  <c r="F87" i="8"/>
  <c r="E87" i="8"/>
  <c r="F86" i="8"/>
  <c r="E86" i="8"/>
  <c r="F85" i="8"/>
  <c r="E85" i="8"/>
  <c r="F84" i="8"/>
  <c r="E84" i="8"/>
  <c r="F83" i="8"/>
  <c r="E83" i="8"/>
  <c r="F82" i="8"/>
  <c r="E82" i="8"/>
  <c r="F81" i="8"/>
  <c r="E81" i="8"/>
  <c r="F79" i="8"/>
  <c r="E79" i="8"/>
  <c r="F78" i="8"/>
  <c r="E78" i="8"/>
  <c r="F77" i="8"/>
  <c r="E77" i="8"/>
  <c r="F76" i="8"/>
  <c r="E76" i="8"/>
  <c r="F75" i="8"/>
  <c r="E75" i="8"/>
  <c r="F74" i="8"/>
  <c r="E74" i="8"/>
  <c r="F73" i="8"/>
  <c r="E73" i="8"/>
  <c r="F72" i="8"/>
  <c r="E72" i="8"/>
  <c r="F71" i="8"/>
  <c r="E71" i="8"/>
  <c r="F70" i="8"/>
  <c r="E70" i="8"/>
  <c r="F69" i="8"/>
  <c r="E69" i="8"/>
  <c r="F67" i="8"/>
  <c r="E67" i="8"/>
  <c r="F66" i="8"/>
  <c r="E66" i="8"/>
  <c r="F65" i="8"/>
  <c r="E65" i="8"/>
  <c r="F64" i="8"/>
  <c r="E64" i="8"/>
  <c r="F63" i="8"/>
  <c r="E63" i="8"/>
  <c r="F62" i="8"/>
  <c r="E62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E60" i="8"/>
  <c r="D48" i="8"/>
  <c r="D46" i="8"/>
  <c r="E55" i="8"/>
  <c r="E54" i="8"/>
  <c r="E53" i="8"/>
  <c r="E52" i="8"/>
  <c r="E51" i="8"/>
  <c r="E50" i="8"/>
  <c r="E49" i="8"/>
  <c r="C48" i="8"/>
  <c r="E48" i="8"/>
  <c r="C46" i="8"/>
  <c r="E46" i="8"/>
  <c r="E38" i="8"/>
  <c r="C38" i="8"/>
  <c r="B38" i="8"/>
  <c r="E37" i="8"/>
  <c r="C37" i="8"/>
  <c r="B37" i="8"/>
  <c r="E36" i="8"/>
  <c r="C36" i="8"/>
  <c r="B36" i="8"/>
  <c r="E35" i="8"/>
  <c r="C35" i="8"/>
  <c r="B35" i="8"/>
  <c r="E34" i="8"/>
  <c r="C34" i="8"/>
  <c r="B34" i="8"/>
  <c r="E33" i="8"/>
  <c r="C33" i="8"/>
  <c r="B33" i="8"/>
  <c r="E32" i="8"/>
  <c r="C32" i="8"/>
  <c r="B32" i="8"/>
  <c r="E31" i="8"/>
  <c r="C31" i="8"/>
  <c r="B31" i="8"/>
  <c r="E30" i="8"/>
  <c r="C30" i="8"/>
  <c r="B30" i="8"/>
  <c r="E29" i="8"/>
  <c r="C29" i="8"/>
  <c r="B29" i="8"/>
  <c r="E28" i="8"/>
  <c r="C28" i="8"/>
  <c r="B28" i="8"/>
  <c r="E27" i="8"/>
  <c r="C27" i="8"/>
  <c r="B27" i="8"/>
  <c r="D17" i="8"/>
  <c r="D16" i="8"/>
  <c r="E23" i="8"/>
  <c r="B23" i="8"/>
  <c r="D19" i="8"/>
  <c r="D9" i="8"/>
  <c r="D10" i="8"/>
  <c r="D12" i="8"/>
  <c r="AM165" i="7"/>
  <c r="AL165" i="7"/>
  <c r="AK165" i="7"/>
  <c r="AJ165" i="7"/>
  <c r="AI165" i="7"/>
  <c r="AH165" i="7"/>
  <c r="AG165" i="7"/>
  <c r="AF165" i="7"/>
  <c r="AE165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R165" i="7"/>
  <c r="Q165" i="7"/>
  <c r="P165" i="7"/>
  <c r="O165" i="7"/>
  <c r="N165" i="7"/>
  <c r="M165" i="7"/>
  <c r="L165" i="7"/>
  <c r="K165" i="7"/>
  <c r="J165" i="7"/>
  <c r="I165" i="7"/>
  <c r="C62" i="7"/>
  <c r="C69" i="7"/>
  <c r="C81" i="7"/>
  <c r="C91" i="7"/>
  <c r="C98" i="7"/>
  <c r="C104" i="7"/>
  <c r="C111" i="7"/>
  <c r="C118" i="7"/>
  <c r="C126" i="7"/>
  <c r="C136" i="7"/>
  <c r="C146" i="7"/>
  <c r="C154" i="7"/>
  <c r="C60" i="7"/>
  <c r="C165" i="7"/>
  <c r="D63" i="7"/>
  <c r="D64" i="7"/>
  <c r="D65" i="7"/>
  <c r="D66" i="7"/>
  <c r="D67" i="7"/>
  <c r="D62" i="7"/>
  <c r="D70" i="7"/>
  <c r="D71" i="7"/>
  <c r="D72" i="7"/>
  <c r="D73" i="7"/>
  <c r="D74" i="7"/>
  <c r="D75" i="7"/>
  <c r="D76" i="7"/>
  <c r="D77" i="7"/>
  <c r="D78" i="7"/>
  <c r="D79" i="7"/>
  <c r="D69" i="7"/>
  <c r="D82" i="7"/>
  <c r="D83" i="7"/>
  <c r="D84" i="7"/>
  <c r="D85" i="7"/>
  <c r="D86" i="7"/>
  <c r="D87" i="7"/>
  <c r="D88" i="7"/>
  <c r="D89" i="7"/>
  <c r="D81" i="7"/>
  <c r="D92" i="7"/>
  <c r="D93" i="7"/>
  <c r="D94" i="7"/>
  <c r="D95" i="7"/>
  <c r="D96" i="7"/>
  <c r="D91" i="7"/>
  <c r="D99" i="7"/>
  <c r="D100" i="7"/>
  <c r="D101" i="7"/>
  <c r="D102" i="7"/>
  <c r="D98" i="7"/>
  <c r="D105" i="7"/>
  <c r="D106" i="7"/>
  <c r="D107" i="7"/>
  <c r="D108" i="7"/>
  <c r="D109" i="7"/>
  <c r="D104" i="7"/>
  <c r="D112" i="7"/>
  <c r="D113" i="7"/>
  <c r="D114" i="7"/>
  <c r="D115" i="7"/>
  <c r="D116" i="7"/>
  <c r="D111" i="7"/>
  <c r="D119" i="7"/>
  <c r="D120" i="7"/>
  <c r="D121" i="7"/>
  <c r="D122" i="7"/>
  <c r="D123" i="7"/>
  <c r="D124" i="7"/>
  <c r="D118" i="7"/>
  <c r="D127" i="7"/>
  <c r="D128" i="7"/>
  <c r="D129" i="7"/>
  <c r="D130" i="7"/>
  <c r="D131" i="7"/>
  <c r="D132" i="7"/>
  <c r="D133" i="7"/>
  <c r="D134" i="7"/>
  <c r="D126" i="7"/>
  <c r="D137" i="7"/>
  <c r="D138" i="7"/>
  <c r="D139" i="7"/>
  <c r="D140" i="7"/>
  <c r="D141" i="7"/>
  <c r="D142" i="7"/>
  <c r="D143" i="7"/>
  <c r="D144" i="7"/>
  <c r="D136" i="7"/>
  <c r="D147" i="7"/>
  <c r="D148" i="7"/>
  <c r="D149" i="7"/>
  <c r="D150" i="7"/>
  <c r="D151" i="7"/>
  <c r="D152" i="7"/>
  <c r="D146" i="7"/>
  <c r="D155" i="7"/>
  <c r="D156" i="7"/>
  <c r="D157" i="7"/>
  <c r="D158" i="7"/>
  <c r="D159" i="7"/>
  <c r="D160" i="7"/>
  <c r="D161" i="7"/>
  <c r="D162" i="7"/>
  <c r="D154" i="7"/>
  <c r="D60" i="7"/>
  <c r="D165" i="7"/>
  <c r="E165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4" i="7"/>
  <c r="E134" i="7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F126" i="7"/>
  <c r="E126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2" i="7"/>
  <c r="E102" i="7"/>
  <c r="F101" i="7"/>
  <c r="E101" i="7"/>
  <c r="F100" i="7"/>
  <c r="E100" i="7"/>
  <c r="F99" i="7"/>
  <c r="E99" i="7"/>
  <c r="F98" i="7"/>
  <c r="E98" i="7"/>
  <c r="F96" i="7"/>
  <c r="E96" i="7"/>
  <c r="F95" i="7"/>
  <c r="E95" i="7"/>
  <c r="F94" i="7"/>
  <c r="E94" i="7"/>
  <c r="F93" i="7"/>
  <c r="E93" i="7"/>
  <c r="F92" i="7"/>
  <c r="E92" i="7"/>
  <c r="F91" i="7"/>
  <c r="E91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7" i="7"/>
  <c r="E67" i="7"/>
  <c r="F66" i="7"/>
  <c r="E66" i="7"/>
  <c r="F65" i="7"/>
  <c r="E65" i="7"/>
  <c r="F64" i="7"/>
  <c r="E64" i="7"/>
  <c r="F63" i="7"/>
  <c r="E63" i="7"/>
  <c r="F62" i="7"/>
  <c r="E62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E60" i="7"/>
  <c r="D48" i="7"/>
  <c r="D46" i="7"/>
  <c r="E55" i="7"/>
  <c r="E54" i="7"/>
  <c r="E53" i="7"/>
  <c r="E52" i="7"/>
  <c r="E51" i="7"/>
  <c r="E50" i="7"/>
  <c r="E49" i="7"/>
  <c r="C48" i="7"/>
  <c r="E48" i="7"/>
  <c r="C46" i="7"/>
  <c r="E46" i="7"/>
  <c r="E38" i="7"/>
  <c r="C38" i="7"/>
  <c r="B38" i="7"/>
  <c r="E37" i="7"/>
  <c r="C37" i="7"/>
  <c r="B37" i="7"/>
  <c r="E36" i="7"/>
  <c r="C36" i="7"/>
  <c r="B36" i="7"/>
  <c r="E35" i="7"/>
  <c r="C35" i="7"/>
  <c r="B35" i="7"/>
  <c r="E34" i="7"/>
  <c r="C34" i="7"/>
  <c r="B34" i="7"/>
  <c r="E33" i="7"/>
  <c r="C33" i="7"/>
  <c r="B33" i="7"/>
  <c r="E32" i="7"/>
  <c r="C32" i="7"/>
  <c r="B32" i="7"/>
  <c r="E31" i="7"/>
  <c r="C31" i="7"/>
  <c r="B31" i="7"/>
  <c r="E30" i="7"/>
  <c r="C30" i="7"/>
  <c r="B30" i="7"/>
  <c r="E29" i="7"/>
  <c r="C29" i="7"/>
  <c r="B29" i="7"/>
  <c r="E28" i="7"/>
  <c r="C28" i="7"/>
  <c r="B28" i="7"/>
  <c r="E27" i="7"/>
  <c r="C27" i="7"/>
  <c r="B27" i="7"/>
  <c r="D17" i="7"/>
  <c r="D16" i="7"/>
  <c r="E23" i="7"/>
  <c r="B23" i="7"/>
  <c r="D19" i="7"/>
  <c r="D9" i="7"/>
  <c r="D10" i="7"/>
  <c r="D12" i="7"/>
  <c r="AM165" i="6"/>
  <c r="AL165" i="6"/>
  <c r="AK165" i="6"/>
  <c r="AJ165" i="6"/>
  <c r="AI165" i="6"/>
  <c r="AH165" i="6"/>
  <c r="AG165" i="6"/>
  <c r="AF165" i="6"/>
  <c r="AE165" i="6"/>
  <c r="AD165" i="6"/>
  <c r="AC165" i="6"/>
  <c r="AB165" i="6"/>
  <c r="AA165" i="6"/>
  <c r="Z165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C62" i="6"/>
  <c r="C69" i="6"/>
  <c r="C81" i="6"/>
  <c r="C91" i="6"/>
  <c r="C98" i="6"/>
  <c r="C104" i="6"/>
  <c r="C111" i="6"/>
  <c r="C118" i="6"/>
  <c r="C126" i="6"/>
  <c r="C136" i="6"/>
  <c r="C146" i="6"/>
  <c r="C154" i="6"/>
  <c r="C60" i="6"/>
  <c r="C165" i="6"/>
  <c r="D63" i="6"/>
  <c r="D64" i="6"/>
  <c r="D65" i="6"/>
  <c r="D66" i="6"/>
  <c r="D67" i="6"/>
  <c r="D62" i="6"/>
  <c r="D70" i="6"/>
  <c r="D71" i="6"/>
  <c r="D72" i="6"/>
  <c r="D73" i="6"/>
  <c r="D74" i="6"/>
  <c r="D75" i="6"/>
  <c r="D76" i="6"/>
  <c r="D77" i="6"/>
  <c r="D78" i="6"/>
  <c r="D79" i="6"/>
  <c r="D69" i="6"/>
  <c r="D82" i="6"/>
  <c r="D83" i="6"/>
  <c r="D84" i="6"/>
  <c r="D85" i="6"/>
  <c r="D86" i="6"/>
  <c r="D87" i="6"/>
  <c r="D88" i="6"/>
  <c r="D89" i="6"/>
  <c r="D81" i="6"/>
  <c r="D92" i="6"/>
  <c r="D93" i="6"/>
  <c r="D94" i="6"/>
  <c r="D95" i="6"/>
  <c r="D96" i="6"/>
  <c r="D91" i="6"/>
  <c r="D99" i="6"/>
  <c r="D100" i="6"/>
  <c r="D101" i="6"/>
  <c r="D102" i="6"/>
  <c r="D98" i="6"/>
  <c r="D105" i="6"/>
  <c r="D106" i="6"/>
  <c r="D107" i="6"/>
  <c r="D108" i="6"/>
  <c r="D109" i="6"/>
  <c r="D104" i="6"/>
  <c r="D112" i="6"/>
  <c r="D113" i="6"/>
  <c r="D114" i="6"/>
  <c r="D115" i="6"/>
  <c r="D116" i="6"/>
  <c r="D111" i="6"/>
  <c r="D119" i="6"/>
  <c r="D120" i="6"/>
  <c r="D121" i="6"/>
  <c r="D122" i="6"/>
  <c r="D123" i="6"/>
  <c r="D124" i="6"/>
  <c r="D118" i="6"/>
  <c r="D127" i="6"/>
  <c r="D128" i="6"/>
  <c r="D129" i="6"/>
  <c r="D130" i="6"/>
  <c r="D131" i="6"/>
  <c r="D132" i="6"/>
  <c r="D133" i="6"/>
  <c r="D134" i="6"/>
  <c r="D126" i="6"/>
  <c r="D137" i="6"/>
  <c r="D138" i="6"/>
  <c r="D139" i="6"/>
  <c r="D140" i="6"/>
  <c r="D141" i="6"/>
  <c r="D142" i="6"/>
  <c r="D143" i="6"/>
  <c r="D144" i="6"/>
  <c r="D136" i="6"/>
  <c r="D147" i="6"/>
  <c r="D148" i="6"/>
  <c r="D149" i="6"/>
  <c r="D150" i="6"/>
  <c r="D151" i="6"/>
  <c r="D152" i="6"/>
  <c r="D146" i="6"/>
  <c r="D155" i="6"/>
  <c r="D156" i="6"/>
  <c r="D157" i="6"/>
  <c r="D158" i="6"/>
  <c r="D159" i="6"/>
  <c r="D160" i="6"/>
  <c r="D161" i="6"/>
  <c r="D162" i="6"/>
  <c r="D154" i="6"/>
  <c r="D60" i="6"/>
  <c r="D165" i="6"/>
  <c r="E165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F154" i="6"/>
  <c r="E154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2" i="6"/>
  <c r="E102" i="6"/>
  <c r="F101" i="6"/>
  <c r="E101" i="6"/>
  <c r="F100" i="6"/>
  <c r="E100" i="6"/>
  <c r="F99" i="6"/>
  <c r="E99" i="6"/>
  <c r="F98" i="6"/>
  <c r="E98" i="6"/>
  <c r="F96" i="6"/>
  <c r="E96" i="6"/>
  <c r="F95" i="6"/>
  <c r="E95" i="6"/>
  <c r="F94" i="6"/>
  <c r="E94" i="6"/>
  <c r="F93" i="6"/>
  <c r="E93" i="6"/>
  <c r="F92" i="6"/>
  <c r="E92" i="6"/>
  <c r="F91" i="6"/>
  <c r="E91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7" i="6"/>
  <c r="E67" i="6"/>
  <c r="F66" i="6"/>
  <c r="E66" i="6"/>
  <c r="F65" i="6"/>
  <c r="E65" i="6"/>
  <c r="F64" i="6"/>
  <c r="E64" i="6"/>
  <c r="F63" i="6"/>
  <c r="E63" i="6"/>
  <c r="F62" i="6"/>
  <c r="E62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E60" i="6"/>
  <c r="D48" i="6"/>
  <c r="D46" i="6"/>
  <c r="E55" i="6"/>
  <c r="E54" i="6"/>
  <c r="E53" i="6"/>
  <c r="E52" i="6"/>
  <c r="E51" i="6"/>
  <c r="E50" i="6"/>
  <c r="E49" i="6"/>
  <c r="C48" i="6"/>
  <c r="E48" i="6"/>
  <c r="C46" i="6"/>
  <c r="E46" i="6"/>
  <c r="E38" i="6"/>
  <c r="C38" i="6"/>
  <c r="B38" i="6"/>
  <c r="E37" i="6"/>
  <c r="C37" i="6"/>
  <c r="B37" i="6"/>
  <c r="E36" i="6"/>
  <c r="C36" i="6"/>
  <c r="B36" i="6"/>
  <c r="E35" i="6"/>
  <c r="C35" i="6"/>
  <c r="B35" i="6"/>
  <c r="E34" i="6"/>
  <c r="C34" i="6"/>
  <c r="B34" i="6"/>
  <c r="E33" i="6"/>
  <c r="C33" i="6"/>
  <c r="B33" i="6"/>
  <c r="E32" i="6"/>
  <c r="C32" i="6"/>
  <c r="B32" i="6"/>
  <c r="E31" i="6"/>
  <c r="C31" i="6"/>
  <c r="B31" i="6"/>
  <c r="E30" i="6"/>
  <c r="C30" i="6"/>
  <c r="B30" i="6"/>
  <c r="E29" i="6"/>
  <c r="C29" i="6"/>
  <c r="B29" i="6"/>
  <c r="E28" i="6"/>
  <c r="C28" i="6"/>
  <c r="B28" i="6"/>
  <c r="E27" i="6"/>
  <c r="C27" i="6"/>
  <c r="B27" i="6"/>
  <c r="D17" i="6"/>
  <c r="D16" i="6"/>
  <c r="E23" i="6"/>
  <c r="B23" i="6"/>
  <c r="D19" i="6"/>
  <c r="D9" i="6"/>
  <c r="D10" i="6"/>
  <c r="D12" i="6"/>
  <c r="D107" i="1"/>
  <c r="D105" i="1"/>
  <c r="D106" i="1"/>
  <c r="D108" i="1"/>
  <c r="D109" i="1"/>
  <c r="D104" i="1"/>
  <c r="D66" i="1"/>
  <c r="D63" i="1"/>
  <c r="D64" i="1"/>
  <c r="D65" i="1"/>
  <c r="D67" i="1"/>
  <c r="D62" i="1"/>
  <c r="D156" i="1"/>
  <c r="D160" i="1"/>
  <c r="D161" i="1"/>
  <c r="D155" i="1"/>
  <c r="D157" i="1"/>
  <c r="D158" i="1"/>
  <c r="D159" i="1"/>
  <c r="D162" i="1"/>
  <c r="D154" i="1"/>
  <c r="D70" i="1"/>
  <c r="D71" i="1"/>
  <c r="D72" i="1"/>
  <c r="D73" i="1"/>
  <c r="D74" i="1"/>
  <c r="D75" i="1"/>
  <c r="D76" i="1"/>
  <c r="D77" i="1"/>
  <c r="D78" i="1"/>
  <c r="D79" i="1"/>
  <c r="D69" i="1"/>
  <c r="D82" i="1"/>
  <c r="D83" i="1"/>
  <c r="D84" i="1"/>
  <c r="D85" i="1"/>
  <c r="D86" i="1"/>
  <c r="D87" i="1"/>
  <c r="D88" i="1"/>
  <c r="D89" i="1"/>
  <c r="D81" i="1"/>
  <c r="D92" i="1"/>
  <c r="D93" i="1"/>
  <c r="D94" i="1"/>
  <c r="D95" i="1"/>
  <c r="D96" i="1"/>
  <c r="D91" i="1"/>
  <c r="D99" i="1"/>
  <c r="D100" i="1"/>
  <c r="D101" i="1"/>
  <c r="D102" i="1"/>
  <c r="D98" i="1"/>
  <c r="D112" i="1"/>
  <c r="D113" i="1"/>
  <c r="D114" i="1"/>
  <c r="D115" i="1"/>
  <c r="D116" i="1"/>
  <c r="D111" i="1"/>
  <c r="D119" i="1"/>
  <c r="D120" i="1"/>
  <c r="D121" i="1"/>
  <c r="D122" i="1"/>
  <c r="D123" i="1"/>
  <c r="D124" i="1"/>
  <c r="D118" i="1"/>
  <c r="D127" i="1"/>
  <c r="D128" i="1"/>
  <c r="D129" i="1"/>
  <c r="D130" i="1"/>
  <c r="D131" i="1"/>
  <c r="D132" i="1"/>
  <c r="D133" i="1"/>
  <c r="D134" i="1"/>
  <c r="D126" i="1"/>
  <c r="D137" i="1"/>
  <c r="D138" i="1"/>
  <c r="D139" i="1"/>
  <c r="D140" i="1"/>
  <c r="D141" i="1"/>
  <c r="D142" i="1"/>
  <c r="D143" i="1"/>
  <c r="D144" i="1"/>
  <c r="D136" i="1"/>
  <c r="D147" i="1"/>
  <c r="D148" i="1"/>
  <c r="D149" i="1"/>
  <c r="D150" i="1"/>
  <c r="D151" i="1"/>
  <c r="D152" i="1"/>
  <c r="D146" i="1"/>
  <c r="D60" i="1"/>
  <c r="D17" i="1"/>
  <c r="D48" i="1"/>
  <c r="D46" i="1"/>
  <c r="D16" i="1"/>
  <c r="E23" i="1"/>
  <c r="C154" i="1"/>
  <c r="E38" i="1"/>
  <c r="C146" i="1"/>
  <c r="E37" i="1"/>
  <c r="C136" i="1"/>
  <c r="E36" i="1"/>
  <c r="C126" i="1"/>
  <c r="E35" i="1"/>
  <c r="C118" i="1"/>
  <c r="E34" i="1"/>
  <c r="C111" i="1"/>
  <c r="E33" i="1"/>
  <c r="C104" i="1"/>
  <c r="E32" i="1"/>
  <c r="C98" i="1"/>
  <c r="E31" i="1"/>
  <c r="C91" i="1"/>
  <c r="E30" i="1"/>
  <c r="C81" i="1"/>
  <c r="E29" i="1"/>
  <c r="C69" i="1"/>
  <c r="E28" i="1"/>
  <c r="C62" i="1"/>
  <c r="E27" i="1"/>
  <c r="D155" i="4"/>
  <c r="D156" i="4"/>
  <c r="D157" i="4"/>
  <c r="D158" i="4"/>
  <c r="D159" i="4"/>
  <c r="D160" i="4"/>
  <c r="D161" i="4"/>
  <c r="D162" i="4"/>
  <c r="D154" i="4"/>
  <c r="C154" i="4"/>
  <c r="E38" i="4"/>
  <c r="D147" i="4"/>
  <c r="D148" i="4"/>
  <c r="D149" i="4"/>
  <c r="D150" i="4"/>
  <c r="D151" i="4"/>
  <c r="D152" i="4"/>
  <c r="D146" i="4"/>
  <c r="C146" i="4"/>
  <c r="E37" i="4"/>
  <c r="D137" i="4"/>
  <c r="D138" i="4"/>
  <c r="D139" i="4"/>
  <c r="D140" i="4"/>
  <c r="D141" i="4"/>
  <c r="D142" i="4"/>
  <c r="D143" i="4"/>
  <c r="D144" i="4"/>
  <c r="D136" i="4"/>
  <c r="C136" i="4"/>
  <c r="E36" i="4"/>
  <c r="D127" i="4"/>
  <c r="D128" i="4"/>
  <c r="D129" i="4"/>
  <c r="D130" i="4"/>
  <c r="D131" i="4"/>
  <c r="D132" i="4"/>
  <c r="D133" i="4"/>
  <c r="D134" i="4"/>
  <c r="D126" i="4"/>
  <c r="C126" i="4"/>
  <c r="E35" i="4"/>
  <c r="D119" i="4"/>
  <c r="D120" i="4"/>
  <c r="D121" i="4"/>
  <c r="D122" i="4"/>
  <c r="D123" i="4"/>
  <c r="D124" i="4"/>
  <c r="D118" i="4"/>
  <c r="C118" i="4"/>
  <c r="E34" i="4"/>
  <c r="D112" i="4"/>
  <c r="D113" i="4"/>
  <c r="D114" i="4"/>
  <c r="D115" i="4"/>
  <c r="D116" i="4"/>
  <c r="D111" i="4"/>
  <c r="C111" i="4"/>
  <c r="E33" i="4"/>
  <c r="D105" i="4"/>
  <c r="D106" i="4"/>
  <c r="D107" i="4"/>
  <c r="D108" i="4"/>
  <c r="D109" i="4"/>
  <c r="D104" i="4"/>
  <c r="C104" i="4"/>
  <c r="E32" i="4"/>
  <c r="D99" i="4"/>
  <c r="D100" i="4"/>
  <c r="D101" i="4"/>
  <c r="D102" i="4"/>
  <c r="D98" i="4"/>
  <c r="C98" i="4"/>
  <c r="E31" i="4"/>
  <c r="D92" i="4"/>
  <c r="D93" i="4"/>
  <c r="D94" i="4"/>
  <c r="D95" i="4"/>
  <c r="D96" i="4"/>
  <c r="D91" i="4"/>
  <c r="C91" i="4"/>
  <c r="E30" i="4"/>
  <c r="D82" i="4"/>
  <c r="D83" i="4"/>
  <c r="D84" i="4"/>
  <c r="D85" i="4"/>
  <c r="D86" i="4"/>
  <c r="D87" i="4"/>
  <c r="D88" i="4"/>
  <c r="D89" i="4"/>
  <c r="D81" i="4"/>
  <c r="C81" i="4"/>
  <c r="E29" i="4"/>
  <c r="D70" i="4"/>
  <c r="D71" i="4"/>
  <c r="D72" i="4"/>
  <c r="D73" i="4"/>
  <c r="D74" i="4"/>
  <c r="D75" i="4"/>
  <c r="D76" i="4"/>
  <c r="D77" i="4"/>
  <c r="D78" i="4"/>
  <c r="D79" i="4"/>
  <c r="D69" i="4"/>
  <c r="C69" i="4"/>
  <c r="E28" i="4"/>
  <c r="E162" i="4"/>
  <c r="E161" i="4"/>
  <c r="E160" i="4"/>
  <c r="E159" i="4"/>
  <c r="E158" i="4"/>
  <c r="E157" i="4"/>
  <c r="E156" i="4"/>
  <c r="E155" i="4"/>
  <c r="E152" i="4"/>
  <c r="E151" i="4"/>
  <c r="E150" i="4"/>
  <c r="E149" i="4"/>
  <c r="E148" i="4"/>
  <c r="E147" i="4"/>
  <c r="E144" i="4"/>
  <c r="E143" i="4"/>
  <c r="E142" i="4"/>
  <c r="E141" i="4"/>
  <c r="E140" i="4"/>
  <c r="E139" i="4"/>
  <c r="E138" i="4"/>
  <c r="E137" i="4"/>
  <c r="E134" i="4"/>
  <c r="E133" i="4"/>
  <c r="E132" i="4"/>
  <c r="E131" i="4"/>
  <c r="E130" i="4"/>
  <c r="E129" i="4"/>
  <c r="E128" i="4"/>
  <c r="E127" i="4"/>
  <c r="E124" i="4"/>
  <c r="E123" i="4"/>
  <c r="E122" i="4"/>
  <c r="E121" i="4"/>
  <c r="E120" i="4"/>
  <c r="E119" i="4"/>
  <c r="E116" i="4"/>
  <c r="E115" i="4"/>
  <c r="E114" i="4"/>
  <c r="E113" i="4"/>
  <c r="E112" i="4"/>
  <c r="E109" i="4"/>
  <c r="E108" i="4"/>
  <c r="E107" i="4"/>
  <c r="E106" i="4"/>
  <c r="E105" i="4"/>
  <c r="E102" i="4"/>
  <c r="E101" i="4"/>
  <c r="E100" i="4"/>
  <c r="E99" i="4"/>
  <c r="E96" i="4"/>
  <c r="E95" i="4"/>
  <c r="E94" i="4"/>
  <c r="E93" i="4"/>
  <c r="E92" i="4"/>
  <c r="E89" i="4"/>
  <c r="E88" i="4"/>
  <c r="E87" i="4"/>
  <c r="E86" i="4"/>
  <c r="E85" i="4"/>
  <c r="E84" i="4"/>
  <c r="E83" i="4"/>
  <c r="E82" i="4"/>
  <c r="E162" i="1"/>
  <c r="E161" i="1"/>
  <c r="E160" i="1"/>
  <c r="E159" i="1"/>
  <c r="E158" i="1"/>
  <c r="E157" i="1"/>
  <c r="E156" i="1"/>
  <c r="E155" i="1"/>
  <c r="E152" i="1"/>
  <c r="E151" i="1"/>
  <c r="E150" i="1"/>
  <c r="E149" i="1"/>
  <c r="E148" i="1"/>
  <c r="E147" i="1"/>
  <c r="E144" i="1"/>
  <c r="E143" i="1"/>
  <c r="E142" i="1"/>
  <c r="E141" i="1"/>
  <c r="E140" i="1"/>
  <c r="E139" i="1"/>
  <c r="E138" i="1"/>
  <c r="E137" i="1"/>
  <c r="E134" i="1"/>
  <c r="E133" i="1"/>
  <c r="E132" i="1"/>
  <c r="E131" i="1"/>
  <c r="E130" i="1"/>
  <c r="E129" i="1"/>
  <c r="E128" i="1"/>
  <c r="E127" i="1"/>
  <c r="E124" i="1"/>
  <c r="E123" i="1"/>
  <c r="E122" i="1"/>
  <c r="E121" i="1"/>
  <c r="E120" i="1"/>
  <c r="E119" i="1"/>
  <c r="E116" i="1"/>
  <c r="E115" i="1"/>
  <c r="E114" i="1"/>
  <c r="E113" i="1"/>
  <c r="E112" i="1"/>
  <c r="E109" i="1"/>
  <c r="E108" i="1"/>
  <c r="E107" i="1"/>
  <c r="E106" i="1"/>
  <c r="E105" i="1"/>
  <c r="E102" i="1"/>
  <c r="E101" i="1"/>
  <c r="E100" i="1"/>
  <c r="E99" i="1"/>
  <c r="E96" i="1"/>
  <c r="E95" i="1"/>
  <c r="E94" i="1"/>
  <c r="E93" i="1"/>
  <c r="E92" i="1"/>
  <c r="E89" i="1"/>
  <c r="E88" i="1"/>
  <c r="E87" i="1"/>
  <c r="E86" i="1"/>
  <c r="E85" i="1"/>
  <c r="E84" i="1"/>
  <c r="E83" i="1"/>
  <c r="E82" i="1"/>
  <c r="D65" i="4"/>
  <c r="D66" i="4"/>
  <c r="D67" i="4"/>
  <c r="D62" i="4"/>
  <c r="C62" i="4"/>
  <c r="E27" i="4"/>
  <c r="D60" i="4"/>
  <c r="D17" i="4"/>
  <c r="D46" i="4"/>
  <c r="D16" i="4"/>
  <c r="E23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C60" i="4"/>
  <c r="C165" i="4"/>
  <c r="D165" i="4"/>
  <c r="E165" i="4"/>
  <c r="F162" i="4"/>
  <c r="F161" i="4"/>
  <c r="F160" i="4"/>
  <c r="F159" i="4"/>
  <c r="F158" i="4"/>
  <c r="F157" i="4"/>
  <c r="F156" i="4"/>
  <c r="F155" i="4"/>
  <c r="F154" i="4"/>
  <c r="E154" i="4"/>
  <c r="F152" i="4"/>
  <c r="F151" i="4"/>
  <c r="F150" i="4"/>
  <c r="F149" i="4"/>
  <c r="F148" i="4"/>
  <c r="F147" i="4"/>
  <c r="F146" i="4"/>
  <c r="E146" i="4"/>
  <c r="F144" i="4"/>
  <c r="F143" i="4"/>
  <c r="F142" i="4"/>
  <c r="F141" i="4"/>
  <c r="F140" i="4"/>
  <c r="F139" i="4"/>
  <c r="F138" i="4"/>
  <c r="F137" i="4"/>
  <c r="F136" i="4"/>
  <c r="E136" i="4"/>
  <c r="F134" i="4"/>
  <c r="F133" i="4"/>
  <c r="F132" i="4"/>
  <c r="F131" i="4"/>
  <c r="F130" i="4"/>
  <c r="F129" i="4"/>
  <c r="F128" i="4"/>
  <c r="F127" i="4"/>
  <c r="F126" i="4"/>
  <c r="E126" i="4"/>
  <c r="F124" i="4"/>
  <c r="F123" i="4"/>
  <c r="F122" i="4"/>
  <c r="F121" i="4"/>
  <c r="F120" i="4"/>
  <c r="F119" i="4"/>
  <c r="F118" i="4"/>
  <c r="E118" i="4"/>
  <c r="F116" i="4"/>
  <c r="F115" i="4"/>
  <c r="F114" i="4"/>
  <c r="F113" i="4"/>
  <c r="F112" i="4"/>
  <c r="F111" i="4"/>
  <c r="E111" i="4"/>
  <c r="F109" i="4"/>
  <c r="F108" i="4"/>
  <c r="F107" i="4"/>
  <c r="F106" i="4"/>
  <c r="F105" i="4"/>
  <c r="F104" i="4"/>
  <c r="E104" i="4"/>
  <c r="F102" i="4"/>
  <c r="F101" i="4"/>
  <c r="F100" i="4"/>
  <c r="F99" i="4"/>
  <c r="F98" i="4"/>
  <c r="E98" i="4"/>
  <c r="F96" i="4"/>
  <c r="F95" i="4"/>
  <c r="F94" i="4"/>
  <c r="F93" i="4"/>
  <c r="F92" i="4"/>
  <c r="F91" i="4"/>
  <c r="E91" i="4"/>
  <c r="F89" i="4"/>
  <c r="F88" i="4"/>
  <c r="F87" i="4"/>
  <c r="F86" i="4"/>
  <c r="F85" i="4"/>
  <c r="F84" i="4"/>
  <c r="F83" i="4"/>
  <c r="F82" i="4"/>
  <c r="F81" i="4"/>
  <c r="E81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7" i="4"/>
  <c r="E67" i="4"/>
  <c r="F66" i="4"/>
  <c r="E66" i="4"/>
  <c r="F65" i="4"/>
  <c r="E65" i="4"/>
  <c r="F64" i="4"/>
  <c r="E64" i="4"/>
  <c r="F63" i="4"/>
  <c r="E63" i="4"/>
  <c r="F62" i="4"/>
  <c r="E62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E60" i="4"/>
  <c r="E55" i="4"/>
  <c r="E54" i="4"/>
  <c r="E53" i="4"/>
  <c r="E52" i="4"/>
  <c r="E51" i="4"/>
  <c r="E50" i="4"/>
  <c r="E49" i="4"/>
  <c r="E48" i="4"/>
  <c r="C46" i="4"/>
  <c r="E46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B23" i="4"/>
  <c r="D19" i="4"/>
  <c r="D9" i="4"/>
  <c r="D10" i="4"/>
  <c r="D12" i="4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F155" i="1"/>
  <c r="F156" i="1"/>
  <c r="F157" i="1"/>
  <c r="F158" i="1"/>
  <c r="F159" i="1"/>
  <c r="F160" i="1"/>
  <c r="F161" i="1"/>
  <c r="F162" i="1"/>
  <c r="F147" i="1"/>
  <c r="F148" i="1"/>
  <c r="F149" i="1"/>
  <c r="F150" i="1"/>
  <c r="F151" i="1"/>
  <c r="F152" i="1"/>
  <c r="F137" i="1"/>
  <c r="F138" i="1"/>
  <c r="F139" i="1"/>
  <c r="F140" i="1"/>
  <c r="F141" i="1"/>
  <c r="F142" i="1"/>
  <c r="F143" i="1"/>
  <c r="F144" i="1"/>
  <c r="F127" i="1"/>
  <c r="F128" i="1"/>
  <c r="F129" i="1"/>
  <c r="F130" i="1"/>
  <c r="F131" i="1"/>
  <c r="F132" i="1"/>
  <c r="F133" i="1"/>
  <c r="F134" i="1"/>
  <c r="F119" i="1"/>
  <c r="F120" i="1"/>
  <c r="F121" i="1"/>
  <c r="F122" i="1"/>
  <c r="F123" i="1"/>
  <c r="F124" i="1"/>
  <c r="F112" i="1"/>
  <c r="F113" i="1"/>
  <c r="F114" i="1"/>
  <c r="F115" i="1"/>
  <c r="F116" i="1"/>
  <c r="F105" i="1"/>
  <c r="F106" i="1"/>
  <c r="F107" i="1"/>
  <c r="F108" i="1"/>
  <c r="F109" i="1"/>
  <c r="F99" i="1"/>
  <c r="F100" i="1"/>
  <c r="F101" i="1"/>
  <c r="F102" i="1"/>
  <c r="F92" i="1"/>
  <c r="F93" i="1"/>
  <c r="F94" i="1"/>
  <c r="F95" i="1"/>
  <c r="F96" i="1"/>
  <c r="F82" i="1"/>
  <c r="F83" i="1"/>
  <c r="F84" i="1"/>
  <c r="F85" i="1"/>
  <c r="F86" i="1"/>
  <c r="F87" i="1"/>
  <c r="F88" i="1"/>
  <c r="F89" i="1"/>
  <c r="F154" i="1"/>
  <c r="F146" i="1"/>
  <c r="F136" i="1"/>
  <c r="F126" i="1"/>
  <c r="F118" i="1"/>
  <c r="F111" i="1"/>
  <c r="F104" i="1"/>
  <c r="F98" i="1"/>
  <c r="F91" i="1"/>
  <c r="F81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3" i="1"/>
  <c r="F64" i="1"/>
  <c r="F62" i="1"/>
  <c r="C38" i="1"/>
  <c r="C37" i="1"/>
  <c r="C36" i="1"/>
  <c r="C35" i="1"/>
  <c r="C34" i="1"/>
  <c r="C33" i="1"/>
  <c r="C32" i="1"/>
  <c r="C31" i="1"/>
  <c r="C30" i="1"/>
  <c r="C29" i="1"/>
  <c r="C28" i="1"/>
  <c r="C27" i="1"/>
  <c r="B38" i="1"/>
  <c r="B37" i="1"/>
  <c r="B36" i="1"/>
  <c r="B35" i="1"/>
  <c r="B34" i="1"/>
  <c r="B33" i="1"/>
  <c r="B32" i="1"/>
  <c r="B31" i="1"/>
  <c r="B30" i="1"/>
  <c r="B29" i="1"/>
  <c r="B28" i="1"/>
  <c r="B27" i="1"/>
  <c r="B23" i="1"/>
  <c r="D19" i="1"/>
  <c r="C48" i="1"/>
  <c r="C46" i="1"/>
  <c r="D9" i="1"/>
  <c r="C60" i="1"/>
  <c r="D10" i="1"/>
  <c r="D12" i="1"/>
  <c r="E55" i="1"/>
  <c r="E54" i="1"/>
  <c r="E53" i="1"/>
  <c r="E52" i="1"/>
  <c r="E51" i="1"/>
  <c r="E50" i="1"/>
  <c r="E49" i="1"/>
  <c r="E48" i="1"/>
  <c r="E46" i="1"/>
  <c r="D165" i="1"/>
  <c r="C165" i="1"/>
  <c r="E165" i="1"/>
  <c r="E154" i="1"/>
  <c r="E146" i="1"/>
  <c r="E136" i="1"/>
  <c r="E126" i="1"/>
  <c r="E118" i="1"/>
  <c r="E111" i="1"/>
  <c r="E104" i="1"/>
  <c r="E98" i="1"/>
  <c r="E91" i="1"/>
  <c r="E70" i="1"/>
  <c r="E71" i="1"/>
  <c r="E72" i="1"/>
  <c r="E73" i="1"/>
  <c r="E74" i="1"/>
  <c r="E75" i="1"/>
  <c r="E76" i="1"/>
  <c r="E77" i="1"/>
  <c r="E78" i="1"/>
  <c r="E79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E69" i="1"/>
  <c r="E60" i="1"/>
  <c r="E81" i="1"/>
  <c r="E67" i="1"/>
  <c r="E66" i="1"/>
  <c r="E63" i="1"/>
  <c r="E64" i="1"/>
  <c r="E65" i="1"/>
  <c r="E62" i="1"/>
</calcChain>
</file>

<file path=xl/sharedStrings.xml><?xml version="1.0" encoding="utf-8"?>
<sst xmlns="http://schemas.openxmlformats.org/spreadsheetml/2006/main" count="6195" uniqueCount="170">
  <si>
    <t>Kategoria</t>
  </si>
  <si>
    <t>Jedzenie</t>
  </si>
  <si>
    <t>Jedzenie dom</t>
  </si>
  <si>
    <t>Jedzenie miasto</t>
  </si>
  <si>
    <t>Jedzenie praca</t>
  </si>
  <si>
    <t>Alkohol</t>
  </si>
  <si>
    <t>Transport</t>
  </si>
  <si>
    <t>Bilet komunikacji miejskiej</t>
  </si>
  <si>
    <t>Taxi</t>
  </si>
  <si>
    <t>Inne</t>
  </si>
  <si>
    <t>Mieszkanie / dom</t>
  </si>
  <si>
    <t>Czynsz</t>
  </si>
  <si>
    <t>Prąd</t>
  </si>
  <si>
    <t>Gaz</t>
  </si>
  <si>
    <t>Woda i kanalizacja</t>
  </si>
  <si>
    <t>Wywóz śmieci</t>
  </si>
  <si>
    <t>Konserwacja i naprawy</t>
  </si>
  <si>
    <t>Wyposażenie</t>
  </si>
  <si>
    <t>Ubranie</t>
  </si>
  <si>
    <t>Spłata długów</t>
  </si>
  <si>
    <t>Pożyczka osobista</t>
  </si>
  <si>
    <t>Kredyt hipoteczny</t>
  </si>
  <si>
    <t>Karta kredytowa 1</t>
  </si>
  <si>
    <t>Karta kredytowa 2</t>
  </si>
  <si>
    <t>Oszczędności</t>
  </si>
  <si>
    <t>Wydatki</t>
  </si>
  <si>
    <t>Przychody</t>
  </si>
  <si>
    <t>Fundusz awaryjny</t>
  </si>
  <si>
    <t>Fundusz wydatków nieregularnych</t>
  </si>
  <si>
    <t>Poduszka finansowa</t>
  </si>
  <si>
    <t xml:space="preserve"> </t>
  </si>
  <si>
    <t>SUMA</t>
  </si>
  <si>
    <t>Całkowite przychody</t>
  </si>
  <si>
    <t>Ogrzewanie</t>
  </si>
  <si>
    <t>Wynagrodzenie</t>
  </si>
  <si>
    <t>Wynagrodzenie Partnera / Partnerki</t>
  </si>
  <si>
    <t>Przychody z premii bankowych</t>
  </si>
  <si>
    <t>Odsetki bankowe</t>
  </si>
  <si>
    <t>Premia</t>
  </si>
  <si>
    <t>Sprzedaż na Allegro itp.</t>
  </si>
  <si>
    <t>Inne przychody</t>
  </si>
  <si>
    <t>Komentarz</t>
  </si>
  <si>
    <t>Dane zbiorcze</t>
  </si>
  <si>
    <t>Dane szczegółowe - dzień po dniu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</si>
  <si>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</si>
  <si>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</si>
  <si>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</si>
  <si>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</si>
  <si>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</si>
  <si>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</si>
  <si>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</si>
  <si>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</si>
  <si>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</si>
  <si>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</si>
  <si>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</si>
  <si>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</si>
  <si>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</si>
  <si>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</si>
  <si>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</si>
  <si>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</si>
  <si>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</si>
  <si>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</si>
  <si>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</si>
  <si>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</si>
  <si>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</si>
  <si>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</si>
  <si>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</si>
  <si>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</si>
  <si>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</si>
  <si>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</si>
  <si>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</si>
  <si>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</si>
  <si>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</si>
  <si>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</si>
  <si>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</si>
  <si>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Telekomunikacja</t>
  </si>
  <si>
    <t>Telefon 1</t>
  </si>
  <si>
    <t>Telefon 2</t>
  </si>
  <si>
    <t>TV</t>
  </si>
  <si>
    <t>Internet</t>
  </si>
  <si>
    <t>Higiena</t>
  </si>
  <si>
    <t>Kosmetyki</t>
  </si>
  <si>
    <t>Buty</t>
  </si>
  <si>
    <t>Ubranie sportowe</t>
  </si>
  <si>
    <t>Dodatki</t>
  </si>
  <si>
    <t>Kredyt konsumpcyjny</t>
  </si>
  <si>
    <t>Środki czystości (chemia)</t>
  </si>
  <si>
    <t>Fryzjer</t>
  </si>
  <si>
    <t>Kosmetyczka</t>
  </si>
  <si>
    <t>Wyposażenie dodatkowe (opony)</t>
  </si>
  <si>
    <t>Ubezpieczenie auta</t>
  </si>
  <si>
    <t>Paliwo do auta</t>
  </si>
  <si>
    <t>Przeglądy i naprawy auta</t>
  </si>
  <si>
    <t>Bilet PKP, PKS</t>
  </si>
  <si>
    <t>Konto emerytalne IKE/IKZE</t>
  </si>
  <si>
    <t>Nadpłata długów</t>
  </si>
  <si>
    <t>Fundusz: wakacje</t>
  </si>
  <si>
    <t>Fundusz: prezenty świąteczne</t>
  </si>
  <si>
    <t>Opieka zdrowotna</t>
  </si>
  <si>
    <t>Lekarz</t>
  </si>
  <si>
    <t>Badania</t>
  </si>
  <si>
    <t>Lekarstwa</t>
  </si>
  <si>
    <t>Inne wydatki</t>
  </si>
  <si>
    <t>Dzieci</t>
  </si>
  <si>
    <t>Ubezpieczenie nieruchomości</t>
  </si>
  <si>
    <t>Rozrywka</t>
  </si>
  <si>
    <t>Kino / Teatr</t>
  </si>
  <si>
    <t>Siłownia / Basen</t>
  </si>
  <si>
    <t>Czasopisma</t>
  </si>
  <si>
    <t>Koncerty</t>
  </si>
  <si>
    <t>Hobby</t>
  </si>
  <si>
    <t>Dobroczynność</t>
  </si>
  <si>
    <t>Prezenty</t>
  </si>
  <si>
    <t>Sprzęt RTV</t>
  </si>
  <si>
    <t>Książki</t>
  </si>
  <si>
    <t>Edukacja / Szkolenia</t>
  </si>
  <si>
    <t>Artykuły szkolne</t>
  </si>
  <si>
    <t>Dodatkowe zajęcia</t>
  </si>
  <si>
    <t>Wpłaty na szkołę itp.</t>
  </si>
  <si>
    <t>Zabawki / gry</t>
  </si>
  <si>
    <t>Opieka nad dziećmi</t>
  </si>
  <si>
    <t>Usługi inne</t>
  </si>
  <si>
    <t>Podatki</t>
  </si>
  <si>
    <t>Oprogramowanie</t>
  </si>
  <si>
    <t>Hotel / Turystyka</t>
  </si>
  <si>
    <t>Ubranie zwykłe</t>
  </si>
  <si>
    <t>Suma wydatków dziennych:</t>
  </si>
  <si>
    <t>Planowane przychody</t>
  </si>
  <si>
    <t>Rzeczywiste przychody</t>
  </si>
  <si>
    <t>Różnica</t>
  </si>
  <si>
    <t>MIESIĄC BUDŻETOWY</t>
  </si>
  <si>
    <t>Planowane wydatki</t>
  </si>
  <si>
    <t>Plan budżetu</t>
  </si>
  <si>
    <t>Pozostaje do rozdysponowania</t>
  </si>
  <si>
    <t>Rzeczywista realizacja budżetu</t>
  </si>
  <si>
    <t>Rzeczywiste wydatki</t>
  </si>
  <si>
    <t>Mogę jeszcze wydać do końca miesiąca</t>
  </si>
  <si>
    <t>PROCENT WYDANEGO PRZYCHODU</t>
  </si>
  <si>
    <t>STOPIEŃ REALIZACJI BUDŻETU W KATEGORIACH</t>
  </si>
  <si>
    <t>SUMA:</t>
  </si>
  <si>
    <t>Stopień realizacji</t>
  </si>
  <si>
    <t>budżetu</t>
  </si>
  <si>
    <t>Poniższe pola reprezentują kolejne dni. Wpisz w odpowiednim polu wydatki w danej kategorii w danym dniu. Jeśli chcesz dodać komentarz - po prostu dodaj komentarz :) Jeśli chcesz wprowadzić więcej niż jedną transakcję w tej samej komórce, wpisz = i następnie wykonaj wpisz działanie, np. 10+5,20.</t>
  </si>
  <si>
    <t>&lt;-- Po zakończeniu planowania budżetu tu powinno być 0 zł :)</t>
  </si>
  <si>
    <t xml:space="preserve">Ten arkusz składa się z dwóch części:
- ANALIZA I WIZUALIZACJA BUDŻETU - tu przedstawiony jest Plan budżetu ora jego rzeczywista realizacja. W tej sekcji nie należy edytować żadnych danych.
- WPROWADZANIE DANYCH - tu można zaplanować budżet miesięczny wypełniając ŻÓŁTE pola, a także uzupełniać na bieżąco listę wydatków każdego dnia.
Aby uzupełnić listę wydatków należy:
- Kliknąć minus widoczny nad kolumną H i ukryć część danych analitycznych.
- Wybrać kolumnę z numerem dnia miesiąca (kolumny od I w prawo).
- Wpisać wydaną kwotę w wierszu odpowiadającym kategorii danego kosztu (widocznej po lewej stronie).
- Jeśli w danym dniu dokonaliśmy więcej niż jednego wydatku w tej samej kategorii, to należy w polu wpisać formułę = oraz działanie sumowania obu wydatkowanych kwot, np. 10+5,20.
- Wszystkie dane przeliczane są na bieżąco i automatycznie.
- Zielone paski w poszczególnych polach pokazują stopień realizacji budżetu.
</t>
  </si>
  <si>
    <t>Urodziny Michała</t>
  </si>
  <si>
    <t>BUDŻET CAŁEGO ROKU</t>
  </si>
  <si>
    <t>Mogę jeszcze wydać w tym roku</t>
  </si>
  <si>
    <t>Arkusz pochodzi z bloga:</t>
  </si>
  <si>
    <t xml:space="preserve"> http://jakoszczedzacpieniadze.pl</t>
  </si>
  <si>
    <t>LISTA KATEGORII</t>
  </si>
  <si>
    <t>Wzorcowa lista kategorii</t>
  </si>
  <si>
    <t>Plan budżetu całorocznego</t>
  </si>
  <si>
    <t>Rzeczywista realizacja budżetu całorocznego</t>
  </si>
  <si>
    <t>Ten arkusz służy do ustawienia listy kategorii, która następnie powielana jest na wszystkie pozostałe arkusze miesięczne oraz podsumowanie roczne. Można i należy zmodyfikować nazwy kategorii i podkategorii dostosowując je do własnych wymagań i sposobu kategoryzacji wydatków.</t>
  </si>
  <si>
    <t>Ta zakładka arkusza służy wyłącznie do podglądu zbiorczych danych z całego roku budżetowego.
UWAGA: z założenia nie należy modyfikować na tej zakładce żadnych danych. Kopiują się one automatycznie z pozostałych arkuszy. Dodawać można jedynie komentarze.</t>
  </si>
  <si>
    <t>PRZYKŁAD 2016</t>
  </si>
  <si>
    <t>2016</t>
  </si>
  <si>
    <t>Styczeń 2016</t>
  </si>
  <si>
    <t>Luty 2016</t>
  </si>
  <si>
    <t>Marzec 2016</t>
  </si>
  <si>
    <t>Kwiecień 2016</t>
  </si>
  <si>
    <t>Maj 2016</t>
  </si>
  <si>
    <t>Czerwiec 2016</t>
  </si>
  <si>
    <t>Lipiec 2016</t>
  </si>
  <si>
    <t>Sierpień 2016</t>
  </si>
  <si>
    <t>Wrzesień 2016</t>
  </si>
  <si>
    <t>Październik 2016</t>
  </si>
  <si>
    <t>Listopad 2016</t>
  </si>
  <si>
    <t>Grudzień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</si>
</sst>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#,##0.00\ &quot;zł&quot;"/>
    <numFmt numFmtId="167" formatCode="[$-415]mmm\ 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 (Tekst podstawowy)"/>
    </font>
    <font>
      <b/>
      <sz val="11"/>
      <color theme="1"/>
      <name val="Calibri (Tekst podstawowy)"/>
    </font>
    <font>
      <b/>
      <sz val="16"/>
      <color theme="1"/>
      <name val="Calibri (Tekst podstawowy)"/>
    </font>
    <font>
      <b/>
      <sz val="14"/>
      <color theme="1"/>
      <name val="Calibri (Tekst podstawowy)"/>
    </font>
    <font>
      <b/>
      <sz val="12"/>
      <color theme="0"/>
      <name val="Calibri (Tekst podstawowy)"/>
    </font>
    <font>
      <b/>
      <sz val="18"/>
      <color theme="0"/>
      <name val="Calibri (Tekst podstawowy)"/>
    </font>
    <font>
      <sz val="18"/>
      <color theme="1"/>
      <name val="Calibri (Tekst podstawowy)"/>
    </font>
    <font>
      <b/>
      <u val="doubleAccounting"/>
      <sz val="11"/>
      <color theme="1"/>
      <name val="Calibri (Tekst podstawowy)"/>
    </font>
    <font>
      <i/>
      <sz val="11"/>
      <color theme="1"/>
      <name val="Calibri"/>
      <scheme val="minor"/>
    </font>
    <font>
      <b/>
      <sz val="10"/>
      <color theme="0"/>
      <name val="Calibri (Tekst podstawowy)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2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164" fontId="0" fillId="0" borderId="0" xfId="1" applyNumberFormat="1" applyFont="1"/>
    <xf numFmtId="0" fontId="0" fillId="0" borderId="0" xfId="0" quotePrefix="1"/>
    <xf numFmtId="164" fontId="0" fillId="0" borderId="0" xfId="1" applyNumberFormat="1" applyFont="1" applyFill="1"/>
    <xf numFmtId="0" fontId="7" fillId="0" borderId="0" xfId="0" applyFont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0" xfId="0" applyFont="1"/>
    <xf numFmtId="0" fontId="6" fillId="3" borderId="0" xfId="0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164" fontId="4" fillId="3" borderId="0" xfId="1" applyNumberFormat="1" applyFont="1" applyFill="1" applyBorder="1" applyAlignment="1">
      <alignment vertical="top"/>
    </xf>
    <xf numFmtId="9" fontId="6" fillId="3" borderId="0" xfId="26" applyFont="1" applyFill="1" applyAlignment="1">
      <alignment horizontal="center" vertical="top"/>
    </xf>
    <xf numFmtId="0" fontId="0" fillId="0" borderId="0" xfId="0" applyAlignment="1">
      <alignment vertical="top"/>
    </xf>
    <xf numFmtId="164" fontId="0" fillId="4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9" fontId="0" fillId="0" borderId="0" xfId="26" applyFont="1" applyAlignment="1">
      <alignment horizontal="center" vertical="top"/>
    </xf>
    <xf numFmtId="0" fontId="0" fillId="0" borderId="0" xfId="0" applyAlignment="1">
      <alignment vertical="top" wrapText="1"/>
    </xf>
    <xf numFmtId="164" fontId="6" fillId="3" borderId="0" xfId="0" applyNumberFormat="1" applyFont="1" applyFill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0" fontId="0" fillId="0" borderId="0" xfId="0" applyFill="1"/>
    <xf numFmtId="0" fontId="0" fillId="0" borderId="0" xfId="0" quotePrefix="1" applyFill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7" fillId="0" borderId="3" xfId="0" applyFont="1" applyBorder="1"/>
    <xf numFmtId="0" fontId="0" fillId="0" borderId="3" xfId="0" applyBorder="1" applyAlignment="1">
      <alignment vertical="top"/>
    </xf>
    <xf numFmtId="16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top"/>
    </xf>
    <xf numFmtId="164" fontId="12" fillId="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9" fontId="8" fillId="0" borderId="0" xfId="26" applyFont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quotePrefix="1" applyFont="1" applyAlignment="1">
      <alignment vertical="center"/>
    </xf>
    <xf numFmtId="164" fontId="14" fillId="5" borderId="0" xfId="0" applyNumberFormat="1" applyFont="1" applyFill="1" applyAlignment="1">
      <alignment horizontal="center" vertical="center"/>
    </xf>
    <xf numFmtId="0" fontId="8" fillId="0" borderId="0" xfId="0" applyFont="1"/>
    <xf numFmtId="0" fontId="16" fillId="0" borderId="0" xfId="217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1" applyNumberFormat="1" applyFont="1" applyFill="1" applyAlignment="1">
      <alignment vertical="top"/>
    </xf>
    <xf numFmtId="164" fontId="0" fillId="0" borderId="0" xfId="1" applyNumberFormat="1" applyFont="1" applyFill="1" applyAlignment="1">
      <alignment vertical="top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167" fontId="11" fillId="0" borderId="1" xfId="0" quotePrefix="1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49" fontId="11" fillId="0" borderId="1" xfId="0" quotePrefix="1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</cellXfs>
  <cellStyles count="22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/>
    <cellStyle name="Norm.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Procentowy" xfId="26" builtinId="5"/>
    <cellStyle name="Walutowy" xfId="1" builtinId="4"/>
  </cellStyles>
  <dxfs count="6551"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numFmt numFmtId="13" formatCode="0%"/>
      <alignment horizontal="general"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PRZYKŁAD!$B$27:$B$38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PRZYKŁAD!$C$27:$C$38</c:f>
              <c:numCache>
                <c:formatCode>#,##0.00\ "zł";[Red]\-#,##0.00\ "zł"</c:formatCode>
                <c:ptCount val="12"/>
                <c:pt idx="0">
                  <c:v>585.0</c:v>
                </c:pt>
                <c:pt idx="1">
                  <c:v>560.0</c:v>
                </c:pt>
                <c:pt idx="2">
                  <c:v>760.0</c:v>
                </c:pt>
                <c:pt idx="3">
                  <c:v>30.0</c:v>
                </c:pt>
                <c:pt idx="4">
                  <c:v>10.0</c:v>
                </c:pt>
                <c:pt idx="5">
                  <c:v>85.0</c:v>
                </c:pt>
                <c:pt idx="6">
                  <c:v>25.0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PRZYKŁAD!$B$27:$B$38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PRZYKŁAD!$D$27:$D$38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'2016.03'!$C$16:$D$16</c15:sqref>
                  </c15:fullRef>
                </c:ext>
              </c:extLst>
              <c:f>'2016.03'!$D$16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'2016.03'!$C$17:$D$17</c15:sqref>
                  </c15:fullRef>
                </c:ext>
              </c:extLst>
              <c:f>'2016.03'!$D$17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029968"/>
        <c:axId val="-2069027152"/>
      </c:barChart>
      <c:catAx>
        <c:axId val="-206902996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9027152"/>
        <c:crosses val="autoZero"/>
        <c:auto val="0"/>
        <c:lblAlgn val="ctr"/>
        <c:lblOffset val="100"/>
        <c:noMultiLvlLbl val="0"/>
      </c:catAx>
      <c:valAx>
        <c:axId val="-20690271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902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'2016.04'!$B$27:$B$38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'2016.04'!$C$27:$C$38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'2016.04'!$B$27:$B$38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'2016.04'!$D$27:$D$38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'2016.04'!$C$16:$D$16</c15:sqref>
                  </c15:fullRef>
                </c:ext>
              </c:extLst>
              <c:f>'2016.04'!$D$16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'2016.04'!$C$17:$D$17</c15:sqref>
                  </c15:fullRef>
                </c:ext>
              </c:extLst>
              <c:f>'2016.04'!$D$17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1970240"/>
        <c:axId val="-2061967584"/>
      </c:barChart>
      <c:catAx>
        <c:axId val="-206197024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1967584"/>
        <c:crosses val="autoZero"/>
        <c:auto val="0"/>
        <c:lblAlgn val="ctr"/>
        <c:lblOffset val="100"/>
        <c:noMultiLvlLbl val="0"/>
      </c:catAx>
      <c:valAx>
        <c:axId val="-20619675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197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'2016.05'!$B$27:$B$38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'2016.05'!$C$27:$C$38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'2016.05'!$B$27:$B$38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'2016.05'!$D$27:$D$38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'2016.05'!$C$16:$D$16</c15:sqref>
                  </c15:fullRef>
                </c:ext>
              </c:extLst>
              <c:f>'2016.05'!$D$16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'2016.05'!$C$17:$D$17</c15:sqref>
                  </c15:fullRef>
                </c:ext>
              </c:extLst>
              <c:f>'2016.05'!$D$17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9344176"/>
        <c:axId val="-2069341360"/>
      </c:barChart>
      <c:catAx>
        <c:axId val="-20693441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9341360"/>
        <c:crosses val="autoZero"/>
        <c:auto val="0"/>
        <c:lblAlgn val="ctr"/>
        <c:lblOffset val="100"/>
        <c:noMultiLvlLbl val="0"/>
      </c:catAx>
      <c:valAx>
        <c:axId val="-20693413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934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'2016.06'!$B$27:$B$38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'2016.06'!$C$27:$C$38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'2016.06'!$B$27:$B$38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'2016.06'!$D$27:$D$38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'2016.06'!$C$16:$D$16</c15:sqref>
                  </c15:fullRef>
                </c:ext>
              </c:extLst>
              <c:f>'2016.06'!$D$16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'2016.06'!$C$17:$D$17</c15:sqref>
                  </c15:fullRef>
                </c:ext>
              </c:extLst>
              <c:f>'2016.06'!$D$17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53572704"/>
        <c:axId val="-2136443456"/>
      </c:barChart>
      <c:catAx>
        <c:axId val="-20535727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136443456"/>
        <c:crosses val="autoZero"/>
        <c:auto val="0"/>
        <c:lblAlgn val="ctr"/>
        <c:lblOffset val="100"/>
        <c:noMultiLvlLbl val="0"/>
      </c:catAx>
      <c:valAx>
        <c:axId val="-2136443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5357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'2016.07'!$B$27:$B$38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'2016.07'!$C$27:$C$38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'2016.07'!$B$27:$B$38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'2016.07'!$D$27:$D$38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'2016.07'!$C$16:$D$16</c15:sqref>
                  </c15:fullRef>
                </c:ext>
              </c:extLst>
              <c:f>'2016.07'!$D$16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'2016.07'!$C$17:$D$17</c15:sqref>
                  </c15:fullRef>
                </c:ext>
              </c:extLst>
              <c:f>'2016.07'!$D$17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54282288"/>
        <c:axId val="-2054279472"/>
      </c:barChart>
      <c:catAx>
        <c:axId val="-205428228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54279472"/>
        <c:crosses val="autoZero"/>
        <c:auto val="0"/>
        <c:lblAlgn val="ctr"/>
        <c:lblOffset val="100"/>
        <c:noMultiLvlLbl val="0"/>
      </c:catAx>
      <c:valAx>
        <c:axId val="-20542794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5428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'2016.08'!$B$27:$B$38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'2016.08'!$C$27:$C$38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'2016.08'!$B$27:$B$38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'2016.08'!$D$27:$D$38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PRZYKŁAD!$C$16:$D$16</c15:sqref>
                  </c15:fullRef>
                </c:ext>
              </c:extLst>
              <c:f>PRZYKŁAD!$D$16</c:f>
              <c:numCache>
                <c:formatCode>#,##0.00\ "zł";[Red]\-#,##0.00\ "zł"</c:formatCode>
                <c:ptCount val="1"/>
                <c:pt idx="0">
                  <c:v>7772.0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PRZYKŁAD!$C$17:$D$17</c15:sqref>
                  </c15:fullRef>
                </c:ext>
              </c:extLst>
              <c:f>PRZYKŁAD!$D$17</c:f>
              <c:numCache>
                <c:formatCode>#,##0.00\ "zł";[Red]\-#,##0.00\ "zł"</c:formatCode>
                <c:ptCount val="1"/>
                <c:pt idx="0">
                  <c:v>2055.0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72628512"/>
        <c:axId val="-2063483680"/>
      </c:barChart>
      <c:catAx>
        <c:axId val="-207262851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3483680"/>
        <c:crosses val="autoZero"/>
        <c:auto val="0"/>
        <c:lblAlgn val="ctr"/>
        <c:lblOffset val="100"/>
        <c:noMultiLvlLbl val="0"/>
      </c:catAx>
      <c:valAx>
        <c:axId val="-2063483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7262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'2016.08'!$C$16:$D$16</c15:sqref>
                  </c15:fullRef>
                </c:ext>
              </c:extLst>
              <c:f>'2016.08'!$D$16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'2016.08'!$C$17:$D$17</c15:sqref>
                  </c15:fullRef>
                </c:ext>
              </c:extLst>
              <c:f>'2016.08'!$D$17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0971952"/>
        <c:axId val="-2060968832"/>
      </c:barChart>
      <c:catAx>
        <c:axId val="-206097195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0968832"/>
        <c:crosses val="autoZero"/>
        <c:auto val="0"/>
        <c:lblAlgn val="ctr"/>
        <c:lblOffset val="100"/>
        <c:noMultiLvlLbl val="0"/>
      </c:catAx>
      <c:valAx>
        <c:axId val="-2060968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097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'2016.09'!$B$27:$B$38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'2016.09'!$C$27:$C$38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'2016.09'!$B$27:$B$38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'2016.09'!$D$27:$D$38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'2016.09'!$C$16:$D$16</c15:sqref>
                  </c15:fullRef>
                </c:ext>
              </c:extLst>
              <c:f>'2016.09'!$D$16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'2016.09'!$C$17:$D$17</c15:sqref>
                  </c15:fullRef>
                </c:ext>
              </c:extLst>
              <c:f>'2016.09'!$D$17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139778304"/>
        <c:axId val="-2056588272"/>
      </c:barChart>
      <c:catAx>
        <c:axId val="-21397783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56588272"/>
        <c:crosses val="autoZero"/>
        <c:auto val="0"/>
        <c:lblAlgn val="ctr"/>
        <c:lblOffset val="100"/>
        <c:noMultiLvlLbl val="0"/>
      </c:catAx>
      <c:valAx>
        <c:axId val="-2056588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13977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'2016.10'!$B$27:$B$38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'2016.10'!$C$27:$C$38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'2016.10'!$B$27:$B$38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'2016.10'!$D$27:$D$38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'2016.10'!$C$16:$D$16</c15:sqref>
                  </c15:fullRef>
                </c:ext>
              </c:extLst>
              <c:f>'2016.10'!$D$16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'2016.10'!$C$17:$D$17</c15:sqref>
                  </c15:fullRef>
                </c:ext>
              </c:extLst>
              <c:f>'2016.10'!$D$17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51684016"/>
        <c:axId val="-2051680896"/>
      </c:barChart>
      <c:catAx>
        <c:axId val="-205168401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51680896"/>
        <c:crosses val="autoZero"/>
        <c:auto val="0"/>
        <c:lblAlgn val="ctr"/>
        <c:lblOffset val="100"/>
        <c:noMultiLvlLbl val="0"/>
      </c:catAx>
      <c:valAx>
        <c:axId val="-2051680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5168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'2016.11'!$B$27:$B$38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'2016.11'!$C$27:$C$38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'2016.11'!$B$27:$B$38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'2016.11'!$D$27:$D$38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'2016.11'!$C$16:$D$16</c15:sqref>
                  </c15:fullRef>
                </c:ext>
              </c:extLst>
              <c:f>'2016.11'!$D$16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'2016.11'!$C$17:$D$17</c15:sqref>
                  </c15:fullRef>
                </c:ext>
              </c:extLst>
              <c:f>'2016.11'!$D$17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59961296"/>
        <c:axId val="-2059958480"/>
      </c:barChart>
      <c:catAx>
        <c:axId val="-205996129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59958480"/>
        <c:crosses val="autoZero"/>
        <c:auto val="0"/>
        <c:lblAlgn val="ctr"/>
        <c:lblOffset val="100"/>
        <c:noMultiLvlLbl val="0"/>
      </c:catAx>
      <c:valAx>
        <c:axId val="-2059958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5996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'2016.12'!$B$27:$B$38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'2016.12'!$C$27:$C$38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'2016.12'!$B$27:$B$38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'2016.12'!$D$27:$D$38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'2016.12'!$C$16:$D$16</c15:sqref>
                  </c15:fullRef>
                </c:ext>
              </c:extLst>
              <c:f>'2016.12'!$D$16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'2016.12'!$C$17:$D$17</c15:sqref>
                  </c15:fullRef>
                </c:ext>
              </c:extLst>
              <c:f>'2016.12'!$D$17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5663552"/>
        <c:axId val="-2065660736"/>
      </c:barChart>
      <c:catAx>
        <c:axId val="-206566355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5660736"/>
        <c:crosses val="autoZero"/>
        <c:auto val="0"/>
        <c:lblAlgn val="ctr"/>
        <c:lblOffset val="100"/>
        <c:noMultiLvlLbl val="0"/>
      </c:catAx>
      <c:valAx>
        <c:axId val="-2065660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566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'CAŁY ROK 2016'!$B$27:$B$38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'CAŁY ROK 2016'!$C$27:$C$38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'CAŁY ROK 2016'!$B$27:$B$38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'CAŁY ROK 2016'!$D$27:$D$38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 2016'!$C$16:$D$16</c15:sqref>
                  </c15:fullRef>
                </c:ext>
              </c:extLst>
              <c:f>'CAŁY ROK 2016'!$D$16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 2016'!$C$17:$D$17</c15:sqref>
                  </c15:fullRef>
                </c:ext>
              </c:extLst>
              <c:f>'CAŁY ROK 2016'!$D$17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55707248"/>
        <c:axId val="-2076355952"/>
      </c:barChart>
      <c:catAx>
        <c:axId val="-205570724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76355952"/>
        <c:crosses val="autoZero"/>
        <c:auto val="0"/>
        <c:lblAlgn val="ctr"/>
        <c:lblOffset val="100"/>
        <c:noMultiLvlLbl val="0"/>
      </c:catAx>
      <c:valAx>
        <c:axId val="-20763559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5570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'2016.01'!$B$27:$B$38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'2016.01'!$C$27:$C$38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'2016.01'!$B$27:$B$38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'2016.01'!$D$27:$D$38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'2016.01'!$C$16:$D$16</c15:sqref>
                  </c15:fullRef>
                </c:ext>
              </c:extLst>
              <c:f>'2016.01'!$D$16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'2016.01'!$C$17:$D$17</c15:sqref>
                  </c15:fullRef>
                </c:ext>
              </c:extLst>
              <c:f>'2016.01'!$D$17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2858352"/>
        <c:axId val="-2072482528"/>
      </c:barChart>
      <c:catAx>
        <c:axId val="-206285835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72482528"/>
        <c:crosses val="autoZero"/>
        <c:auto val="0"/>
        <c:lblAlgn val="ctr"/>
        <c:lblOffset val="100"/>
        <c:noMultiLvlLbl val="0"/>
      </c:catAx>
      <c:valAx>
        <c:axId val="-2072482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28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'2016.02'!$B$27:$B$38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'2016.02'!$C$27:$C$38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'2016.02'!$B$27:$B$38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'2016.02'!$D$27:$D$38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'2016.02'!$C$16:$D$16</c15:sqref>
                  </c15:fullRef>
                </c:ext>
              </c:extLst>
              <c:f>'2016.02'!$D$16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'2016.02'!$C$17:$D$17</c15:sqref>
                  </c15:fullRef>
                </c:ext>
              </c:extLst>
              <c:f>'2016.02'!$D$17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2062954560"/>
        <c:axId val="-2062951744"/>
      </c:barChart>
      <c:catAx>
        <c:axId val="-206295456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-2062951744"/>
        <c:crosses val="autoZero"/>
        <c:auto val="0"/>
        <c:lblAlgn val="ctr"/>
        <c:lblOffset val="100"/>
        <c:noMultiLvlLbl val="0"/>
      </c:catAx>
      <c:valAx>
        <c:axId val="-2062951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06295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'2016.03'!$B$27:$B$38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'2016.03'!$C$27:$C$38</c:f>
              <c:numCache>
                <c:formatCode>#,##0.00\ "zł";[Red]\-#,##0.00\ "zł"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'2016.03'!$B$27:$B$38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'2016.03'!$D$27:$D$38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Jedzenie" displayName="Jedzenie" ref="B63:G67" headerRowCount="0" totalsRowShown="0" headerRowDxfId="6550" dataDxfId="6549">
  <tableColumns count="6">
    <tableColumn id="1" name="Kategoria" dataDxfId="6548"/>
    <tableColumn id="2" name="0" headerRowDxfId="6547" dataDxfId="6546"/>
    <tableColumn id="3" name="02" headerRowDxfId="6545" dataDxfId="6544"/>
    <tableColumn id="4" name="Kolumna4" dataDxfId="6543">
      <calculatedColumnFormula>C63-D63</calculatedColumnFormula>
    </tableColumn>
    <tableColumn id="5" name="Kolumna1" dataDxfId="6542">
      <calculatedColumnFormula>IFERROR(D63/C63,"")</calculatedColumnFormula>
    </tableColumn>
    <tableColumn id="6" name="Kolumna2" dataDxfId="6541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19:G124" headerRowCount="0" totalsRowShown="0">
  <tableColumns count="6">
    <tableColumn id="1" name="Kolumna1" dataDxfId="6456"/>
    <tableColumn id="2" name="Kolumna2" dataDxfId="6455"/>
    <tableColumn id="3" name="Kolumna3" dataDxfId="6454">
      <calculatedColumnFormula>SUM(Tabela25[#This Row])</calculatedColumnFormula>
    </tableColumn>
    <tableColumn id="4" name="Kolumna4" dataDxfId="6453">
      <calculatedColumnFormula>C119-D119</calculatedColumnFormula>
    </tableColumn>
    <tableColumn id="5" name="Kolumna5" dataDxfId="6452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00.xml><?xml version="1.0" encoding="utf-8"?>
<table xmlns="http://schemas.openxmlformats.org/spreadsheetml/2006/main" id="99" name="Tabela2750100" displayName="Tabela2750100" ref="I136:AM144" totalsRowShown="0" headerRowDxfId="5009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08"/>
    <tableColumn id="2" name="2" dataDxfId="5007"/>
    <tableColumn id="3" name="3" dataDxfId="5006"/>
    <tableColumn id="4" name="4" dataDxfId="5005"/>
    <tableColumn id="5" name="5" dataDxfId="5004"/>
    <tableColumn id="6" name="6" dataDxfId="5003"/>
    <tableColumn id="7" name="7" dataDxfId="5002"/>
    <tableColumn id="8" name="8" dataDxfId="5001"/>
    <tableColumn id="9" name="9" dataDxfId="5000"/>
    <tableColumn id="10" name="10" dataDxfId="4999"/>
    <tableColumn id="11" name="11" dataDxfId="4998"/>
    <tableColumn id="12" name="12" dataDxfId="4997"/>
    <tableColumn id="13" name="13" dataDxfId="4996"/>
    <tableColumn id="14" name="14" dataDxfId="4995"/>
    <tableColumn id="15" name="15" dataDxfId="4994"/>
    <tableColumn id="16" name="16" dataDxfId="4993"/>
    <tableColumn id="17" name="17" dataDxfId="4992"/>
    <tableColumn id="18" name="18" dataDxfId="4991"/>
    <tableColumn id="19" name="19" dataDxfId="4990"/>
    <tableColumn id="20" name="20" dataDxfId="4989"/>
    <tableColumn id="21" name="21" dataDxfId="4988"/>
    <tableColumn id="22" name="22" dataDxfId="4987"/>
    <tableColumn id="23" name="23" dataDxfId="4986"/>
    <tableColumn id="24" name="24" dataDxfId="4985"/>
    <tableColumn id="25" name="25" dataDxfId="4984"/>
    <tableColumn id="26" name="26" dataDxfId="4983"/>
    <tableColumn id="27" name="27" dataDxfId="4982"/>
    <tableColumn id="28" name="28" dataDxfId="4981"/>
    <tableColumn id="29" name="29" dataDxfId="4980"/>
    <tableColumn id="30" name="30" dataDxfId="4979"/>
    <tableColumn id="31" name="31" dataDxfId="4978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0" name="Tabela2851101" displayName="Tabela2851101" ref="I146:AM152" totalsRowShown="0" headerRowDxfId="4977" dataDxfId="4975" headerRowBorderDxfId="4976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74"/>
    <tableColumn id="2" name="2" dataDxfId="4973"/>
    <tableColumn id="3" name="3" dataDxfId="4972"/>
    <tableColumn id="4" name="4" dataDxfId="4971"/>
    <tableColumn id="5" name="5" dataDxfId="4970"/>
    <tableColumn id="6" name="6" dataDxfId="4969"/>
    <tableColumn id="7" name="7" dataDxfId="4968"/>
    <tableColumn id="8" name="8" dataDxfId="4967"/>
    <tableColumn id="9" name="9" dataDxfId="4966"/>
    <tableColumn id="10" name="10" dataDxfId="4965"/>
    <tableColumn id="11" name="11" dataDxfId="4964"/>
    <tableColumn id="12" name="12" dataDxfId="4963"/>
    <tableColumn id="13" name="13" dataDxfId="4962"/>
    <tableColumn id="14" name="14" dataDxfId="4961"/>
    <tableColumn id="15" name="15" dataDxfId="4960"/>
    <tableColumn id="16" name="16" dataDxfId="4959"/>
    <tableColumn id="17" name="17" dataDxfId="4958"/>
    <tableColumn id="18" name="18" dataDxfId="4957"/>
    <tableColumn id="19" name="19" dataDxfId="4956"/>
    <tableColumn id="20" name="20" dataDxfId="4955"/>
    <tableColumn id="21" name="21" dataDxfId="4954"/>
    <tableColumn id="22" name="22" dataDxfId="4953"/>
    <tableColumn id="23" name="23" dataDxfId="4952"/>
    <tableColumn id="24" name="24" dataDxfId="4951"/>
    <tableColumn id="25" name="25" dataDxfId="4950"/>
    <tableColumn id="26" name="26" dataDxfId="4949"/>
    <tableColumn id="27" name="27" dataDxfId="4948"/>
    <tableColumn id="28" name="28" dataDxfId="4947"/>
    <tableColumn id="29" name="29" dataDxfId="4946"/>
    <tableColumn id="30" name="30" dataDxfId="4945"/>
    <tableColumn id="31" name="31" dataDxfId="4944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1" name="Jedzenie2102" displayName="Jedzenie2102" ref="B63:G67" headerRowCount="0" totalsRowShown="0" headerRowDxfId="4943" dataDxfId="4942">
  <tableColumns count="6">
    <tableColumn id="1" name="Kategoria" dataDxfId="4941">
      <calculatedColumnFormula>'Wzorzec kategorii'!B28</calculatedColumnFormula>
    </tableColumn>
    <tableColumn id="2" name="0" headerRowDxfId="4940" dataDxfId="4939"/>
    <tableColumn id="3" name="02" headerRowDxfId="4938" dataDxfId="4937">
      <calculatedColumnFormula>SUM(Tabela330105[#This Row])</calculatedColumnFormula>
    </tableColumn>
    <tableColumn id="4" name="Kolumna4" dataDxfId="4936">
      <calculatedColumnFormula>C63-D63</calculatedColumnFormula>
    </tableColumn>
    <tableColumn id="5" name="Kolumna1" dataDxfId="4935">
      <calculatedColumnFormula>IFERROR(D63/C63,"")</calculatedColumnFormula>
    </tableColumn>
    <tableColumn id="6" name="Kolumna2" dataDxfId="4934"/>
  </tableColumns>
  <tableStyleInfo name="TableStyleLight9" showFirstColumn="0" showLastColumn="0" showRowStripes="1" showColumnStripes="0"/>
</table>
</file>

<file path=xl/tables/table103.xml><?xml version="1.0" encoding="utf-8"?>
<table xmlns="http://schemas.openxmlformats.org/spreadsheetml/2006/main" id="102" name="Transport3103" displayName="Transport3103" ref="B82:G89" headerRowCount="0" totalsRowShown="0">
  <tableColumns count="6">
    <tableColumn id="1" name="Kolumna1" dataDxfId="4933">
      <calculatedColumnFormula>'Wzorzec kategorii'!B47</calculatedColumnFormula>
    </tableColumn>
    <tableColumn id="2" name="Kolumna2" dataDxfId="4932"/>
    <tableColumn id="3" name="Kolumna3" dataDxfId="4931">
      <calculatedColumnFormula>SUM(Tabela1942117[#This Row])</calculatedColumnFormula>
    </tableColumn>
    <tableColumn id="4" name="Kolumna4" dataDxfId="4930">
      <calculatedColumnFormula>C82-D82</calculatedColumnFormula>
    </tableColumn>
    <tableColumn id="5" name="Kolumna5" dataDxfId="4929">
      <calculatedColumnFormula>IFERROR(D82/C82,"")</calculatedColumnFormula>
    </tableColumn>
    <tableColumn id="6" name="Kolumna6" dataDxfId="4928"/>
  </tableColumns>
  <tableStyleInfo name="TableStyleLight9" showFirstColumn="0" showLastColumn="0" showRowStripes="1" showColumnStripes="0"/>
</table>
</file>

<file path=xl/tables/table104.xml><?xml version="1.0" encoding="utf-8"?>
<table xmlns="http://schemas.openxmlformats.org/spreadsheetml/2006/main" id="103" name="Tabela718104" displayName="Tabela718104" ref="B49:G55" headerRowCount="0" totalsRowShown="0" headerRowDxfId="4927" dataDxfId="4926">
  <tableColumns count="6">
    <tableColumn id="1" name="Kolumna1" dataDxfId="4925">
      <calculatedColumnFormula>'Wzorzec kategorii'!B15</calculatedColumnFormula>
    </tableColumn>
    <tableColumn id="2" name="Kolumna2" dataDxfId="4924"/>
    <tableColumn id="3" name="Kolumna3" dataDxfId="4923"/>
    <tableColumn id="4" name="Kolumna4" dataDxfId="4922">
      <calculatedColumnFormula>Tabela718104[[#This Row],[Kolumna3]]-Tabela718104[[#This Row],[Kolumna2]]</calculatedColumnFormula>
    </tableColumn>
    <tableColumn id="5" name="Kolumna5" dataDxfId="3" dataCellStyle="Procentowy">
      <calculatedColumnFormula>IFERROR(D49/C49,"")</calculatedColumnFormula>
    </tableColumn>
    <tableColumn id="6" name="Kolumna6" dataDxfId="4921"/>
  </tableColumns>
  <tableStyleInfo name="TableStyleLight9" showFirstColumn="0" showLastColumn="0" showRowStripes="1" showColumnStripes="0"/>
</table>
</file>

<file path=xl/tables/table105.xml><?xml version="1.0" encoding="utf-8"?>
<table xmlns="http://schemas.openxmlformats.org/spreadsheetml/2006/main" id="104" name="Tabela330105" displayName="Tabela330105" ref="I62:AM67" totalsRowShown="0" headerRowDxfId="4920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19"/>
    <tableColumn id="2" name="2" dataDxfId="4918"/>
    <tableColumn id="3" name="3" dataDxfId="4917"/>
    <tableColumn id="4" name="4" dataDxfId="4916"/>
    <tableColumn id="5" name="5" dataDxfId="4915"/>
    <tableColumn id="6" name="6" dataDxfId="4914"/>
    <tableColumn id="7" name="7" dataDxfId="4913"/>
    <tableColumn id="8" name="8" dataDxfId="4912"/>
    <tableColumn id="9" name="9" dataDxfId="4911"/>
    <tableColumn id="10" name="10" dataDxfId="4910"/>
    <tableColumn id="11" name="11" dataDxfId="4909"/>
    <tableColumn id="12" name="12" dataDxfId="4908"/>
    <tableColumn id="13" name="13" dataDxfId="4907"/>
    <tableColumn id="14" name="14" dataDxfId="4906"/>
    <tableColumn id="15" name="15" dataDxfId="4905"/>
    <tableColumn id="16" name="16" dataDxfId="4904"/>
    <tableColumn id="17" name="17" dataDxfId="4903"/>
    <tableColumn id="18" name="18" dataDxfId="4902"/>
    <tableColumn id="19" name="19" dataDxfId="4901"/>
    <tableColumn id="20" name="20" dataDxfId="4900"/>
    <tableColumn id="21" name="21" dataDxfId="4899"/>
    <tableColumn id="22" name="22" dataDxfId="4898"/>
    <tableColumn id="23" name="23" dataDxfId="4897"/>
    <tableColumn id="24" name="24" dataDxfId="4896"/>
    <tableColumn id="25" name="25" dataDxfId="4895"/>
    <tableColumn id="26" name="26" dataDxfId="4894"/>
    <tableColumn id="27" name="27" dataDxfId="4893"/>
    <tableColumn id="28" name="28" dataDxfId="4892"/>
    <tableColumn id="29" name="29" dataDxfId="4891"/>
    <tableColumn id="30" name="30" dataDxfId="4890"/>
    <tableColumn id="31" name="31" dataDxfId="4889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5" name="Tabela431106" displayName="Tabela431106" ref="B70:G79" headerRowCount="0" totalsRowShown="0" headerRowDxfId="4888">
  <tableColumns count="6">
    <tableColumn id="1" name="Kolumna1" dataDxfId="4887">
      <calculatedColumnFormula>'Wzorzec kategorii'!B35</calculatedColumnFormula>
    </tableColumn>
    <tableColumn id="2" name="Kolumna2" headerRowDxfId="4886" dataDxfId="4885"/>
    <tableColumn id="3" name="Kolumna3" headerRowDxfId="4884" dataDxfId="4883">
      <calculatedColumnFormula>SUM(Tabela1841116[#This Row])</calculatedColumnFormula>
    </tableColumn>
    <tableColumn id="4" name="Kolumna4" headerRowDxfId="4882" dataDxfId="4881">
      <calculatedColumnFormula>C70-D70</calculatedColumnFormula>
    </tableColumn>
    <tableColumn id="5" name="Kolumna5" headerRowDxfId="4880" dataDxfId="4879">
      <calculatedColumnFormula>IFERROR(D70/C70,"")</calculatedColumnFormula>
    </tableColumn>
    <tableColumn id="6" name="Kolumna6" headerRowDxfId="4878" dataDxfId="4877"/>
  </tableColumns>
  <tableStyleInfo name="TableStyleLight9" showFirstColumn="0" showLastColumn="0" showRowStripes="1" showColumnStripes="0"/>
</table>
</file>

<file path=xl/tables/table107.xml><?xml version="1.0" encoding="utf-8"?>
<table xmlns="http://schemas.openxmlformats.org/spreadsheetml/2006/main" id="106" name="Tabela832107" displayName="Tabela832107" ref="B92:G96" headerRowCount="0" totalsRowShown="0">
  <tableColumns count="6">
    <tableColumn id="1" name="Kolumna1" headerRowDxfId="4876" dataDxfId="4875">
      <calculatedColumnFormula>'Wzorzec kategorii'!B57</calculatedColumnFormula>
    </tableColumn>
    <tableColumn id="2" name="Kolumna2" dataDxfId="4874"/>
    <tableColumn id="3" name="Kolumna3" dataDxfId="4873">
      <calculatedColumnFormula>SUM(Tabela192143118[#This Row])</calculatedColumnFormula>
    </tableColumn>
    <tableColumn id="4" name="Kolumna4" dataDxfId="4872">
      <calculatedColumnFormula>C92-D92</calculatedColumnFormula>
    </tableColumn>
    <tableColumn id="5" name="Kolumna5" dataDxfId="4871">
      <calculatedColumnFormula>IFERROR(D92/C92,"")</calculatedColumnFormula>
    </tableColumn>
    <tableColumn id="6" name="Kolumna6" dataDxfId="4870"/>
  </tableColumns>
  <tableStyleInfo name="TableStyleLight9" showFirstColumn="0" showLastColumn="0" showRowStripes="1" showColumnStripes="0"/>
</table>
</file>

<file path=xl/tables/table108.xml><?xml version="1.0" encoding="utf-8"?>
<table xmlns="http://schemas.openxmlformats.org/spreadsheetml/2006/main" id="107" name="Tabela933108" displayName="Tabela933108" ref="B99:G102" headerRowCount="0" totalsRowShown="0">
  <tableColumns count="6">
    <tableColumn id="1" name="Kolumna1" headerRowDxfId="4869" dataDxfId="4868">
      <calculatedColumnFormula>'Wzorzec kategorii'!B64</calculatedColumnFormula>
    </tableColumn>
    <tableColumn id="2" name="Kolumna2" dataDxfId="4867"/>
    <tableColumn id="3" name="Kolumna3" dataDxfId="4866">
      <calculatedColumnFormula>SUM(Tabela19212547122[#This Row])</calculatedColumnFormula>
    </tableColumn>
    <tableColumn id="4" name="Kolumna4" dataDxfId="4865">
      <calculatedColumnFormula>C99-D99</calculatedColumnFormula>
    </tableColumn>
    <tableColumn id="5" name="Kolumna5" dataDxfId="4864">
      <calculatedColumnFormula>IFERROR(D99/C99,"")</calculatedColumnFormula>
    </tableColumn>
    <tableColumn id="6" name="Kolumna6" dataDxfId="4863"/>
  </tableColumns>
  <tableStyleInfo name="TableStyleLight9" showFirstColumn="0" showLastColumn="0" showRowStripes="1" showColumnStripes="0"/>
</table>
</file>

<file path=xl/tables/table109.xml><?xml version="1.0" encoding="utf-8"?>
<table xmlns="http://schemas.openxmlformats.org/spreadsheetml/2006/main" id="108" name="Tabela1034109" displayName="Tabela1034109" ref="B105:G109" headerRowCount="0" totalsRowShown="0">
  <tableColumns count="6">
    <tableColumn id="1" name="Kolumna1" headerRowDxfId="4862" dataDxfId="4861">
      <calculatedColumnFormula>'Wzorzec kategorii'!B70</calculatedColumnFormula>
    </tableColumn>
    <tableColumn id="2" name="Kolumna2" dataDxfId="4860"/>
    <tableColumn id="3" name="Kolumna3" dataDxfId="4859">
      <calculatedColumnFormula>SUM(Tabela19212446121[#This Row])</calculatedColumnFormula>
    </tableColumn>
    <tableColumn id="4" name="Kolumna4" dataDxfId="4858">
      <calculatedColumnFormula>C105-D105</calculatedColumnFormula>
    </tableColumn>
    <tableColumn id="5" name="Kolumna5" dataDxfId="4857">
      <calculatedColumnFormula>IFERROR(D105/C105,"")</calculatedColumnFormula>
    </tableColumn>
    <tableColumn id="6" name="Kolumna6" dataDxfId="4856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27:G134" headerRowCount="0" totalsRowShown="0">
  <tableColumns count="6">
    <tableColumn id="1" name="Kolumna1" dataDxfId="6451"/>
    <tableColumn id="2" name="Kolumna2" dataDxfId="6450"/>
    <tableColumn id="3" name="Kolumna3" dataDxfId="6449">
      <calculatedColumnFormula>SUM(Tabela26[#This Row])</calculatedColumnFormula>
    </tableColumn>
    <tableColumn id="4" name="Kolumna4" dataDxfId="6448">
      <calculatedColumnFormula>C127-D127</calculatedColumnFormula>
    </tableColumn>
    <tableColumn id="5" name="Kolumna5" dataDxfId="6447">
      <calculatedColumnFormula>IFERROR(D127/C127,"")</calculatedColumnFormula>
    </tableColumn>
    <tableColumn id="6" name="Kolumna6" dataDxfId="6446"/>
  </tableColumns>
  <tableStyleInfo name="TableStyleLight9" showFirstColumn="0" showLastColumn="0" showRowStripes="1" showColumnStripes="0"/>
</table>
</file>

<file path=xl/tables/table110.xml><?xml version="1.0" encoding="utf-8"?>
<table xmlns="http://schemas.openxmlformats.org/spreadsheetml/2006/main" id="109" name="Tabela1135110" displayName="Tabela1135110" ref="B112:G116" headerRowCount="0" totalsRowShown="0">
  <tableColumns count="6">
    <tableColumn id="1" name="Kolumna1" dataDxfId="4855">
      <calculatedColumnFormula>'Wzorzec kategorii'!B77</calculatedColumnFormula>
    </tableColumn>
    <tableColumn id="2" name="Kolumna2" dataDxfId="4854"/>
    <tableColumn id="3" name="Kolumna3" dataDxfId="4853">
      <calculatedColumnFormula>SUM(Tabela192244119[#This Row])</calculatedColumnFormula>
    </tableColumn>
    <tableColumn id="4" name="Kolumna4" dataDxfId="4852">
      <calculatedColumnFormula>C112-D112</calculatedColumnFormula>
    </tableColumn>
    <tableColumn id="5" name="Kolumna5" dataDxfId="4851">
      <calculatedColumnFormula>IFERROR(D112/C112,"")</calculatedColumnFormula>
    </tableColumn>
    <tableColumn id="6" name="Kolumna6" dataDxfId="4850"/>
  </tableColumns>
  <tableStyleInfo name="TableStyleLight9" showFirstColumn="0" showLastColumn="0" showRowStripes="1" showColumnStripes="0"/>
</table>
</file>

<file path=xl/tables/table111.xml><?xml version="1.0" encoding="utf-8"?>
<table xmlns="http://schemas.openxmlformats.org/spreadsheetml/2006/main" id="110" name="Tabela1236111" displayName="Tabela1236111" ref="B119:G124" headerRowCount="0" totalsRowShown="0">
  <tableColumns count="6">
    <tableColumn id="1" name="Kolumna1" dataDxfId="4849">
      <calculatedColumnFormula>'Wzorzec kategorii'!B84</calculatedColumnFormula>
    </tableColumn>
    <tableColumn id="2" name="Kolumna2" dataDxfId="4848"/>
    <tableColumn id="3" name="Kolumna3" dataDxfId="4847">
      <calculatedColumnFormula>SUM(Tabela2548123[#This Row])</calculatedColumnFormula>
    </tableColumn>
    <tableColumn id="4" name="Kolumna4" dataDxfId="4846">
      <calculatedColumnFormula>C119-D119</calculatedColumnFormula>
    </tableColumn>
    <tableColumn id="5" name="Kolumna5" dataDxfId="4845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12.xml><?xml version="1.0" encoding="utf-8"?>
<table xmlns="http://schemas.openxmlformats.org/spreadsheetml/2006/main" id="111" name="Tabela1337112" displayName="Tabela1337112" ref="B127:G134" headerRowCount="0" totalsRowShown="0">
  <tableColumns count="6">
    <tableColumn id="1" name="Kolumna1" dataDxfId="4844">
      <calculatedColumnFormula>'Wzorzec kategorii'!B92</calculatedColumnFormula>
    </tableColumn>
    <tableColumn id="2" name="Kolumna2" dataDxfId="4843"/>
    <tableColumn id="3" name="Kolumna3" dataDxfId="4842">
      <calculatedColumnFormula>SUM(Tabela2649124[#This Row])</calculatedColumnFormula>
    </tableColumn>
    <tableColumn id="4" name="Kolumna4" dataDxfId="4841">
      <calculatedColumnFormula>C127-D127</calculatedColumnFormula>
    </tableColumn>
    <tableColumn id="5" name="Kolumna5" dataDxfId="4840">
      <calculatedColumnFormula>IFERROR(D127/C127,"")</calculatedColumnFormula>
    </tableColumn>
    <tableColumn id="6" name="Kolumna6" dataDxfId="4839"/>
  </tableColumns>
  <tableStyleInfo name="TableStyleLight9" showFirstColumn="0" showLastColumn="0" showRowStripes="1" showColumnStripes="0"/>
</table>
</file>

<file path=xl/tables/table113.xml><?xml version="1.0" encoding="utf-8"?>
<table xmlns="http://schemas.openxmlformats.org/spreadsheetml/2006/main" id="112" name="Tabela1438113" displayName="Tabela1438113" ref="B137:G144" headerRowCount="0" totalsRowShown="0">
  <tableColumns count="6">
    <tableColumn id="1" name="Kolumna1" dataDxfId="4838">
      <calculatedColumnFormula>'Wzorzec kategorii'!B102</calculatedColumnFormula>
    </tableColumn>
    <tableColumn id="2" name="Kolumna2" dataDxfId="4837"/>
    <tableColumn id="3" name="Kolumna3" dataDxfId="4836">
      <calculatedColumnFormula>SUM(Tabela2750125[#This Row])</calculatedColumnFormula>
    </tableColumn>
    <tableColumn id="4" name="Kolumna4" dataDxfId="4835">
      <calculatedColumnFormula>C137-D137</calculatedColumnFormula>
    </tableColumn>
    <tableColumn id="5" name="Kolumna5" dataDxfId="4834">
      <calculatedColumnFormula>IFERROR(D137/C137,"")</calculatedColumnFormula>
    </tableColumn>
    <tableColumn id="6" name="Kolumna6" dataDxfId="4833"/>
  </tableColumns>
  <tableStyleInfo name="TableStyleLight9" showFirstColumn="0" showLastColumn="0" showRowStripes="1" showColumnStripes="0"/>
</table>
</file>

<file path=xl/tables/table114.xml><?xml version="1.0" encoding="utf-8"?>
<table xmlns="http://schemas.openxmlformats.org/spreadsheetml/2006/main" id="113" name="Tabela1539114" displayName="Tabela1539114" ref="B147:G152" headerRowCount="0" totalsRowShown="0">
  <tableColumns count="6">
    <tableColumn id="1" name="Kolumna1" dataDxfId="4832">
      <calculatedColumnFormula>'Wzorzec kategorii'!B112</calculatedColumnFormula>
    </tableColumn>
    <tableColumn id="2" name="Kolumna2" dataDxfId="4831"/>
    <tableColumn id="3" name="Kolumna3" dataDxfId="4830">
      <calculatedColumnFormula>SUM(Tabela2851126[#This Row])</calculatedColumnFormula>
    </tableColumn>
    <tableColumn id="4" name="Kolumna4" dataDxfId="4829">
      <calculatedColumnFormula>C147-D147</calculatedColumnFormula>
    </tableColumn>
    <tableColumn id="5" name="Kolumna5" dataDxfId="4828">
      <calculatedColumnFormula>IFERROR(D147/C147,"")</calculatedColumnFormula>
    </tableColumn>
    <tableColumn id="6" name="Kolumna6" dataDxfId="4827"/>
  </tableColumns>
  <tableStyleInfo name="TableStyleLight9" showFirstColumn="0" showLastColumn="0" showRowStripes="1" showColumnStripes="0"/>
</table>
</file>

<file path=xl/tables/table115.xml><?xml version="1.0" encoding="utf-8"?>
<table xmlns="http://schemas.openxmlformats.org/spreadsheetml/2006/main" id="114" name="Tabela1640115" displayName="Tabela1640115" ref="B155:G162" headerRowCount="0" totalsRowShown="0">
  <tableColumns count="6">
    <tableColumn id="1" name="Kolumna1" dataDxfId="4826">
      <calculatedColumnFormula>'Wzorzec kategorii'!B120</calculatedColumnFormula>
    </tableColumn>
    <tableColumn id="2" name="Kolumna2" dataDxfId="4825"/>
    <tableColumn id="3" name="Kolumna3" dataDxfId="4824">
      <calculatedColumnFormula>SUM(Tabela192345120[#This Row])</calculatedColumnFormula>
    </tableColumn>
    <tableColumn id="4" name="Kolumna4" dataDxfId="4823">
      <calculatedColumnFormula>C155-D155</calculatedColumnFormula>
    </tableColumn>
    <tableColumn id="5" name="Kolumna5" dataDxfId="4822">
      <calculatedColumnFormula>IFERROR(D155/C155,"")</calculatedColumnFormula>
    </tableColumn>
    <tableColumn id="6" name="Kolumna6" dataDxfId="4821"/>
  </tableColumns>
  <tableStyleInfo name="TableStyleLight9" showFirstColumn="0" showLastColumn="0" showRowStripes="1" showColumnStripes="0"/>
</table>
</file>

<file path=xl/tables/table116.xml><?xml version="1.0" encoding="utf-8"?>
<table xmlns="http://schemas.openxmlformats.org/spreadsheetml/2006/main" id="115" name="Tabela1841116" displayName="Tabela1841116" ref="I69:AM79" totalsRowShown="0" headerRowDxfId="4820" dataDxfId="4818" headerRowBorderDxfId="4819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17"/>
    <tableColumn id="2" name="2" dataDxfId="4816"/>
    <tableColumn id="3" name="3" dataDxfId="4815"/>
    <tableColumn id="4" name="4" dataDxfId="4814"/>
    <tableColumn id="5" name="5" dataDxfId="4813"/>
    <tableColumn id="6" name="6" dataDxfId="4812"/>
    <tableColumn id="7" name="7" dataDxfId="4811"/>
    <tableColumn id="8" name="8" dataDxfId="4810"/>
    <tableColumn id="9" name="9" dataDxfId="4809"/>
    <tableColumn id="10" name="10" dataDxfId="4808"/>
    <tableColumn id="11" name="11" dataDxfId="4807"/>
    <tableColumn id="12" name="12" dataDxfId="4806"/>
    <tableColumn id="13" name="13" dataDxfId="4805"/>
    <tableColumn id="14" name="14" dataDxfId="4804"/>
    <tableColumn id="15" name="15" dataDxfId="4803"/>
    <tableColumn id="16" name="16" dataDxfId="4802"/>
    <tableColumn id="17" name="17" dataDxfId="4801"/>
    <tableColumn id="18" name="18" dataDxfId="4800"/>
    <tableColumn id="19" name="19" dataDxfId="4799"/>
    <tableColumn id="20" name="20" dataDxfId="4798"/>
    <tableColumn id="21" name="21" dataDxfId="4797"/>
    <tableColumn id="22" name="22" dataDxfId="4796"/>
    <tableColumn id="23" name="23" dataDxfId="4795"/>
    <tableColumn id="24" name="24" dataDxfId="4794"/>
    <tableColumn id="25" name="25" dataDxfId="4793"/>
    <tableColumn id="26" name="26" dataDxfId="4792"/>
    <tableColumn id="27" name="27" dataDxfId="4791"/>
    <tableColumn id="28" name="28" dataDxfId="4790"/>
    <tableColumn id="29" name="29" dataDxfId="4789"/>
    <tableColumn id="30" name="30" dataDxfId="4788"/>
    <tableColumn id="31" name="31" dataDxfId="4787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6" name="Tabela1942117" displayName="Tabela1942117" ref="I81:AM89" totalsRowShown="0" headerRowDxfId="4786" dataDxfId="4784" headerRowBorderDxfId="4785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83"/>
    <tableColumn id="2" name="2" dataDxfId="4782"/>
    <tableColumn id="3" name="3" dataDxfId="4781"/>
    <tableColumn id="4" name="4" dataDxfId="4780"/>
    <tableColumn id="5" name="5" dataDxfId="4779"/>
    <tableColumn id="6" name="6" dataDxfId="4778"/>
    <tableColumn id="7" name="7" dataDxfId="4777"/>
    <tableColumn id="8" name="8" dataDxfId="4776"/>
    <tableColumn id="9" name="9" dataDxfId="4775"/>
    <tableColumn id="10" name="10" dataDxfId="4774"/>
    <tableColumn id="11" name="11" dataDxfId="4773"/>
    <tableColumn id="12" name="12" dataDxfId="4772"/>
    <tableColumn id="13" name="13" dataDxfId="4771"/>
    <tableColumn id="14" name="14" dataDxfId="4770"/>
    <tableColumn id="15" name="15" dataDxfId="4769"/>
    <tableColumn id="16" name="16" dataDxfId="4768"/>
    <tableColumn id="17" name="17" dataDxfId="4767"/>
    <tableColumn id="18" name="18" dataDxfId="4766"/>
    <tableColumn id="19" name="19" dataDxfId="4765"/>
    <tableColumn id="20" name="20" dataDxfId="4764"/>
    <tableColumn id="21" name="21" dataDxfId="4763"/>
    <tableColumn id="22" name="22" dataDxfId="4762"/>
    <tableColumn id="23" name="23" dataDxfId="4761"/>
    <tableColumn id="24" name="24" dataDxfId="4760"/>
    <tableColumn id="25" name="25" dataDxfId="4759"/>
    <tableColumn id="26" name="26" dataDxfId="4758"/>
    <tableColumn id="27" name="27" dataDxfId="4757"/>
    <tableColumn id="28" name="28" dataDxfId="4756"/>
    <tableColumn id="29" name="29" dataDxfId="4755"/>
    <tableColumn id="30" name="30" dataDxfId="4754"/>
    <tableColumn id="31" name="31" dataDxfId="4753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7" name="Tabela192143118" displayName="Tabela192143118" ref="I91:AM96" totalsRowShown="0" headerRowDxfId="4752" dataDxfId="4750" headerRowBorderDxfId="4751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49"/>
    <tableColumn id="2" name="2" dataDxfId="4748"/>
    <tableColumn id="3" name="3" dataDxfId="4747"/>
    <tableColumn id="4" name="4" dataDxfId="4746"/>
    <tableColumn id="5" name="5" dataDxfId="4745"/>
    <tableColumn id="6" name="6" dataDxfId="4744"/>
    <tableColumn id="7" name="7" dataDxfId="4743"/>
    <tableColumn id="8" name="8" dataDxfId="4742"/>
    <tableColumn id="9" name="9" dataDxfId="4741"/>
    <tableColumn id="10" name="10" dataDxfId="4740"/>
    <tableColumn id="11" name="11" dataDxfId="4739"/>
    <tableColumn id="12" name="12" dataDxfId="4738"/>
    <tableColumn id="13" name="13" dataDxfId="4737"/>
    <tableColumn id="14" name="14" dataDxfId="4736"/>
    <tableColumn id="15" name="15" dataDxfId="4735"/>
    <tableColumn id="16" name="16" dataDxfId="4734"/>
    <tableColumn id="17" name="17" dataDxfId="4733"/>
    <tableColumn id="18" name="18" dataDxfId="4732"/>
    <tableColumn id="19" name="19" dataDxfId="4731"/>
    <tableColumn id="20" name="20" dataDxfId="4730"/>
    <tableColumn id="21" name="21" dataDxfId="4729"/>
    <tableColumn id="22" name="22" dataDxfId="4728"/>
    <tableColumn id="23" name="23" dataDxfId="4727"/>
    <tableColumn id="24" name="24" dataDxfId="4726"/>
    <tableColumn id="25" name="25" dataDxfId="4725"/>
    <tableColumn id="26" name="26" dataDxfId="4724"/>
    <tableColumn id="27" name="27" dataDxfId="4723"/>
    <tableColumn id="28" name="28" dataDxfId="4722"/>
    <tableColumn id="29" name="29" dataDxfId="4721"/>
    <tableColumn id="30" name="30" dataDxfId="4720"/>
    <tableColumn id="31" name="31" dataDxfId="4719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id="118" name="Tabela192244119" displayName="Tabela192244119" ref="I111:AM116" totalsRowShown="0" headerRowDxfId="4718" dataDxfId="4716" headerRowBorderDxfId="4717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15"/>
    <tableColumn id="2" name="2" dataDxfId="4714"/>
    <tableColumn id="3" name="3" dataDxfId="4713"/>
    <tableColumn id="4" name="4" dataDxfId="4712"/>
    <tableColumn id="5" name="5" dataDxfId="4711"/>
    <tableColumn id="6" name="6" dataDxfId="4710"/>
    <tableColumn id="7" name="7" dataDxfId="4709"/>
    <tableColumn id="8" name="8" dataDxfId="4708"/>
    <tableColumn id="9" name="9" dataDxfId="4707"/>
    <tableColumn id="10" name="10" dataDxfId="4706"/>
    <tableColumn id="11" name="11" dataDxfId="4705"/>
    <tableColumn id="12" name="12" dataDxfId="4704"/>
    <tableColumn id="13" name="13" dataDxfId="4703"/>
    <tableColumn id="14" name="14" dataDxfId="4702"/>
    <tableColumn id="15" name="15" dataDxfId="4701"/>
    <tableColumn id="16" name="16" dataDxfId="4700"/>
    <tableColumn id="17" name="17" dataDxfId="4699"/>
    <tableColumn id="18" name="18" dataDxfId="4698"/>
    <tableColumn id="19" name="19" dataDxfId="4697"/>
    <tableColumn id="20" name="20" dataDxfId="4696"/>
    <tableColumn id="21" name="21" dataDxfId="4695"/>
    <tableColumn id="22" name="22" dataDxfId="4694"/>
    <tableColumn id="23" name="23" dataDxfId="4693"/>
    <tableColumn id="24" name="24" dataDxfId="4692"/>
    <tableColumn id="25" name="25" dataDxfId="4691"/>
    <tableColumn id="26" name="26" dataDxfId="4690"/>
    <tableColumn id="27" name="27" dataDxfId="4689"/>
    <tableColumn id="28" name="28" dataDxfId="4688"/>
    <tableColumn id="29" name="29" dataDxfId="4687"/>
    <tableColumn id="30" name="30" dataDxfId="4686"/>
    <tableColumn id="31" name="31" dataDxfId="4685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137:G144" headerRowCount="0" totalsRowShown="0">
  <tableColumns count="6">
    <tableColumn id="1" name="Kolumna1" dataDxfId="6445"/>
    <tableColumn id="2" name="Kolumna2" dataDxfId="6444"/>
    <tableColumn id="3" name="Kolumna3" dataDxfId="6443">
      <calculatedColumnFormula>SUM(Tabela27[#This Row])</calculatedColumnFormula>
    </tableColumn>
    <tableColumn id="4" name="Kolumna4" dataDxfId="6442">
      <calculatedColumnFormula>C137-D137</calculatedColumnFormula>
    </tableColumn>
    <tableColumn id="5" name="Kolumna5" dataDxfId="6441">
      <calculatedColumnFormula>IFERROR(D137/C137,"")</calculatedColumnFormula>
    </tableColumn>
    <tableColumn id="6" name="Kolumna6" dataDxfId="6440"/>
  </tableColumns>
  <tableStyleInfo name="TableStyleLight9" showFirstColumn="0" showLastColumn="0" showRowStripes="1" showColumnStripes="0"/>
</table>
</file>

<file path=xl/tables/table120.xml><?xml version="1.0" encoding="utf-8"?>
<table xmlns="http://schemas.openxmlformats.org/spreadsheetml/2006/main" id="119" name="Tabela192345120" displayName="Tabela192345120" ref="I154:AM162" totalsRowShown="0" headerRowDxfId="4684" dataDxfId="4682" headerRowBorderDxfId="4683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81"/>
    <tableColumn id="2" name="2" dataDxfId="4680"/>
    <tableColumn id="3" name="3" dataDxfId="4679"/>
    <tableColumn id="4" name="4" dataDxfId="4678"/>
    <tableColumn id="5" name="5" dataDxfId="4677"/>
    <tableColumn id="6" name="6" dataDxfId="4676"/>
    <tableColumn id="7" name="7" dataDxfId="4675"/>
    <tableColumn id="8" name="8" dataDxfId="4674"/>
    <tableColumn id="9" name="9" dataDxfId="4673"/>
    <tableColumn id="10" name="10" dataDxfId="4672"/>
    <tableColumn id="11" name="11" dataDxfId="4671"/>
    <tableColumn id="12" name="12" dataDxfId="4670"/>
    <tableColumn id="13" name="13" dataDxfId="4669"/>
    <tableColumn id="14" name="14" dataDxfId="4668"/>
    <tableColumn id="15" name="15" dataDxfId="4667"/>
    <tableColumn id="16" name="16" dataDxfId="4666"/>
    <tableColumn id="17" name="17" dataDxfId="4665"/>
    <tableColumn id="18" name="18" dataDxfId="4664"/>
    <tableColumn id="19" name="19" dataDxfId="4663"/>
    <tableColumn id="20" name="20" dataDxfId="4662"/>
    <tableColumn id="21" name="21" dataDxfId="4661"/>
    <tableColumn id="22" name="22" dataDxfId="4660"/>
    <tableColumn id="23" name="23" dataDxfId="4659"/>
    <tableColumn id="24" name="24" dataDxfId="4658"/>
    <tableColumn id="25" name="25" dataDxfId="4657"/>
    <tableColumn id="26" name="26" dataDxfId="4656"/>
    <tableColumn id="27" name="27" dataDxfId="4655"/>
    <tableColumn id="28" name="28" dataDxfId="4654"/>
    <tableColumn id="29" name="29" dataDxfId="4653"/>
    <tableColumn id="30" name="30" dataDxfId="4652"/>
    <tableColumn id="31" name="31" dataDxfId="4651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0" name="Tabela19212446121" displayName="Tabela19212446121" ref="I104:AM109" totalsRowShown="0" headerRowDxfId="4650" dataDxfId="4648" headerRowBorderDxfId="4649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47"/>
    <tableColumn id="2" name="2" dataDxfId="4646"/>
    <tableColumn id="3" name="3" dataDxfId="4645"/>
    <tableColumn id="4" name="4" dataDxfId="4644"/>
    <tableColumn id="5" name="5" dataDxfId="4643"/>
    <tableColumn id="6" name="6" dataDxfId="4642"/>
    <tableColumn id="7" name="7" dataDxfId="4641"/>
    <tableColumn id="8" name="8" dataDxfId="4640"/>
    <tableColumn id="9" name="9" dataDxfId="4639"/>
    <tableColumn id="10" name="10" dataDxfId="4638"/>
    <tableColumn id="11" name="11" dataDxfId="4637"/>
    <tableColumn id="12" name="12" dataDxfId="4636"/>
    <tableColumn id="13" name="13" dataDxfId="4635"/>
    <tableColumn id="14" name="14" dataDxfId="4634"/>
    <tableColumn id="15" name="15" dataDxfId="4633"/>
    <tableColumn id="16" name="16" dataDxfId="4632"/>
    <tableColumn id="17" name="17" dataDxfId="4631"/>
    <tableColumn id="18" name="18" dataDxfId="4630"/>
    <tableColumn id="19" name="19" dataDxfId="4629"/>
    <tableColumn id="20" name="20" dataDxfId="4628"/>
    <tableColumn id="21" name="21" dataDxfId="4627"/>
    <tableColumn id="22" name="22" dataDxfId="4626"/>
    <tableColumn id="23" name="23" dataDxfId="4625"/>
    <tableColumn id="24" name="24" dataDxfId="4624"/>
    <tableColumn id="25" name="25" dataDxfId="4623"/>
    <tableColumn id="26" name="26" dataDxfId="4622"/>
    <tableColumn id="27" name="27" dataDxfId="4621"/>
    <tableColumn id="28" name="28" dataDxfId="4620"/>
    <tableColumn id="29" name="29" dataDxfId="4619"/>
    <tableColumn id="30" name="30" dataDxfId="4618"/>
    <tableColumn id="31" name="31" dataDxfId="4617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1" name="Tabela19212547122" displayName="Tabela19212547122" ref="I98:AM102" totalsRowShown="0" headerRowDxfId="4616" dataDxfId="4614" headerRowBorderDxfId="4615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13"/>
    <tableColumn id="2" name="2" dataDxfId="4612"/>
    <tableColumn id="3" name="3" dataDxfId="4611"/>
    <tableColumn id="4" name="4" dataDxfId="4610"/>
    <tableColumn id="5" name="5" dataDxfId="4609"/>
    <tableColumn id="6" name="6" dataDxfId="4608"/>
    <tableColumn id="7" name="7" dataDxfId="4607"/>
    <tableColumn id="8" name="8" dataDxfId="4606"/>
    <tableColumn id="9" name="9" dataDxfId="4605"/>
    <tableColumn id="10" name="10" dataDxfId="4604"/>
    <tableColumn id="11" name="11" dataDxfId="4603"/>
    <tableColumn id="12" name="12" dataDxfId="4602"/>
    <tableColumn id="13" name="13" dataDxfId="4601"/>
    <tableColumn id="14" name="14" dataDxfId="4600"/>
    <tableColumn id="15" name="15" dataDxfId="4599"/>
    <tableColumn id="16" name="16" dataDxfId="4598"/>
    <tableColumn id="17" name="17" dataDxfId="4597"/>
    <tableColumn id="18" name="18" dataDxfId="4596"/>
    <tableColumn id="19" name="19" dataDxfId="4595"/>
    <tableColumn id="20" name="20" dataDxfId="4594"/>
    <tableColumn id="21" name="21" dataDxfId="4593"/>
    <tableColumn id="22" name="22" dataDxfId="4592"/>
    <tableColumn id="23" name="23" dataDxfId="4591"/>
    <tableColumn id="24" name="24" dataDxfId="4590"/>
    <tableColumn id="25" name="25" dataDxfId="4589"/>
    <tableColumn id="26" name="26" dataDxfId="4588"/>
    <tableColumn id="27" name="27" dataDxfId="4587"/>
    <tableColumn id="28" name="28" dataDxfId="4586"/>
    <tableColumn id="29" name="29" dataDxfId="4585"/>
    <tableColumn id="30" name="30" dataDxfId="4584"/>
    <tableColumn id="31" name="31" dataDxfId="4583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id="122" name="Tabela2548123" displayName="Tabela2548123" ref="I118:AM124" totalsRowShown="0" headerRowDxfId="4582" dataDxfId="4581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80"/>
    <tableColumn id="2" name="2" dataDxfId="4579"/>
    <tableColumn id="3" name="3" dataDxfId="4578"/>
    <tableColumn id="4" name="4" dataDxfId="4577"/>
    <tableColumn id="5" name="5" dataDxfId="4576"/>
    <tableColumn id="6" name="6" dataDxfId="4575"/>
    <tableColumn id="7" name="7" dataDxfId="4574"/>
    <tableColumn id="8" name="8" dataDxfId="4573"/>
    <tableColumn id="9" name="9" dataDxfId="4572"/>
    <tableColumn id="10" name="10" dataDxfId="4571"/>
    <tableColumn id="11" name="11" dataDxfId="4570"/>
    <tableColumn id="12" name="12" dataDxfId="4569"/>
    <tableColumn id="13" name="13" dataDxfId="4568"/>
    <tableColumn id="14" name="14" dataDxfId="4567"/>
    <tableColumn id="15" name="15" dataDxfId="4566"/>
    <tableColumn id="16" name="16" dataDxfId="4565"/>
    <tableColumn id="17" name="17" dataDxfId="4564"/>
    <tableColumn id="18" name="18" dataDxfId="4563"/>
    <tableColumn id="19" name="19" dataDxfId="4562"/>
    <tableColumn id="20" name="20" dataDxfId="4561"/>
    <tableColumn id="21" name="21" dataDxfId="4560"/>
    <tableColumn id="22" name="22" dataDxfId="4559"/>
    <tableColumn id="23" name="23" dataDxfId="4558"/>
    <tableColumn id="24" name="24" dataDxfId="4557"/>
    <tableColumn id="25" name="25" dataDxfId="4556"/>
    <tableColumn id="26" name="26" dataDxfId="4555"/>
    <tableColumn id="27" name="27" dataDxfId="4554"/>
    <tableColumn id="28" name="28" dataDxfId="4553"/>
    <tableColumn id="29" name="29" dataDxfId="4552"/>
    <tableColumn id="30" name="30" dataDxfId="4551"/>
    <tableColumn id="31" name="31" dataDxfId="4550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3" name="Tabela2649124" displayName="Tabela2649124" ref="I126:AM134" totalsRowShown="0" headerRowDxfId="4549" headerRowBorderDxfId="4548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47"/>
    <tableColumn id="2" name="2" dataDxfId="4546"/>
    <tableColumn id="3" name="3" dataDxfId="4545"/>
    <tableColumn id="4" name="4" dataDxfId="4544"/>
    <tableColumn id="5" name="5" dataDxfId="4543"/>
    <tableColumn id="6" name="6" dataDxfId="4542"/>
    <tableColumn id="7" name="7" dataDxfId="4541"/>
    <tableColumn id="8" name="8" dataDxfId="4540"/>
    <tableColumn id="9" name="9" dataDxfId="4539"/>
    <tableColumn id="10" name="10" dataDxfId="4538"/>
    <tableColumn id="11" name="11" dataDxfId="4537"/>
    <tableColumn id="12" name="12" dataDxfId="4536"/>
    <tableColumn id="13" name="13" dataDxfId="4535"/>
    <tableColumn id="14" name="14" dataDxfId="4534"/>
    <tableColumn id="15" name="15" dataDxfId="4533"/>
    <tableColumn id="16" name="16" dataDxfId="4532"/>
    <tableColumn id="17" name="17" dataDxfId="4531"/>
    <tableColumn id="18" name="18" dataDxfId="4530"/>
    <tableColumn id="19" name="19" dataDxfId="4529"/>
    <tableColumn id="20" name="20" dataDxfId="4528"/>
    <tableColumn id="21" name="21" dataDxfId="4527"/>
    <tableColumn id="22" name="22" dataDxfId="4526"/>
    <tableColumn id="23" name="23" dataDxfId="4525"/>
    <tableColumn id="24" name="24" dataDxfId="4524"/>
    <tableColumn id="25" name="25" dataDxfId="4523"/>
    <tableColumn id="26" name="26" dataDxfId="4522"/>
    <tableColumn id="27" name="27" dataDxfId="4521"/>
    <tableColumn id="28" name="28" dataDxfId="4520"/>
    <tableColumn id="29" name="29" dataDxfId="4519"/>
    <tableColumn id="30" name="30" dataDxfId="4518"/>
    <tableColumn id="31" name="31" dataDxfId="4517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4" name="Tabela2750125" displayName="Tabela2750125" ref="I136:AM144" totalsRowShown="0" headerRowDxfId="4516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15"/>
    <tableColumn id="2" name="2" dataDxfId="4514"/>
    <tableColumn id="3" name="3" dataDxfId="4513"/>
    <tableColumn id="4" name="4" dataDxfId="4512"/>
    <tableColumn id="5" name="5" dataDxfId="4511"/>
    <tableColumn id="6" name="6" dataDxfId="4510"/>
    <tableColumn id="7" name="7" dataDxfId="4509"/>
    <tableColumn id="8" name="8" dataDxfId="4508"/>
    <tableColumn id="9" name="9" dataDxfId="4507"/>
    <tableColumn id="10" name="10" dataDxfId="4506"/>
    <tableColumn id="11" name="11" dataDxfId="4505"/>
    <tableColumn id="12" name="12" dataDxfId="4504"/>
    <tableColumn id="13" name="13" dataDxfId="4503"/>
    <tableColumn id="14" name="14" dataDxfId="4502"/>
    <tableColumn id="15" name="15" dataDxfId="4501"/>
    <tableColumn id="16" name="16" dataDxfId="4500"/>
    <tableColumn id="17" name="17" dataDxfId="4499"/>
    <tableColumn id="18" name="18" dataDxfId="4498"/>
    <tableColumn id="19" name="19" dataDxfId="4497"/>
    <tableColumn id="20" name="20" dataDxfId="4496"/>
    <tableColumn id="21" name="21" dataDxfId="4495"/>
    <tableColumn id="22" name="22" dataDxfId="4494"/>
    <tableColumn id="23" name="23" dataDxfId="4493"/>
    <tableColumn id="24" name="24" dataDxfId="4492"/>
    <tableColumn id="25" name="25" dataDxfId="4491"/>
    <tableColumn id="26" name="26" dataDxfId="4490"/>
    <tableColumn id="27" name="27" dataDxfId="4489"/>
    <tableColumn id="28" name="28" dataDxfId="4488"/>
    <tableColumn id="29" name="29" dataDxfId="4487"/>
    <tableColumn id="30" name="30" dataDxfId="4486"/>
    <tableColumn id="31" name="31" dataDxfId="4485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5" name="Tabela2851126" displayName="Tabela2851126" ref="I146:AM152" totalsRowShown="0" headerRowDxfId="4484" dataDxfId="4482" headerRowBorderDxfId="4483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481"/>
    <tableColumn id="2" name="2" dataDxfId="4480"/>
    <tableColumn id="3" name="3" dataDxfId="4479"/>
    <tableColumn id="4" name="4" dataDxfId="4478"/>
    <tableColumn id="5" name="5" dataDxfId="4477"/>
    <tableColumn id="6" name="6" dataDxfId="4476"/>
    <tableColumn id="7" name="7" dataDxfId="4475"/>
    <tableColumn id="8" name="8" dataDxfId="4474"/>
    <tableColumn id="9" name="9" dataDxfId="4473"/>
    <tableColumn id="10" name="10" dataDxfId="4472"/>
    <tableColumn id="11" name="11" dataDxfId="4471"/>
    <tableColumn id="12" name="12" dataDxfId="4470"/>
    <tableColumn id="13" name="13" dataDxfId="4469"/>
    <tableColumn id="14" name="14" dataDxfId="4468"/>
    <tableColumn id="15" name="15" dataDxfId="4467"/>
    <tableColumn id="16" name="16" dataDxfId="4466"/>
    <tableColumn id="17" name="17" dataDxfId="4465"/>
    <tableColumn id="18" name="18" dataDxfId="4464"/>
    <tableColumn id="19" name="19" dataDxfId="4463"/>
    <tableColumn id="20" name="20" dataDxfId="4462"/>
    <tableColumn id="21" name="21" dataDxfId="4461"/>
    <tableColumn id="22" name="22" dataDxfId="4460"/>
    <tableColumn id="23" name="23" dataDxfId="4459"/>
    <tableColumn id="24" name="24" dataDxfId="4458"/>
    <tableColumn id="25" name="25" dataDxfId="4457"/>
    <tableColumn id="26" name="26" dataDxfId="4456"/>
    <tableColumn id="27" name="27" dataDxfId="4455"/>
    <tableColumn id="28" name="28" dataDxfId="4454"/>
    <tableColumn id="29" name="29" dataDxfId="4453"/>
    <tableColumn id="30" name="30" dataDxfId="4452"/>
    <tableColumn id="31" name="31" dataDxfId="4451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id="126" name="Jedzenie2127" displayName="Jedzenie2127" ref="B63:G67" headerRowCount="0" totalsRowShown="0" headerRowDxfId="4450" dataDxfId="4449">
  <tableColumns count="6">
    <tableColumn id="1" name="Kategoria" dataDxfId="4448">
      <calculatedColumnFormula>'Wzorzec kategorii'!B28</calculatedColumnFormula>
    </tableColumn>
    <tableColumn id="2" name="0" headerRowDxfId="4447" dataDxfId="4446"/>
    <tableColumn id="3" name="02" headerRowDxfId="4445" dataDxfId="4444">
      <calculatedColumnFormula>SUM(Tabela330130[#This Row])</calculatedColumnFormula>
    </tableColumn>
    <tableColumn id="4" name="Kolumna4" dataDxfId="4443">
      <calculatedColumnFormula>C63-D63</calculatedColumnFormula>
    </tableColumn>
    <tableColumn id="5" name="Kolumna1" dataDxfId="4442">
      <calculatedColumnFormula>IFERROR(D63/C63,"")</calculatedColumnFormula>
    </tableColumn>
    <tableColumn id="6" name="Kolumna2" dataDxfId="4441"/>
  </tableColumns>
  <tableStyleInfo name="TableStyleLight9" showFirstColumn="0" showLastColumn="0" showRowStripes="1" showColumnStripes="0"/>
</table>
</file>

<file path=xl/tables/table128.xml><?xml version="1.0" encoding="utf-8"?>
<table xmlns="http://schemas.openxmlformats.org/spreadsheetml/2006/main" id="127" name="Transport3128" displayName="Transport3128" ref="B82:G89" headerRowCount="0" totalsRowShown="0">
  <tableColumns count="6">
    <tableColumn id="1" name="Kolumna1" dataDxfId="4440">
      <calculatedColumnFormula>'Wzorzec kategorii'!B47</calculatedColumnFormula>
    </tableColumn>
    <tableColumn id="2" name="Kolumna2" dataDxfId="4439"/>
    <tableColumn id="3" name="Kolumna3" dataDxfId="4438">
      <calculatedColumnFormula>SUM(Tabela1942142[#This Row])</calculatedColumnFormula>
    </tableColumn>
    <tableColumn id="4" name="Kolumna4" dataDxfId="4437">
      <calculatedColumnFormula>C82-D82</calculatedColumnFormula>
    </tableColumn>
    <tableColumn id="5" name="Kolumna5" dataDxfId="4436">
      <calculatedColumnFormula>IFERROR(D82/C82,"")</calculatedColumnFormula>
    </tableColumn>
    <tableColumn id="6" name="Kolumna6" dataDxfId="4435"/>
  </tableColumns>
  <tableStyleInfo name="TableStyleLight9" showFirstColumn="0" showLastColumn="0" showRowStripes="1" showColumnStripes="0"/>
</table>
</file>

<file path=xl/tables/table129.xml><?xml version="1.0" encoding="utf-8"?>
<table xmlns="http://schemas.openxmlformats.org/spreadsheetml/2006/main" id="128" name="Tabela718129" displayName="Tabela718129" ref="B49:G55" headerRowCount="0" totalsRowShown="0" headerRowDxfId="4434" dataDxfId="4433">
  <tableColumns count="6">
    <tableColumn id="1" name="Kolumna1" dataDxfId="4432">
      <calculatedColumnFormula>'Wzorzec kategorii'!B15</calculatedColumnFormula>
    </tableColumn>
    <tableColumn id="2" name="Kolumna2" dataDxfId="4431"/>
    <tableColumn id="3" name="Kolumna3" dataDxfId="4430"/>
    <tableColumn id="4" name="Kolumna4" dataDxfId="4429">
      <calculatedColumnFormula>Tabela718129[[#This Row],[Kolumna3]]-Tabela718129[[#This Row],[Kolumna2]]</calculatedColumnFormula>
    </tableColumn>
    <tableColumn id="5" name="Kolumna5" dataDxfId="2" dataCellStyle="Procentowy">
      <calculatedColumnFormula>IFERROR(D49/C49,"")</calculatedColumnFormula>
    </tableColumn>
    <tableColumn id="6" name="Kolumna6" dataDxfId="4428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147:G152" headerRowCount="0" totalsRowShown="0">
  <tableColumns count="6">
    <tableColumn id="1" name="Kolumna1" dataDxfId="6439"/>
    <tableColumn id="2" name="Kolumna2" dataDxfId="6438"/>
    <tableColumn id="3" name="Kolumna3" dataDxfId="6437">
      <calculatedColumnFormula>SUM(Tabela28[#This Row])</calculatedColumnFormula>
    </tableColumn>
    <tableColumn id="4" name="Kolumna4" dataDxfId="6436">
      <calculatedColumnFormula>C147-D147</calculatedColumnFormula>
    </tableColumn>
    <tableColumn id="5" name="Kolumna5" dataDxfId="6435">
      <calculatedColumnFormula>IFERROR(D147/C147,"")</calculatedColumnFormula>
    </tableColumn>
    <tableColumn id="6" name="Kolumna6" dataDxfId="6434"/>
  </tableColumns>
  <tableStyleInfo name="TableStyleLight9" showFirstColumn="0" showLastColumn="0" showRowStripes="1" showColumnStripes="0"/>
</table>
</file>

<file path=xl/tables/table130.xml><?xml version="1.0" encoding="utf-8"?>
<table xmlns="http://schemas.openxmlformats.org/spreadsheetml/2006/main" id="129" name="Tabela330130" displayName="Tabela330130" ref="I62:AM67" totalsRowShown="0" headerRowDxfId="4427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426"/>
    <tableColumn id="2" name="2" dataDxfId="4425"/>
    <tableColumn id="3" name="3" dataDxfId="4424"/>
    <tableColumn id="4" name="4" dataDxfId="4423"/>
    <tableColumn id="5" name="5" dataDxfId="4422"/>
    <tableColumn id="6" name="6" dataDxfId="4421"/>
    <tableColumn id="7" name="7" dataDxfId="4420"/>
    <tableColumn id="8" name="8" dataDxfId="4419"/>
    <tableColumn id="9" name="9" dataDxfId="4418"/>
    <tableColumn id="10" name="10" dataDxfId="4417"/>
    <tableColumn id="11" name="11" dataDxfId="4416"/>
    <tableColumn id="12" name="12" dataDxfId="4415"/>
    <tableColumn id="13" name="13" dataDxfId="4414"/>
    <tableColumn id="14" name="14" dataDxfId="4413"/>
    <tableColumn id="15" name="15" dataDxfId="4412"/>
    <tableColumn id="16" name="16" dataDxfId="4411"/>
    <tableColumn id="17" name="17" dataDxfId="4410"/>
    <tableColumn id="18" name="18" dataDxfId="4409"/>
    <tableColumn id="19" name="19" dataDxfId="4408"/>
    <tableColumn id="20" name="20" dataDxfId="4407"/>
    <tableColumn id="21" name="21" dataDxfId="4406"/>
    <tableColumn id="22" name="22" dataDxfId="4405"/>
    <tableColumn id="23" name="23" dataDxfId="4404"/>
    <tableColumn id="24" name="24" dataDxfId="4403"/>
    <tableColumn id="25" name="25" dataDxfId="4402"/>
    <tableColumn id="26" name="26" dataDxfId="4401"/>
    <tableColumn id="27" name="27" dataDxfId="4400"/>
    <tableColumn id="28" name="28" dataDxfId="4399"/>
    <tableColumn id="29" name="29" dataDxfId="4398"/>
    <tableColumn id="30" name="30" dataDxfId="4397"/>
    <tableColumn id="31" name="31" dataDxfId="4396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id="130" name="Tabela431131" displayName="Tabela431131" ref="B70:G79" headerRowCount="0" totalsRowShown="0" headerRowDxfId="4395">
  <tableColumns count="6">
    <tableColumn id="1" name="Kolumna1" dataDxfId="4394">
      <calculatedColumnFormula>'Wzorzec kategorii'!B35</calculatedColumnFormula>
    </tableColumn>
    <tableColumn id="2" name="Kolumna2" headerRowDxfId="4393" dataDxfId="4392"/>
    <tableColumn id="3" name="Kolumna3" headerRowDxfId="4391" dataDxfId="4390">
      <calculatedColumnFormula>SUM(Tabela1841141[#This Row])</calculatedColumnFormula>
    </tableColumn>
    <tableColumn id="4" name="Kolumna4" headerRowDxfId="4389" dataDxfId="4388">
      <calculatedColumnFormula>C70-D70</calculatedColumnFormula>
    </tableColumn>
    <tableColumn id="5" name="Kolumna5" headerRowDxfId="4387" dataDxfId="4386">
      <calculatedColumnFormula>IFERROR(D70/C70,"")</calculatedColumnFormula>
    </tableColumn>
    <tableColumn id="6" name="Kolumna6" headerRowDxfId="4385" dataDxfId="4384"/>
  </tableColumns>
  <tableStyleInfo name="TableStyleLight9" showFirstColumn="0" showLastColumn="0" showRowStripes="1" showColumnStripes="0"/>
</table>
</file>

<file path=xl/tables/table132.xml><?xml version="1.0" encoding="utf-8"?>
<table xmlns="http://schemas.openxmlformats.org/spreadsheetml/2006/main" id="131" name="Tabela832132" displayName="Tabela832132" ref="B92:G96" headerRowCount="0" totalsRowShown="0">
  <tableColumns count="6">
    <tableColumn id="1" name="Kolumna1" headerRowDxfId="4383" dataDxfId="4382">
      <calculatedColumnFormula>'Wzorzec kategorii'!B57</calculatedColumnFormula>
    </tableColumn>
    <tableColumn id="2" name="Kolumna2" dataDxfId="4381"/>
    <tableColumn id="3" name="Kolumna3" dataDxfId="4380">
      <calculatedColumnFormula>SUM(Tabela192143143[#This Row])</calculatedColumnFormula>
    </tableColumn>
    <tableColumn id="4" name="Kolumna4" dataDxfId="4379">
      <calculatedColumnFormula>C92-D92</calculatedColumnFormula>
    </tableColumn>
    <tableColumn id="5" name="Kolumna5" dataDxfId="4378">
      <calculatedColumnFormula>IFERROR(D92/C92,"")</calculatedColumnFormula>
    </tableColumn>
    <tableColumn id="6" name="Kolumna6" dataDxfId="4377"/>
  </tableColumns>
  <tableStyleInfo name="TableStyleLight9" showFirstColumn="0" showLastColumn="0" showRowStripes="1" showColumnStripes="0"/>
</table>
</file>

<file path=xl/tables/table133.xml><?xml version="1.0" encoding="utf-8"?>
<table xmlns="http://schemas.openxmlformats.org/spreadsheetml/2006/main" id="132" name="Tabela933133" displayName="Tabela933133" ref="B99:G102" headerRowCount="0" totalsRowShown="0">
  <tableColumns count="6">
    <tableColumn id="1" name="Kolumna1" headerRowDxfId="4376" dataDxfId="4375">
      <calculatedColumnFormula>'Wzorzec kategorii'!B64</calculatedColumnFormula>
    </tableColumn>
    <tableColumn id="2" name="Kolumna2" dataDxfId="4374"/>
    <tableColumn id="3" name="Kolumna3" dataDxfId="4373">
      <calculatedColumnFormula>SUM(Tabela19212547147[#This Row])</calculatedColumnFormula>
    </tableColumn>
    <tableColumn id="4" name="Kolumna4" dataDxfId="4372">
      <calculatedColumnFormula>C99-D99</calculatedColumnFormula>
    </tableColumn>
    <tableColumn id="5" name="Kolumna5" dataDxfId="4371">
      <calculatedColumnFormula>IFERROR(D99/C99,"")</calculatedColumnFormula>
    </tableColumn>
    <tableColumn id="6" name="Kolumna6" dataDxfId="4370"/>
  </tableColumns>
  <tableStyleInfo name="TableStyleLight9" showFirstColumn="0" showLastColumn="0" showRowStripes="1" showColumnStripes="0"/>
</table>
</file>

<file path=xl/tables/table134.xml><?xml version="1.0" encoding="utf-8"?>
<table xmlns="http://schemas.openxmlformats.org/spreadsheetml/2006/main" id="133" name="Tabela1034134" displayName="Tabela1034134" ref="B105:G109" headerRowCount="0" totalsRowShown="0">
  <tableColumns count="6">
    <tableColumn id="1" name="Kolumna1" headerRowDxfId="4369" dataDxfId="4368">
      <calculatedColumnFormula>'Wzorzec kategorii'!B70</calculatedColumnFormula>
    </tableColumn>
    <tableColumn id="2" name="Kolumna2" dataDxfId="4367"/>
    <tableColumn id="3" name="Kolumna3" dataDxfId="4366">
      <calculatedColumnFormula>SUM(Tabela19212446146[#This Row])</calculatedColumnFormula>
    </tableColumn>
    <tableColumn id="4" name="Kolumna4" dataDxfId="4365">
      <calculatedColumnFormula>C105-D105</calculatedColumnFormula>
    </tableColumn>
    <tableColumn id="5" name="Kolumna5" dataDxfId="4364">
      <calculatedColumnFormula>IFERROR(D105/C105,"")</calculatedColumnFormula>
    </tableColumn>
    <tableColumn id="6" name="Kolumna6" dataDxfId="4363"/>
  </tableColumns>
  <tableStyleInfo name="TableStyleLight9" showFirstColumn="0" showLastColumn="0" showRowStripes="1" showColumnStripes="0"/>
</table>
</file>

<file path=xl/tables/table135.xml><?xml version="1.0" encoding="utf-8"?>
<table xmlns="http://schemas.openxmlformats.org/spreadsheetml/2006/main" id="134" name="Tabela1135135" displayName="Tabela1135135" ref="B112:G116" headerRowCount="0" totalsRowShown="0">
  <tableColumns count="6">
    <tableColumn id="1" name="Kolumna1" dataDxfId="4362">
      <calculatedColumnFormula>'Wzorzec kategorii'!B77</calculatedColumnFormula>
    </tableColumn>
    <tableColumn id="2" name="Kolumna2" dataDxfId="4361"/>
    <tableColumn id="3" name="Kolumna3" dataDxfId="4360">
      <calculatedColumnFormula>SUM(Tabela192244144[#This Row])</calculatedColumnFormula>
    </tableColumn>
    <tableColumn id="4" name="Kolumna4" dataDxfId="4359">
      <calculatedColumnFormula>C112-D112</calculatedColumnFormula>
    </tableColumn>
    <tableColumn id="5" name="Kolumna5" dataDxfId="4358">
      <calculatedColumnFormula>IFERROR(D112/C112,"")</calculatedColumnFormula>
    </tableColumn>
    <tableColumn id="6" name="Kolumna6" dataDxfId="4357"/>
  </tableColumns>
  <tableStyleInfo name="TableStyleLight9" showFirstColumn="0" showLastColumn="0" showRowStripes="1" showColumnStripes="0"/>
</table>
</file>

<file path=xl/tables/table136.xml><?xml version="1.0" encoding="utf-8"?>
<table xmlns="http://schemas.openxmlformats.org/spreadsheetml/2006/main" id="135" name="Tabela1236136" displayName="Tabela1236136" ref="B119:G124" headerRowCount="0" totalsRowShown="0">
  <tableColumns count="6">
    <tableColumn id="1" name="Kolumna1" dataDxfId="4356">
      <calculatedColumnFormula>'Wzorzec kategorii'!B84</calculatedColumnFormula>
    </tableColumn>
    <tableColumn id="2" name="Kolumna2" dataDxfId="4355"/>
    <tableColumn id="3" name="Kolumna3" dataDxfId="4354">
      <calculatedColumnFormula>SUM(Tabela2548148[#This Row])</calculatedColumnFormula>
    </tableColumn>
    <tableColumn id="4" name="Kolumna4" dataDxfId="4353">
      <calculatedColumnFormula>C119-D119</calculatedColumnFormula>
    </tableColumn>
    <tableColumn id="5" name="Kolumna5" dataDxfId="4352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37.xml><?xml version="1.0" encoding="utf-8"?>
<table xmlns="http://schemas.openxmlformats.org/spreadsheetml/2006/main" id="136" name="Tabela1337137" displayName="Tabela1337137" ref="B127:G134" headerRowCount="0" totalsRowShown="0">
  <tableColumns count="6">
    <tableColumn id="1" name="Kolumna1" dataDxfId="4351">
      <calculatedColumnFormula>'Wzorzec kategorii'!B92</calculatedColumnFormula>
    </tableColumn>
    <tableColumn id="2" name="Kolumna2" dataDxfId="4350"/>
    <tableColumn id="3" name="Kolumna3" dataDxfId="4349">
      <calculatedColumnFormula>SUM(Tabela2649149[#This Row])</calculatedColumnFormula>
    </tableColumn>
    <tableColumn id="4" name="Kolumna4" dataDxfId="4348">
      <calculatedColumnFormula>C127-D127</calculatedColumnFormula>
    </tableColumn>
    <tableColumn id="5" name="Kolumna5" dataDxfId="4347">
      <calculatedColumnFormula>IFERROR(D127/C127,"")</calculatedColumnFormula>
    </tableColumn>
    <tableColumn id="6" name="Kolumna6" dataDxfId="4346"/>
  </tableColumns>
  <tableStyleInfo name="TableStyleLight9" showFirstColumn="0" showLastColumn="0" showRowStripes="1" showColumnStripes="0"/>
</table>
</file>

<file path=xl/tables/table138.xml><?xml version="1.0" encoding="utf-8"?>
<table xmlns="http://schemas.openxmlformats.org/spreadsheetml/2006/main" id="137" name="Tabela1438138" displayName="Tabela1438138" ref="B137:G144" headerRowCount="0" totalsRowShown="0">
  <tableColumns count="6">
    <tableColumn id="1" name="Kolumna1" dataDxfId="4345">
      <calculatedColumnFormula>'Wzorzec kategorii'!B102</calculatedColumnFormula>
    </tableColumn>
    <tableColumn id="2" name="Kolumna2" dataDxfId="4344"/>
    <tableColumn id="3" name="Kolumna3" dataDxfId="4343">
      <calculatedColumnFormula>SUM(Tabela2750150[#This Row])</calculatedColumnFormula>
    </tableColumn>
    <tableColumn id="4" name="Kolumna4" dataDxfId="4342">
      <calculatedColumnFormula>C137-D137</calculatedColumnFormula>
    </tableColumn>
    <tableColumn id="5" name="Kolumna5" dataDxfId="4341">
      <calculatedColumnFormula>IFERROR(D137/C137,"")</calculatedColumnFormula>
    </tableColumn>
    <tableColumn id="6" name="Kolumna6" dataDxfId="4340"/>
  </tableColumns>
  <tableStyleInfo name="TableStyleLight9" showFirstColumn="0" showLastColumn="0" showRowStripes="1" showColumnStripes="0"/>
</table>
</file>

<file path=xl/tables/table139.xml><?xml version="1.0" encoding="utf-8"?>
<table xmlns="http://schemas.openxmlformats.org/spreadsheetml/2006/main" id="138" name="Tabela1539139" displayName="Tabela1539139" ref="B147:G152" headerRowCount="0" totalsRowShown="0">
  <tableColumns count="6">
    <tableColumn id="1" name="Kolumna1" dataDxfId="4339">
      <calculatedColumnFormula>'Wzorzec kategorii'!B112</calculatedColumnFormula>
    </tableColumn>
    <tableColumn id="2" name="Kolumna2" dataDxfId="4338"/>
    <tableColumn id="3" name="Kolumna3" dataDxfId="4337">
      <calculatedColumnFormula>SUM(Tabela2851151[#This Row])</calculatedColumnFormula>
    </tableColumn>
    <tableColumn id="4" name="Kolumna4" dataDxfId="4336">
      <calculatedColumnFormula>C147-D147</calculatedColumnFormula>
    </tableColumn>
    <tableColumn id="5" name="Kolumna5" dataDxfId="4335">
      <calculatedColumnFormula>IFERROR(D147/C147,"")</calculatedColumnFormula>
    </tableColumn>
    <tableColumn id="6" name="Kolumna6" dataDxfId="4334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6" name="Tabela16" displayName="Tabela16" ref="B155:G162" headerRowCount="0" totalsRowShown="0">
  <tableColumns count="6">
    <tableColumn id="1" name="Kolumna1" dataDxfId="6433"/>
    <tableColumn id="2" name="Kolumna2" dataDxfId="6432"/>
    <tableColumn id="3" name="Kolumna3" dataDxfId="6431">
      <calculatedColumnFormula>SUM(Tabela1923[#This Row])</calculatedColumnFormula>
    </tableColumn>
    <tableColumn id="4" name="Kolumna4" dataDxfId="6430">
      <calculatedColumnFormula>C155-D155</calculatedColumnFormula>
    </tableColumn>
    <tableColumn id="5" name="Kolumna5" dataDxfId="6429">
      <calculatedColumnFormula>IFERROR(D155/C155,"")</calculatedColumnFormula>
    </tableColumn>
    <tableColumn id="6" name="Kolumna6" dataDxfId="6428"/>
  </tableColumns>
  <tableStyleInfo name="TableStyleLight9" showFirstColumn="0" showLastColumn="0" showRowStripes="1" showColumnStripes="0"/>
</table>
</file>

<file path=xl/tables/table140.xml><?xml version="1.0" encoding="utf-8"?>
<table xmlns="http://schemas.openxmlformats.org/spreadsheetml/2006/main" id="139" name="Tabela1640140" displayName="Tabela1640140" ref="B155:G162" headerRowCount="0" totalsRowShown="0">
  <tableColumns count="6">
    <tableColumn id="1" name="Kolumna1" dataDxfId="4333">
      <calculatedColumnFormula>'Wzorzec kategorii'!B120</calculatedColumnFormula>
    </tableColumn>
    <tableColumn id="2" name="Kolumna2" dataDxfId="4332"/>
    <tableColumn id="3" name="Kolumna3" dataDxfId="4331">
      <calculatedColumnFormula>SUM(Tabela192345145[#This Row])</calculatedColumnFormula>
    </tableColumn>
    <tableColumn id="4" name="Kolumna4" dataDxfId="4330">
      <calculatedColumnFormula>C155-D155</calculatedColumnFormula>
    </tableColumn>
    <tableColumn id="5" name="Kolumna5" dataDxfId="4329">
      <calculatedColumnFormula>IFERROR(D155/C155,"")</calculatedColumnFormula>
    </tableColumn>
    <tableColumn id="6" name="Kolumna6" dataDxfId="4328"/>
  </tableColumns>
  <tableStyleInfo name="TableStyleLight9" showFirstColumn="0" showLastColumn="0" showRowStripes="1" showColumnStripes="0"/>
</table>
</file>

<file path=xl/tables/table141.xml><?xml version="1.0" encoding="utf-8"?>
<table xmlns="http://schemas.openxmlformats.org/spreadsheetml/2006/main" id="140" name="Tabela1841141" displayName="Tabela1841141" ref="I69:AM79" totalsRowShown="0" headerRowDxfId="4327" dataDxfId="4325" headerRowBorderDxfId="4326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24"/>
    <tableColumn id="2" name="2" dataDxfId="4323"/>
    <tableColumn id="3" name="3" dataDxfId="4322"/>
    <tableColumn id="4" name="4" dataDxfId="4321"/>
    <tableColumn id="5" name="5" dataDxfId="4320"/>
    <tableColumn id="6" name="6" dataDxfId="4319"/>
    <tableColumn id="7" name="7" dataDxfId="4318"/>
    <tableColumn id="8" name="8" dataDxfId="4317"/>
    <tableColumn id="9" name="9" dataDxfId="4316"/>
    <tableColumn id="10" name="10" dataDxfId="4315"/>
    <tableColumn id="11" name="11" dataDxfId="4314"/>
    <tableColumn id="12" name="12" dataDxfId="4313"/>
    <tableColumn id="13" name="13" dataDxfId="4312"/>
    <tableColumn id="14" name="14" dataDxfId="4311"/>
    <tableColumn id="15" name="15" dataDxfId="4310"/>
    <tableColumn id="16" name="16" dataDxfId="4309"/>
    <tableColumn id="17" name="17" dataDxfId="4308"/>
    <tableColumn id="18" name="18" dataDxfId="4307"/>
    <tableColumn id="19" name="19" dataDxfId="4306"/>
    <tableColumn id="20" name="20" dataDxfId="4305"/>
    <tableColumn id="21" name="21" dataDxfId="4304"/>
    <tableColumn id="22" name="22" dataDxfId="4303"/>
    <tableColumn id="23" name="23" dataDxfId="4302"/>
    <tableColumn id="24" name="24" dataDxfId="4301"/>
    <tableColumn id="25" name="25" dataDxfId="4300"/>
    <tableColumn id="26" name="26" dataDxfId="4299"/>
    <tableColumn id="27" name="27" dataDxfId="4298"/>
    <tableColumn id="28" name="28" dataDxfId="4297"/>
    <tableColumn id="29" name="29" dataDxfId="4296"/>
    <tableColumn id="30" name="30" dataDxfId="4295"/>
    <tableColumn id="31" name="31" dataDxfId="4294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1" name="Tabela1942142" displayName="Tabela1942142" ref="I81:AM89" totalsRowShown="0" headerRowDxfId="4293" dataDxfId="4291" headerRowBorderDxfId="4292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90"/>
    <tableColumn id="2" name="2" dataDxfId="4289"/>
    <tableColumn id="3" name="3" dataDxfId="4288"/>
    <tableColumn id="4" name="4" dataDxfId="4287"/>
    <tableColumn id="5" name="5" dataDxfId="4286"/>
    <tableColumn id="6" name="6" dataDxfId="4285"/>
    <tableColumn id="7" name="7" dataDxfId="4284"/>
    <tableColumn id="8" name="8" dataDxfId="4283"/>
    <tableColumn id="9" name="9" dataDxfId="4282"/>
    <tableColumn id="10" name="10" dataDxfId="4281"/>
    <tableColumn id="11" name="11" dataDxfId="4280"/>
    <tableColumn id="12" name="12" dataDxfId="4279"/>
    <tableColumn id="13" name="13" dataDxfId="4278"/>
    <tableColumn id="14" name="14" dataDxfId="4277"/>
    <tableColumn id="15" name="15" dataDxfId="4276"/>
    <tableColumn id="16" name="16" dataDxfId="4275"/>
    <tableColumn id="17" name="17" dataDxfId="4274"/>
    <tableColumn id="18" name="18" dataDxfId="4273"/>
    <tableColumn id="19" name="19" dataDxfId="4272"/>
    <tableColumn id="20" name="20" dataDxfId="4271"/>
    <tableColumn id="21" name="21" dataDxfId="4270"/>
    <tableColumn id="22" name="22" dataDxfId="4269"/>
    <tableColumn id="23" name="23" dataDxfId="4268"/>
    <tableColumn id="24" name="24" dataDxfId="4267"/>
    <tableColumn id="25" name="25" dataDxfId="4266"/>
    <tableColumn id="26" name="26" dataDxfId="4265"/>
    <tableColumn id="27" name="27" dataDxfId="4264"/>
    <tableColumn id="28" name="28" dataDxfId="4263"/>
    <tableColumn id="29" name="29" dataDxfId="4262"/>
    <tableColumn id="30" name="30" dataDxfId="4261"/>
    <tableColumn id="31" name="31" dataDxfId="4260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id="142" name="Tabela192143143" displayName="Tabela192143143" ref="I91:AM96" totalsRowShown="0" headerRowDxfId="4259" dataDxfId="4257" headerRowBorderDxfId="4258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56"/>
    <tableColumn id="2" name="2" dataDxfId="4255"/>
    <tableColumn id="3" name="3" dataDxfId="4254"/>
    <tableColumn id="4" name="4" dataDxfId="4253"/>
    <tableColumn id="5" name="5" dataDxfId="4252"/>
    <tableColumn id="6" name="6" dataDxfId="4251"/>
    <tableColumn id="7" name="7" dataDxfId="4250"/>
    <tableColumn id="8" name="8" dataDxfId="4249"/>
    <tableColumn id="9" name="9" dataDxfId="4248"/>
    <tableColumn id="10" name="10" dataDxfId="4247"/>
    <tableColumn id="11" name="11" dataDxfId="4246"/>
    <tableColumn id="12" name="12" dataDxfId="4245"/>
    <tableColumn id="13" name="13" dataDxfId="4244"/>
    <tableColumn id="14" name="14" dataDxfId="4243"/>
    <tableColumn id="15" name="15" dataDxfId="4242"/>
    <tableColumn id="16" name="16" dataDxfId="4241"/>
    <tableColumn id="17" name="17" dataDxfId="4240"/>
    <tableColumn id="18" name="18" dataDxfId="4239"/>
    <tableColumn id="19" name="19" dataDxfId="4238"/>
    <tableColumn id="20" name="20" dataDxfId="4237"/>
    <tableColumn id="21" name="21" dataDxfId="4236"/>
    <tableColumn id="22" name="22" dataDxfId="4235"/>
    <tableColumn id="23" name="23" dataDxfId="4234"/>
    <tableColumn id="24" name="24" dataDxfId="4233"/>
    <tableColumn id="25" name="25" dataDxfId="4232"/>
    <tableColumn id="26" name="26" dataDxfId="4231"/>
    <tableColumn id="27" name="27" dataDxfId="4230"/>
    <tableColumn id="28" name="28" dataDxfId="4229"/>
    <tableColumn id="29" name="29" dataDxfId="4228"/>
    <tableColumn id="30" name="30" dataDxfId="4227"/>
    <tableColumn id="31" name="31" dataDxfId="4226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3" name="Tabela192244144" displayName="Tabela192244144" ref="I111:AM116" totalsRowShown="0" headerRowDxfId="4225" dataDxfId="4223" headerRowBorderDxfId="4224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22"/>
    <tableColumn id="2" name="2" dataDxfId="4221"/>
    <tableColumn id="3" name="3" dataDxfId="4220"/>
    <tableColumn id="4" name="4" dataDxfId="4219"/>
    <tableColumn id="5" name="5" dataDxfId="4218"/>
    <tableColumn id="6" name="6" dataDxfId="4217"/>
    <tableColumn id="7" name="7" dataDxfId="4216"/>
    <tableColumn id="8" name="8" dataDxfId="4215"/>
    <tableColumn id="9" name="9" dataDxfId="4214"/>
    <tableColumn id="10" name="10" dataDxfId="4213"/>
    <tableColumn id="11" name="11" dataDxfId="4212"/>
    <tableColumn id="12" name="12" dataDxfId="4211"/>
    <tableColumn id="13" name="13" dataDxfId="4210"/>
    <tableColumn id="14" name="14" dataDxfId="4209"/>
    <tableColumn id="15" name="15" dataDxfId="4208"/>
    <tableColumn id="16" name="16" dataDxfId="4207"/>
    <tableColumn id="17" name="17" dataDxfId="4206"/>
    <tableColumn id="18" name="18" dataDxfId="4205"/>
    <tableColumn id="19" name="19" dataDxfId="4204"/>
    <tableColumn id="20" name="20" dataDxfId="4203"/>
    <tableColumn id="21" name="21" dataDxfId="4202"/>
    <tableColumn id="22" name="22" dataDxfId="4201"/>
    <tableColumn id="23" name="23" dataDxfId="4200"/>
    <tableColumn id="24" name="24" dataDxfId="4199"/>
    <tableColumn id="25" name="25" dataDxfId="4198"/>
    <tableColumn id="26" name="26" dataDxfId="4197"/>
    <tableColumn id="27" name="27" dataDxfId="4196"/>
    <tableColumn id="28" name="28" dataDxfId="4195"/>
    <tableColumn id="29" name="29" dataDxfId="4194"/>
    <tableColumn id="30" name="30" dataDxfId="4193"/>
    <tableColumn id="31" name="31" dataDxfId="4192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4" name="Tabela192345145" displayName="Tabela192345145" ref="I154:AM162" totalsRowShown="0" headerRowDxfId="4191" dataDxfId="4189" headerRowBorderDxfId="4190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88"/>
    <tableColumn id="2" name="2" dataDxfId="4187"/>
    <tableColumn id="3" name="3" dataDxfId="4186"/>
    <tableColumn id="4" name="4" dataDxfId="4185"/>
    <tableColumn id="5" name="5" dataDxfId="4184"/>
    <tableColumn id="6" name="6" dataDxfId="4183"/>
    <tableColumn id="7" name="7" dataDxfId="4182"/>
    <tableColumn id="8" name="8" dataDxfId="4181"/>
    <tableColumn id="9" name="9" dataDxfId="4180"/>
    <tableColumn id="10" name="10" dataDxfId="4179"/>
    <tableColumn id="11" name="11" dataDxfId="4178"/>
    <tableColumn id="12" name="12" dataDxfId="4177"/>
    <tableColumn id="13" name="13" dataDxfId="4176"/>
    <tableColumn id="14" name="14" dataDxfId="4175"/>
    <tableColumn id="15" name="15" dataDxfId="4174"/>
    <tableColumn id="16" name="16" dataDxfId="4173"/>
    <tableColumn id="17" name="17" dataDxfId="4172"/>
    <tableColumn id="18" name="18" dataDxfId="4171"/>
    <tableColumn id="19" name="19" dataDxfId="4170"/>
    <tableColumn id="20" name="20" dataDxfId="4169"/>
    <tableColumn id="21" name="21" dataDxfId="4168"/>
    <tableColumn id="22" name="22" dataDxfId="4167"/>
    <tableColumn id="23" name="23" dataDxfId="4166"/>
    <tableColumn id="24" name="24" dataDxfId="4165"/>
    <tableColumn id="25" name="25" dataDxfId="4164"/>
    <tableColumn id="26" name="26" dataDxfId="4163"/>
    <tableColumn id="27" name="27" dataDxfId="4162"/>
    <tableColumn id="28" name="28" dataDxfId="4161"/>
    <tableColumn id="29" name="29" dataDxfId="4160"/>
    <tableColumn id="30" name="30" dataDxfId="4159"/>
    <tableColumn id="31" name="31" dataDxfId="4158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5" name="Tabela19212446146" displayName="Tabela19212446146" ref="I104:AM109" totalsRowShown="0" headerRowDxfId="4157" dataDxfId="4155" headerRowBorderDxfId="4156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54"/>
    <tableColumn id="2" name="2" dataDxfId="4153"/>
    <tableColumn id="3" name="3" dataDxfId="4152"/>
    <tableColumn id="4" name="4" dataDxfId="4151"/>
    <tableColumn id="5" name="5" dataDxfId="4150"/>
    <tableColumn id="6" name="6" dataDxfId="4149"/>
    <tableColumn id="7" name="7" dataDxfId="4148"/>
    <tableColumn id="8" name="8" dataDxfId="4147"/>
    <tableColumn id="9" name="9" dataDxfId="4146"/>
    <tableColumn id="10" name="10" dataDxfId="4145"/>
    <tableColumn id="11" name="11" dataDxfId="4144"/>
    <tableColumn id="12" name="12" dataDxfId="4143"/>
    <tableColumn id="13" name="13" dataDxfId="4142"/>
    <tableColumn id="14" name="14" dataDxfId="4141"/>
    <tableColumn id="15" name="15" dataDxfId="4140"/>
    <tableColumn id="16" name="16" dataDxfId="4139"/>
    <tableColumn id="17" name="17" dataDxfId="4138"/>
    <tableColumn id="18" name="18" dataDxfId="4137"/>
    <tableColumn id="19" name="19" dataDxfId="4136"/>
    <tableColumn id="20" name="20" dataDxfId="4135"/>
    <tableColumn id="21" name="21" dataDxfId="4134"/>
    <tableColumn id="22" name="22" dataDxfId="4133"/>
    <tableColumn id="23" name="23" dataDxfId="4132"/>
    <tableColumn id="24" name="24" dataDxfId="4131"/>
    <tableColumn id="25" name="25" dataDxfId="4130"/>
    <tableColumn id="26" name="26" dataDxfId="4129"/>
    <tableColumn id="27" name="27" dataDxfId="4128"/>
    <tableColumn id="28" name="28" dataDxfId="4127"/>
    <tableColumn id="29" name="29" dataDxfId="4126"/>
    <tableColumn id="30" name="30" dataDxfId="4125"/>
    <tableColumn id="31" name="31" dataDxfId="4124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id="146" name="Tabela19212547147" displayName="Tabela19212547147" ref="I98:AM102" totalsRowShown="0" headerRowDxfId="4123" dataDxfId="4121" headerRowBorderDxfId="4122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20"/>
    <tableColumn id="2" name="2" dataDxfId="4119"/>
    <tableColumn id="3" name="3" dataDxfId="4118"/>
    <tableColumn id="4" name="4" dataDxfId="4117"/>
    <tableColumn id="5" name="5" dataDxfId="4116"/>
    <tableColumn id="6" name="6" dataDxfId="4115"/>
    <tableColumn id="7" name="7" dataDxfId="4114"/>
    <tableColumn id="8" name="8" dataDxfId="4113"/>
    <tableColumn id="9" name="9" dataDxfId="4112"/>
    <tableColumn id="10" name="10" dataDxfId="4111"/>
    <tableColumn id="11" name="11" dataDxfId="4110"/>
    <tableColumn id="12" name="12" dataDxfId="4109"/>
    <tableColumn id="13" name="13" dataDxfId="4108"/>
    <tableColumn id="14" name="14" dataDxfId="4107"/>
    <tableColumn id="15" name="15" dataDxfId="4106"/>
    <tableColumn id="16" name="16" dataDxfId="4105"/>
    <tableColumn id="17" name="17" dataDxfId="4104"/>
    <tableColumn id="18" name="18" dataDxfId="4103"/>
    <tableColumn id="19" name="19" dataDxfId="4102"/>
    <tableColumn id="20" name="20" dataDxfId="4101"/>
    <tableColumn id="21" name="21" dataDxfId="4100"/>
    <tableColumn id="22" name="22" dataDxfId="4099"/>
    <tableColumn id="23" name="23" dataDxfId="4098"/>
    <tableColumn id="24" name="24" dataDxfId="4097"/>
    <tableColumn id="25" name="25" dataDxfId="4096"/>
    <tableColumn id="26" name="26" dataDxfId="4095"/>
    <tableColumn id="27" name="27" dataDxfId="4094"/>
    <tableColumn id="28" name="28" dataDxfId="4093"/>
    <tableColumn id="29" name="29" dataDxfId="4092"/>
    <tableColumn id="30" name="30" dataDxfId="4091"/>
    <tableColumn id="31" name="31" dataDxfId="4090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7" name="Tabela2548148" displayName="Tabela2548148" ref="I118:AM124" totalsRowShown="0" headerRowDxfId="4089" dataDxfId="4088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87"/>
    <tableColumn id="2" name="2" dataDxfId="4086"/>
    <tableColumn id="3" name="3" dataDxfId="4085"/>
    <tableColumn id="4" name="4" dataDxfId="4084"/>
    <tableColumn id="5" name="5" dataDxfId="4083"/>
    <tableColumn id="6" name="6" dataDxfId="4082"/>
    <tableColumn id="7" name="7" dataDxfId="4081"/>
    <tableColumn id="8" name="8" dataDxfId="4080"/>
    <tableColumn id="9" name="9" dataDxfId="4079"/>
    <tableColumn id="10" name="10" dataDxfId="4078"/>
    <tableColumn id="11" name="11" dataDxfId="4077"/>
    <tableColumn id="12" name="12" dataDxfId="4076"/>
    <tableColumn id="13" name="13" dataDxfId="4075"/>
    <tableColumn id="14" name="14" dataDxfId="4074"/>
    <tableColumn id="15" name="15" dataDxfId="4073"/>
    <tableColumn id="16" name="16" dataDxfId="4072"/>
    <tableColumn id="17" name="17" dataDxfId="4071"/>
    <tableColumn id="18" name="18" dataDxfId="4070"/>
    <tableColumn id="19" name="19" dataDxfId="4069"/>
    <tableColumn id="20" name="20" dataDxfId="4068"/>
    <tableColumn id="21" name="21" dataDxfId="4067"/>
    <tableColumn id="22" name="22" dataDxfId="4066"/>
    <tableColumn id="23" name="23" dataDxfId="4065"/>
    <tableColumn id="24" name="24" dataDxfId="4064"/>
    <tableColumn id="25" name="25" dataDxfId="4063"/>
    <tableColumn id="26" name="26" dataDxfId="4062"/>
    <tableColumn id="27" name="27" dataDxfId="4061"/>
    <tableColumn id="28" name="28" dataDxfId="4060"/>
    <tableColumn id="29" name="29" dataDxfId="4059"/>
    <tableColumn id="30" name="30" dataDxfId="4058"/>
    <tableColumn id="31" name="31" dataDxfId="4057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8" name="Tabela2649149" displayName="Tabela2649149" ref="I126:AM134" totalsRowShown="0" headerRowDxfId="4056" headerRowBorderDxfId="4055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54"/>
    <tableColumn id="2" name="2" dataDxfId="4053"/>
    <tableColumn id="3" name="3" dataDxfId="4052"/>
    <tableColumn id="4" name="4" dataDxfId="4051"/>
    <tableColumn id="5" name="5" dataDxfId="4050"/>
    <tableColumn id="6" name="6" dataDxfId="4049"/>
    <tableColumn id="7" name="7" dataDxfId="4048"/>
    <tableColumn id="8" name="8" dataDxfId="4047"/>
    <tableColumn id="9" name="9" dataDxfId="4046"/>
    <tableColumn id="10" name="10" dataDxfId="4045"/>
    <tableColumn id="11" name="11" dataDxfId="4044"/>
    <tableColumn id="12" name="12" dataDxfId="4043"/>
    <tableColumn id="13" name="13" dataDxfId="4042"/>
    <tableColumn id="14" name="14" dataDxfId="4041"/>
    <tableColumn id="15" name="15" dataDxfId="4040"/>
    <tableColumn id="16" name="16" dataDxfId="4039"/>
    <tableColumn id="17" name="17" dataDxfId="4038"/>
    <tableColumn id="18" name="18" dataDxfId="4037"/>
    <tableColumn id="19" name="19" dataDxfId="4036"/>
    <tableColumn id="20" name="20" dataDxfId="4035"/>
    <tableColumn id="21" name="21" dataDxfId="4034"/>
    <tableColumn id="22" name="22" dataDxfId="4033"/>
    <tableColumn id="23" name="23" dataDxfId="4032"/>
    <tableColumn id="24" name="24" dataDxfId="4031"/>
    <tableColumn id="25" name="25" dataDxfId="4030"/>
    <tableColumn id="26" name="26" dataDxfId="4029"/>
    <tableColumn id="27" name="27" dataDxfId="4028"/>
    <tableColumn id="28" name="28" dataDxfId="4027"/>
    <tableColumn id="29" name="29" dataDxfId="4026"/>
    <tableColumn id="30" name="30" dataDxfId="4025"/>
    <tableColumn id="31" name="31" dataDxfId="402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Tabela18" displayName="Tabela18" ref="I69:AM79" totalsRowShown="0" headerRowDxfId="6427" dataDxfId="6425" headerRowBorderDxfId="6426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424"/>
    <tableColumn id="2" name="2" dataDxfId="6423"/>
    <tableColumn id="3" name="3" dataDxfId="6422"/>
    <tableColumn id="4" name="4" dataDxfId="6421"/>
    <tableColumn id="5" name="5" dataDxfId="6420"/>
    <tableColumn id="6" name="6" dataDxfId="6419"/>
    <tableColumn id="7" name="7" dataDxfId="6418"/>
    <tableColumn id="8" name="8" dataDxfId="6417"/>
    <tableColumn id="9" name="9" dataDxfId="6416"/>
    <tableColumn id="10" name="10" dataDxfId="6415"/>
    <tableColumn id="11" name="11" dataDxfId="6414"/>
    <tableColumn id="12" name="12" dataDxfId="6413"/>
    <tableColumn id="13" name="13" dataDxfId="6412"/>
    <tableColumn id="14" name="14" dataDxfId="6411"/>
    <tableColumn id="15" name="15" dataDxfId="6410"/>
    <tableColumn id="16" name="16" dataDxfId="6409"/>
    <tableColumn id="17" name="17" dataDxfId="6408"/>
    <tableColumn id="18" name="18" dataDxfId="6407"/>
    <tableColumn id="19" name="19" dataDxfId="6406"/>
    <tableColumn id="20" name="20" dataDxfId="6405"/>
    <tableColumn id="21" name="21" dataDxfId="6404"/>
    <tableColumn id="22" name="22" dataDxfId="6403"/>
    <tableColumn id="23" name="23" dataDxfId="6402"/>
    <tableColumn id="24" name="24" dataDxfId="6401"/>
    <tableColumn id="25" name="25" dataDxfId="6400"/>
    <tableColumn id="26" name="26" dataDxfId="6399"/>
    <tableColumn id="27" name="27" dataDxfId="6398"/>
    <tableColumn id="28" name="28" dataDxfId="6397"/>
    <tableColumn id="29" name="29" dataDxfId="6396"/>
    <tableColumn id="30" name="30" dataDxfId="6395"/>
    <tableColumn id="31" name="31" dataDxfId="6394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49" name="Tabela2750150" displayName="Tabela2750150" ref="I136:AM144" totalsRowShown="0" headerRowDxfId="4023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22"/>
    <tableColumn id="2" name="2" dataDxfId="4021"/>
    <tableColumn id="3" name="3" dataDxfId="4020"/>
    <tableColumn id="4" name="4" dataDxfId="4019"/>
    <tableColumn id="5" name="5" dataDxfId="4018"/>
    <tableColumn id="6" name="6" dataDxfId="4017"/>
    <tableColumn id="7" name="7" dataDxfId="4016"/>
    <tableColumn id="8" name="8" dataDxfId="4015"/>
    <tableColumn id="9" name="9" dataDxfId="4014"/>
    <tableColumn id="10" name="10" dataDxfId="4013"/>
    <tableColumn id="11" name="11" dataDxfId="4012"/>
    <tableColumn id="12" name="12" dataDxfId="4011"/>
    <tableColumn id="13" name="13" dataDxfId="4010"/>
    <tableColumn id="14" name="14" dataDxfId="4009"/>
    <tableColumn id="15" name="15" dataDxfId="4008"/>
    <tableColumn id="16" name="16" dataDxfId="4007"/>
    <tableColumn id="17" name="17" dataDxfId="4006"/>
    <tableColumn id="18" name="18" dataDxfId="4005"/>
    <tableColumn id="19" name="19" dataDxfId="4004"/>
    <tableColumn id="20" name="20" dataDxfId="4003"/>
    <tableColumn id="21" name="21" dataDxfId="4002"/>
    <tableColumn id="22" name="22" dataDxfId="4001"/>
    <tableColumn id="23" name="23" dataDxfId="4000"/>
    <tableColumn id="24" name="24" dataDxfId="3999"/>
    <tableColumn id="25" name="25" dataDxfId="3998"/>
    <tableColumn id="26" name="26" dataDxfId="3997"/>
    <tableColumn id="27" name="27" dataDxfId="3996"/>
    <tableColumn id="28" name="28" dataDxfId="3995"/>
    <tableColumn id="29" name="29" dataDxfId="3994"/>
    <tableColumn id="30" name="30" dataDxfId="3993"/>
    <tableColumn id="31" name="31" dataDxfId="3992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id="150" name="Tabela2851151" displayName="Tabela2851151" ref="I146:AM152" totalsRowShown="0" headerRowDxfId="3991" dataDxfId="3989" headerRowBorderDxfId="3990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88"/>
    <tableColumn id="2" name="2" dataDxfId="3987"/>
    <tableColumn id="3" name="3" dataDxfId="3986"/>
    <tableColumn id="4" name="4" dataDxfId="3985"/>
    <tableColumn id="5" name="5" dataDxfId="3984"/>
    <tableColumn id="6" name="6" dataDxfId="3983"/>
    <tableColumn id="7" name="7" dataDxfId="3982"/>
    <tableColumn id="8" name="8" dataDxfId="3981"/>
    <tableColumn id="9" name="9" dataDxfId="3980"/>
    <tableColumn id="10" name="10" dataDxfId="3979"/>
    <tableColumn id="11" name="11" dataDxfId="3978"/>
    <tableColumn id="12" name="12" dataDxfId="3977"/>
    <tableColumn id="13" name="13" dataDxfId="3976"/>
    <tableColumn id="14" name="14" dataDxfId="3975"/>
    <tableColumn id="15" name="15" dataDxfId="3974"/>
    <tableColumn id="16" name="16" dataDxfId="3973"/>
    <tableColumn id="17" name="17" dataDxfId="3972"/>
    <tableColumn id="18" name="18" dataDxfId="3971"/>
    <tableColumn id="19" name="19" dataDxfId="3970"/>
    <tableColumn id="20" name="20" dataDxfId="3969"/>
    <tableColumn id="21" name="21" dataDxfId="3968"/>
    <tableColumn id="22" name="22" dataDxfId="3967"/>
    <tableColumn id="23" name="23" dataDxfId="3966"/>
    <tableColumn id="24" name="24" dataDxfId="3965"/>
    <tableColumn id="25" name="25" dataDxfId="3964"/>
    <tableColumn id="26" name="26" dataDxfId="3963"/>
    <tableColumn id="27" name="27" dataDxfId="3962"/>
    <tableColumn id="28" name="28" dataDxfId="3961"/>
    <tableColumn id="29" name="29" dataDxfId="3960"/>
    <tableColumn id="30" name="30" dataDxfId="3959"/>
    <tableColumn id="31" name="31" dataDxfId="3958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1" name="Jedzenie2127152" displayName="Jedzenie2127152" ref="B63:G67" headerRowCount="0" totalsRowShown="0" headerRowDxfId="3957" dataDxfId="3956">
  <tableColumns count="6">
    <tableColumn id="1" name="Kategoria" dataDxfId="3955">
      <calculatedColumnFormula>'Wzorzec kategorii'!B28</calculatedColumnFormula>
    </tableColumn>
    <tableColumn id="2" name="0" headerRowDxfId="3954" dataDxfId="3953"/>
    <tableColumn id="3" name="02" headerRowDxfId="3952" dataDxfId="3951">
      <calculatedColumnFormula>SUM(Tabela330130155[#This Row])</calculatedColumnFormula>
    </tableColumn>
    <tableColumn id="4" name="Kolumna4" dataDxfId="3950">
      <calculatedColumnFormula>C63-D63</calculatedColumnFormula>
    </tableColumn>
    <tableColumn id="5" name="Kolumna1" dataDxfId="3949">
      <calculatedColumnFormula>IFERROR(D63/C63,"")</calculatedColumnFormula>
    </tableColumn>
    <tableColumn id="6" name="Kolumna2" dataDxfId="3948"/>
  </tableColumns>
  <tableStyleInfo name="TableStyleLight9" showFirstColumn="0" showLastColumn="0" showRowStripes="1" showColumnStripes="0"/>
</table>
</file>

<file path=xl/tables/table153.xml><?xml version="1.0" encoding="utf-8"?>
<table xmlns="http://schemas.openxmlformats.org/spreadsheetml/2006/main" id="152" name="Transport3128153" displayName="Transport3128153" ref="B82:G89" headerRowCount="0" totalsRowShown="0">
  <tableColumns count="6">
    <tableColumn id="1" name="Kolumna1" dataDxfId="3947">
      <calculatedColumnFormula>'Wzorzec kategorii'!B47</calculatedColumnFormula>
    </tableColumn>
    <tableColumn id="2" name="Kolumna2" dataDxfId="3946"/>
    <tableColumn id="3" name="Kolumna3" dataDxfId="3945">
      <calculatedColumnFormula>SUM(Tabela1942142167[#This Row])</calculatedColumnFormula>
    </tableColumn>
    <tableColumn id="4" name="Kolumna4" dataDxfId="3944">
      <calculatedColumnFormula>C82-D82</calculatedColumnFormula>
    </tableColumn>
    <tableColumn id="5" name="Kolumna5" dataDxfId="3943">
      <calculatedColumnFormula>IFERROR(D82/C82,"")</calculatedColumnFormula>
    </tableColumn>
    <tableColumn id="6" name="Kolumna6" dataDxfId="3942"/>
  </tableColumns>
  <tableStyleInfo name="TableStyleLight9" showFirstColumn="0" showLastColumn="0" showRowStripes="1" showColumnStripes="0"/>
</table>
</file>

<file path=xl/tables/table154.xml><?xml version="1.0" encoding="utf-8"?>
<table xmlns="http://schemas.openxmlformats.org/spreadsheetml/2006/main" id="153" name="Tabela718129154" displayName="Tabela718129154" ref="B49:G55" headerRowCount="0" totalsRowShown="0" headerRowDxfId="3941" dataDxfId="3940">
  <tableColumns count="6">
    <tableColumn id="1" name="Kolumna1" dataDxfId="3939">
      <calculatedColumnFormula>'Wzorzec kategorii'!B15</calculatedColumnFormula>
    </tableColumn>
    <tableColumn id="2" name="Kolumna2" dataDxfId="3938"/>
    <tableColumn id="3" name="Kolumna3" dataDxfId="3937"/>
    <tableColumn id="4" name="Kolumna4" dataDxfId="3936">
      <calculatedColumnFormula>Tabela718129154[[#This Row],[Kolumna3]]-Tabela718129154[[#This Row],[Kolumna2]]</calculatedColumnFormula>
    </tableColumn>
    <tableColumn id="5" name="Kolumna5" dataDxfId="1" dataCellStyle="Procentowy">
      <calculatedColumnFormula>IFERROR(D49/C49,"")</calculatedColumnFormula>
    </tableColumn>
    <tableColumn id="6" name="Kolumna6" dataDxfId="3935"/>
  </tableColumns>
  <tableStyleInfo name="TableStyleLight9" showFirstColumn="0" showLastColumn="0" showRowStripes="1" showColumnStripes="0"/>
</table>
</file>

<file path=xl/tables/table155.xml><?xml version="1.0" encoding="utf-8"?>
<table xmlns="http://schemas.openxmlformats.org/spreadsheetml/2006/main" id="154" name="Tabela330130155" displayName="Tabela330130155" ref="I62:AM67" totalsRowShown="0" headerRowDxfId="3934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33"/>
    <tableColumn id="2" name="2" dataDxfId="3932"/>
    <tableColumn id="3" name="3" dataDxfId="3931"/>
    <tableColumn id="4" name="4" dataDxfId="3930"/>
    <tableColumn id="5" name="5" dataDxfId="3929"/>
    <tableColumn id="6" name="6" dataDxfId="3928"/>
    <tableColumn id="7" name="7" dataDxfId="3927"/>
    <tableColumn id="8" name="8" dataDxfId="3926"/>
    <tableColumn id="9" name="9" dataDxfId="3925"/>
    <tableColumn id="10" name="10" dataDxfId="3924"/>
    <tableColumn id="11" name="11" dataDxfId="3923"/>
    <tableColumn id="12" name="12" dataDxfId="3922"/>
    <tableColumn id="13" name="13" dataDxfId="3921"/>
    <tableColumn id="14" name="14" dataDxfId="3920"/>
    <tableColumn id="15" name="15" dataDxfId="3919"/>
    <tableColumn id="16" name="16" dataDxfId="3918"/>
    <tableColumn id="17" name="17" dataDxfId="3917"/>
    <tableColumn id="18" name="18" dataDxfId="3916"/>
    <tableColumn id="19" name="19" dataDxfId="3915"/>
    <tableColumn id="20" name="20" dataDxfId="3914"/>
    <tableColumn id="21" name="21" dataDxfId="3913"/>
    <tableColumn id="22" name="22" dataDxfId="3912"/>
    <tableColumn id="23" name="23" dataDxfId="3911"/>
    <tableColumn id="24" name="24" dataDxfId="3910"/>
    <tableColumn id="25" name="25" dataDxfId="3909"/>
    <tableColumn id="26" name="26" dataDxfId="3908"/>
    <tableColumn id="27" name="27" dataDxfId="3907"/>
    <tableColumn id="28" name="28" dataDxfId="3906"/>
    <tableColumn id="29" name="29" dataDxfId="3905"/>
    <tableColumn id="30" name="30" dataDxfId="3904"/>
    <tableColumn id="31" name="31" dataDxfId="3903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5" name="Tabela431131156" displayName="Tabela431131156" ref="B70:G79" headerRowCount="0" totalsRowShown="0" headerRowDxfId="3902">
  <tableColumns count="6">
    <tableColumn id="1" name="Kolumna1" dataDxfId="3901">
      <calculatedColumnFormula>'Wzorzec kategorii'!B35</calculatedColumnFormula>
    </tableColumn>
    <tableColumn id="2" name="Kolumna2" headerRowDxfId="3900" dataDxfId="3899"/>
    <tableColumn id="3" name="Kolumna3" headerRowDxfId="3898" dataDxfId="3897">
      <calculatedColumnFormula>SUM(Tabela1841141166[#This Row])</calculatedColumnFormula>
    </tableColumn>
    <tableColumn id="4" name="Kolumna4" headerRowDxfId="3896" dataDxfId="3895">
      <calculatedColumnFormula>C70-D70</calculatedColumnFormula>
    </tableColumn>
    <tableColumn id="5" name="Kolumna5" headerRowDxfId="3894" dataDxfId="3893">
      <calculatedColumnFormula>IFERROR(D70/C70,"")</calculatedColumnFormula>
    </tableColumn>
    <tableColumn id="6" name="Kolumna6" headerRowDxfId="3892" dataDxfId="3891"/>
  </tableColumns>
  <tableStyleInfo name="TableStyleLight9" showFirstColumn="0" showLastColumn="0" showRowStripes="1" showColumnStripes="0"/>
</table>
</file>

<file path=xl/tables/table157.xml><?xml version="1.0" encoding="utf-8"?>
<table xmlns="http://schemas.openxmlformats.org/spreadsheetml/2006/main" id="156" name="Tabela832132157" displayName="Tabela832132157" ref="B92:G96" headerRowCount="0" totalsRowShown="0">
  <tableColumns count="6">
    <tableColumn id="1" name="Kolumna1" headerRowDxfId="3890" dataDxfId="3889">
      <calculatedColumnFormula>'Wzorzec kategorii'!B57</calculatedColumnFormula>
    </tableColumn>
    <tableColumn id="2" name="Kolumna2" dataDxfId="3888"/>
    <tableColumn id="3" name="Kolumna3" dataDxfId="3887">
      <calculatedColumnFormula>SUM(Tabela192143143168[#This Row])</calculatedColumnFormula>
    </tableColumn>
    <tableColumn id="4" name="Kolumna4" dataDxfId="3886">
      <calculatedColumnFormula>C92-D92</calculatedColumnFormula>
    </tableColumn>
    <tableColumn id="5" name="Kolumna5" dataDxfId="3885">
      <calculatedColumnFormula>IFERROR(D92/C92,"")</calculatedColumnFormula>
    </tableColumn>
    <tableColumn id="6" name="Kolumna6" dataDxfId="3884"/>
  </tableColumns>
  <tableStyleInfo name="TableStyleLight9" showFirstColumn="0" showLastColumn="0" showRowStripes="1" showColumnStripes="0"/>
</table>
</file>

<file path=xl/tables/table158.xml><?xml version="1.0" encoding="utf-8"?>
<table xmlns="http://schemas.openxmlformats.org/spreadsheetml/2006/main" id="157" name="Tabela933133158" displayName="Tabela933133158" ref="B99:G102" headerRowCount="0" totalsRowShown="0">
  <tableColumns count="6">
    <tableColumn id="1" name="Kolumna1" headerRowDxfId="3883" dataDxfId="3882">
      <calculatedColumnFormula>'Wzorzec kategorii'!B64</calculatedColumnFormula>
    </tableColumn>
    <tableColumn id="2" name="Kolumna2" dataDxfId="3881"/>
    <tableColumn id="3" name="Kolumna3" dataDxfId="3880">
      <calculatedColumnFormula>SUM(Tabela19212547147172[#This Row])</calculatedColumnFormula>
    </tableColumn>
    <tableColumn id="4" name="Kolumna4" dataDxfId="3879">
      <calculatedColumnFormula>C99-D99</calculatedColumnFormula>
    </tableColumn>
    <tableColumn id="5" name="Kolumna5" dataDxfId="3878">
      <calculatedColumnFormula>IFERROR(D99/C99,"")</calculatedColumnFormula>
    </tableColumn>
    <tableColumn id="6" name="Kolumna6" dataDxfId="3877"/>
  </tableColumns>
  <tableStyleInfo name="TableStyleLight9" showFirstColumn="0" showLastColumn="0" showRowStripes="1" showColumnStripes="0"/>
</table>
</file>

<file path=xl/tables/table159.xml><?xml version="1.0" encoding="utf-8"?>
<table xmlns="http://schemas.openxmlformats.org/spreadsheetml/2006/main" id="158" name="Tabela1034134159" displayName="Tabela1034134159" ref="B105:G109" headerRowCount="0" totalsRowShown="0">
  <tableColumns count="6">
    <tableColumn id="1" name="Kolumna1" headerRowDxfId="3876" dataDxfId="3875">
      <calculatedColumnFormula>'Wzorzec kategorii'!B70</calculatedColumnFormula>
    </tableColumn>
    <tableColumn id="2" name="Kolumna2" dataDxfId="3874"/>
    <tableColumn id="3" name="Kolumna3" dataDxfId="3873">
      <calculatedColumnFormula>SUM(Tabela19212446146171[#This Row])</calculatedColumnFormula>
    </tableColumn>
    <tableColumn id="4" name="Kolumna4" dataDxfId="3872">
      <calculatedColumnFormula>C105-D105</calculatedColumnFormula>
    </tableColumn>
    <tableColumn id="5" name="Kolumna5" dataDxfId="3871">
      <calculatedColumnFormula>IFERROR(D105/C105,"")</calculatedColumnFormula>
    </tableColumn>
    <tableColumn id="6" name="Kolumna6" dataDxfId="3870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9" name="Tabela19" displayName="Tabela19" ref="I81:AM89" totalsRowShown="0" headerRowDxfId="6393" dataDxfId="6391" headerRowBorderDxfId="6392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390"/>
    <tableColumn id="2" name="2" dataDxfId="6389"/>
    <tableColumn id="3" name="3" dataDxfId="6388"/>
    <tableColumn id="4" name="4" dataDxfId="6387"/>
    <tableColumn id="5" name="5" dataDxfId="6386"/>
    <tableColumn id="6" name="6" dataDxfId="6385"/>
    <tableColumn id="7" name="7" dataDxfId="6384"/>
    <tableColumn id="8" name="8" dataDxfId="6383"/>
    <tableColumn id="9" name="9" dataDxfId="6382"/>
    <tableColumn id="10" name="10" dataDxfId="6381"/>
    <tableColumn id="11" name="11" dataDxfId="6380"/>
    <tableColumn id="12" name="12" dataDxfId="6379"/>
    <tableColumn id="13" name="13" dataDxfId="6378"/>
    <tableColumn id="14" name="14" dataDxfId="6377"/>
    <tableColumn id="15" name="15" dataDxfId="6376"/>
    <tableColumn id="16" name="16" dataDxfId="6375"/>
    <tableColumn id="17" name="17" dataDxfId="6374"/>
    <tableColumn id="18" name="18" dataDxfId="6373"/>
    <tableColumn id="19" name="19" dataDxfId="6372"/>
    <tableColumn id="20" name="20" dataDxfId="6371"/>
    <tableColumn id="21" name="21" dataDxfId="6370"/>
    <tableColumn id="22" name="22" dataDxfId="6369"/>
    <tableColumn id="23" name="23" dataDxfId="6368"/>
    <tableColumn id="24" name="24" dataDxfId="6367"/>
    <tableColumn id="25" name="25" dataDxfId="6366"/>
    <tableColumn id="26" name="26" dataDxfId="6365"/>
    <tableColumn id="27" name="27" dataDxfId="6364"/>
    <tableColumn id="28" name="28" dataDxfId="6363"/>
    <tableColumn id="29" name="29" dataDxfId="6362"/>
    <tableColumn id="30" name="30" dataDxfId="6361"/>
    <tableColumn id="31" name="31" dataDxfId="6360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59" name="Tabela1135135160" displayName="Tabela1135135160" ref="B112:G116" headerRowCount="0" totalsRowShown="0">
  <tableColumns count="6">
    <tableColumn id="1" name="Kolumna1" dataDxfId="3869">
      <calculatedColumnFormula>'Wzorzec kategorii'!B77</calculatedColumnFormula>
    </tableColumn>
    <tableColumn id="2" name="Kolumna2" dataDxfId="3868"/>
    <tableColumn id="3" name="Kolumna3" dataDxfId="3867">
      <calculatedColumnFormula>SUM(Tabela192244144169[#This Row])</calculatedColumnFormula>
    </tableColumn>
    <tableColumn id="4" name="Kolumna4" dataDxfId="3866">
      <calculatedColumnFormula>C112-D112</calculatedColumnFormula>
    </tableColumn>
    <tableColumn id="5" name="Kolumna5" dataDxfId="3865">
      <calculatedColumnFormula>IFERROR(D112/C112,"")</calculatedColumnFormula>
    </tableColumn>
    <tableColumn id="6" name="Kolumna6" dataDxfId="3864"/>
  </tableColumns>
  <tableStyleInfo name="TableStyleLight9" showFirstColumn="0" showLastColumn="0" showRowStripes="1" showColumnStripes="0"/>
</table>
</file>

<file path=xl/tables/table161.xml><?xml version="1.0" encoding="utf-8"?>
<table xmlns="http://schemas.openxmlformats.org/spreadsheetml/2006/main" id="160" name="Tabela1236136161" displayName="Tabela1236136161" ref="B119:G124" headerRowCount="0" totalsRowShown="0">
  <tableColumns count="6">
    <tableColumn id="1" name="Kolumna1" dataDxfId="3863">
      <calculatedColumnFormula>'Wzorzec kategorii'!B84</calculatedColumnFormula>
    </tableColumn>
    <tableColumn id="2" name="Kolumna2" dataDxfId="3862"/>
    <tableColumn id="3" name="Kolumna3" dataDxfId="3861">
      <calculatedColumnFormula>SUM(Tabela2548148173[#This Row])</calculatedColumnFormula>
    </tableColumn>
    <tableColumn id="4" name="Kolumna4" dataDxfId="3860">
      <calculatedColumnFormula>C119-D119</calculatedColumnFormula>
    </tableColumn>
    <tableColumn id="5" name="Kolumna5" dataDxfId="3859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62.xml><?xml version="1.0" encoding="utf-8"?>
<table xmlns="http://schemas.openxmlformats.org/spreadsheetml/2006/main" id="161" name="Tabela1337137162" displayName="Tabela1337137162" ref="B127:G134" headerRowCount="0" totalsRowShown="0">
  <tableColumns count="6">
    <tableColumn id="1" name="Kolumna1" dataDxfId="3858">
      <calculatedColumnFormula>'Wzorzec kategorii'!B92</calculatedColumnFormula>
    </tableColumn>
    <tableColumn id="2" name="Kolumna2" dataDxfId="3857"/>
    <tableColumn id="3" name="Kolumna3" dataDxfId="3856">
      <calculatedColumnFormula>SUM(Tabela2649149174[#This Row])</calculatedColumnFormula>
    </tableColumn>
    <tableColumn id="4" name="Kolumna4" dataDxfId="3855">
      <calculatedColumnFormula>C127-D127</calculatedColumnFormula>
    </tableColumn>
    <tableColumn id="5" name="Kolumna5" dataDxfId="3854">
      <calculatedColumnFormula>IFERROR(D127/C127,"")</calculatedColumnFormula>
    </tableColumn>
    <tableColumn id="6" name="Kolumna6" dataDxfId="3853"/>
  </tableColumns>
  <tableStyleInfo name="TableStyleLight9" showFirstColumn="0" showLastColumn="0" showRowStripes="1" showColumnStripes="0"/>
</table>
</file>

<file path=xl/tables/table163.xml><?xml version="1.0" encoding="utf-8"?>
<table xmlns="http://schemas.openxmlformats.org/spreadsheetml/2006/main" id="162" name="Tabela1438138163" displayName="Tabela1438138163" ref="B137:G144" headerRowCount="0" totalsRowShown="0">
  <tableColumns count="6">
    <tableColumn id="1" name="Kolumna1" dataDxfId="3852">
      <calculatedColumnFormula>'Wzorzec kategorii'!B102</calculatedColumnFormula>
    </tableColumn>
    <tableColumn id="2" name="Kolumna2" dataDxfId="3851"/>
    <tableColumn id="3" name="Kolumna3" dataDxfId="3850">
      <calculatedColumnFormula>SUM(Tabela2750150175[#This Row])</calculatedColumnFormula>
    </tableColumn>
    <tableColumn id="4" name="Kolumna4" dataDxfId="3849">
      <calculatedColumnFormula>C137-D137</calculatedColumnFormula>
    </tableColumn>
    <tableColumn id="5" name="Kolumna5" dataDxfId="3848">
      <calculatedColumnFormula>IFERROR(D137/C137,"")</calculatedColumnFormula>
    </tableColumn>
    <tableColumn id="6" name="Kolumna6" dataDxfId="3847"/>
  </tableColumns>
  <tableStyleInfo name="TableStyleLight9" showFirstColumn="0" showLastColumn="0" showRowStripes="1" showColumnStripes="0"/>
</table>
</file>

<file path=xl/tables/table164.xml><?xml version="1.0" encoding="utf-8"?>
<table xmlns="http://schemas.openxmlformats.org/spreadsheetml/2006/main" id="163" name="Tabela1539139164" displayName="Tabela1539139164" ref="B147:G152" headerRowCount="0" totalsRowShown="0">
  <tableColumns count="6">
    <tableColumn id="1" name="Kolumna1" dataDxfId="3846">
      <calculatedColumnFormula>'Wzorzec kategorii'!B112</calculatedColumnFormula>
    </tableColumn>
    <tableColumn id="2" name="Kolumna2" dataDxfId="3845"/>
    <tableColumn id="3" name="Kolumna3" dataDxfId="3844">
      <calculatedColumnFormula>SUM(Tabela2851151176[#This Row])</calculatedColumnFormula>
    </tableColumn>
    <tableColumn id="4" name="Kolumna4" dataDxfId="3843">
      <calculatedColumnFormula>C147-D147</calculatedColumnFormula>
    </tableColumn>
    <tableColumn id="5" name="Kolumna5" dataDxfId="3842">
      <calculatedColumnFormula>IFERROR(D147/C147,"")</calculatedColumnFormula>
    </tableColumn>
    <tableColumn id="6" name="Kolumna6" dataDxfId="3841"/>
  </tableColumns>
  <tableStyleInfo name="TableStyleLight9" showFirstColumn="0" showLastColumn="0" showRowStripes="1" showColumnStripes="0"/>
</table>
</file>

<file path=xl/tables/table165.xml><?xml version="1.0" encoding="utf-8"?>
<table xmlns="http://schemas.openxmlformats.org/spreadsheetml/2006/main" id="164" name="Tabela1640140165" displayName="Tabela1640140165" ref="B155:G162" headerRowCount="0" totalsRowShown="0">
  <tableColumns count="6">
    <tableColumn id="1" name="Kolumna1" dataDxfId="3840">
      <calculatedColumnFormula>'Wzorzec kategorii'!B120</calculatedColumnFormula>
    </tableColumn>
    <tableColumn id="2" name="Kolumna2" dataDxfId="3839"/>
    <tableColumn id="3" name="Kolumna3" dataDxfId="3838">
      <calculatedColumnFormula>SUM(Tabela192345145170[#This Row])</calculatedColumnFormula>
    </tableColumn>
    <tableColumn id="4" name="Kolumna4" dataDxfId="3837">
      <calculatedColumnFormula>C155-D155</calculatedColumnFormula>
    </tableColumn>
    <tableColumn id="5" name="Kolumna5" dataDxfId="3836">
      <calculatedColumnFormula>IFERROR(D155/C155,"")</calculatedColumnFormula>
    </tableColumn>
    <tableColumn id="6" name="Kolumna6" dataDxfId="3835"/>
  </tableColumns>
  <tableStyleInfo name="TableStyleLight9" showFirstColumn="0" showLastColumn="0" showRowStripes="1" showColumnStripes="0"/>
</table>
</file>

<file path=xl/tables/table166.xml><?xml version="1.0" encoding="utf-8"?>
<table xmlns="http://schemas.openxmlformats.org/spreadsheetml/2006/main" id="165" name="Tabela1841141166" displayName="Tabela1841141166" ref="I69:AM79" totalsRowShown="0" headerRowDxfId="3834" dataDxfId="3832" headerRowBorderDxfId="3833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831"/>
    <tableColumn id="2" name="2" dataDxfId="3830"/>
    <tableColumn id="3" name="3" dataDxfId="3829"/>
    <tableColumn id="4" name="4" dataDxfId="3828"/>
    <tableColumn id="5" name="5" dataDxfId="3827"/>
    <tableColumn id="6" name="6" dataDxfId="3826"/>
    <tableColumn id="7" name="7" dataDxfId="3825"/>
    <tableColumn id="8" name="8" dataDxfId="3824"/>
    <tableColumn id="9" name="9" dataDxfId="3823"/>
    <tableColumn id="10" name="10" dataDxfId="3822"/>
    <tableColumn id="11" name="11" dataDxfId="3821"/>
    <tableColumn id="12" name="12" dataDxfId="3820"/>
    <tableColumn id="13" name="13" dataDxfId="3819"/>
    <tableColumn id="14" name="14" dataDxfId="3818"/>
    <tableColumn id="15" name="15" dataDxfId="3817"/>
    <tableColumn id="16" name="16" dataDxfId="3816"/>
    <tableColumn id="17" name="17" dataDxfId="3815"/>
    <tableColumn id="18" name="18" dataDxfId="3814"/>
    <tableColumn id="19" name="19" dataDxfId="3813"/>
    <tableColumn id="20" name="20" dataDxfId="3812"/>
    <tableColumn id="21" name="21" dataDxfId="3811"/>
    <tableColumn id="22" name="22" dataDxfId="3810"/>
    <tableColumn id="23" name="23" dataDxfId="3809"/>
    <tableColumn id="24" name="24" dataDxfId="3808"/>
    <tableColumn id="25" name="25" dataDxfId="3807"/>
    <tableColumn id="26" name="26" dataDxfId="3806"/>
    <tableColumn id="27" name="27" dataDxfId="3805"/>
    <tableColumn id="28" name="28" dataDxfId="3804"/>
    <tableColumn id="29" name="29" dataDxfId="3803"/>
    <tableColumn id="30" name="30" dataDxfId="3802"/>
    <tableColumn id="31" name="31" dataDxfId="3801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id="166" name="Tabela1942142167" displayName="Tabela1942142167" ref="I81:AM89" totalsRowShown="0" headerRowDxfId="3800" dataDxfId="3798" headerRowBorderDxfId="3799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97"/>
    <tableColumn id="2" name="2" dataDxfId="3796"/>
    <tableColumn id="3" name="3" dataDxfId="3795"/>
    <tableColumn id="4" name="4" dataDxfId="3794"/>
    <tableColumn id="5" name="5" dataDxfId="3793"/>
    <tableColumn id="6" name="6" dataDxfId="3792"/>
    <tableColumn id="7" name="7" dataDxfId="3791"/>
    <tableColumn id="8" name="8" dataDxfId="3790"/>
    <tableColumn id="9" name="9" dataDxfId="3789"/>
    <tableColumn id="10" name="10" dataDxfId="3788"/>
    <tableColumn id="11" name="11" dataDxfId="3787"/>
    <tableColumn id="12" name="12" dataDxfId="3786"/>
    <tableColumn id="13" name="13" dataDxfId="3785"/>
    <tableColumn id="14" name="14" dataDxfId="3784"/>
    <tableColumn id="15" name="15" dataDxfId="3783"/>
    <tableColumn id="16" name="16" dataDxfId="3782"/>
    <tableColumn id="17" name="17" dataDxfId="3781"/>
    <tableColumn id="18" name="18" dataDxfId="3780"/>
    <tableColumn id="19" name="19" dataDxfId="3779"/>
    <tableColumn id="20" name="20" dataDxfId="3778"/>
    <tableColumn id="21" name="21" dataDxfId="3777"/>
    <tableColumn id="22" name="22" dataDxfId="3776"/>
    <tableColumn id="23" name="23" dataDxfId="3775"/>
    <tableColumn id="24" name="24" dataDxfId="3774"/>
    <tableColumn id="25" name="25" dataDxfId="3773"/>
    <tableColumn id="26" name="26" dataDxfId="3772"/>
    <tableColumn id="27" name="27" dataDxfId="3771"/>
    <tableColumn id="28" name="28" dataDxfId="3770"/>
    <tableColumn id="29" name="29" dataDxfId="3769"/>
    <tableColumn id="30" name="30" dataDxfId="3768"/>
    <tableColumn id="31" name="31" dataDxfId="3767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7" name="Tabela192143143168" displayName="Tabela192143143168" ref="I91:AM96" totalsRowShown="0" headerRowDxfId="3766" dataDxfId="3764" headerRowBorderDxfId="3765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63"/>
    <tableColumn id="2" name="2" dataDxfId="3762"/>
    <tableColumn id="3" name="3" dataDxfId="3761"/>
    <tableColumn id="4" name="4" dataDxfId="3760"/>
    <tableColumn id="5" name="5" dataDxfId="3759"/>
    <tableColumn id="6" name="6" dataDxfId="3758"/>
    <tableColumn id="7" name="7" dataDxfId="3757"/>
    <tableColumn id="8" name="8" dataDxfId="3756"/>
    <tableColumn id="9" name="9" dataDxfId="3755"/>
    <tableColumn id="10" name="10" dataDxfId="3754"/>
    <tableColumn id="11" name="11" dataDxfId="3753"/>
    <tableColumn id="12" name="12" dataDxfId="3752"/>
    <tableColumn id="13" name="13" dataDxfId="3751"/>
    <tableColumn id="14" name="14" dataDxfId="3750"/>
    <tableColumn id="15" name="15" dataDxfId="3749"/>
    <tableColumn id="16" name="16" dataDxfId="3748"/>
    <tableColumn id="17" name="17" dataDxfId="3747"/>
    <tableColumn id="18" name="18" dataDxfId="3746"/>
    <tableColumn id="19" name="19" dataDxfId="3745"/>
    <tableColumn id="20" name="20" dataDxfId="3744"/>
    <tableColumn id="21" name="21" dataDxfId="3743"/>
    <tableColumn id="22" name="22" dataDxfId="3742"/>
    <tableColumn id="23" name="23" dataDxfId="3741"/>
    <tableColumn id="24" name="24" dataDxfId="3740"/>
    <tableColumn id="25" name="25" dataDxfId="3739"/>
    <tableColumn id="26" name="26" dataDxfId="3738"/>
    <tableColumn id="27" name="27" dataDxfId="3737"/>
    <tableColumn id="28" name="28" dataDxfId="3736"/>
    <tableColumn id="29" name="29" dataDxfId="3735"/>
    <tableColumn id="30" name="30" dataDxfId="3734"/>
    <tableColumn id="31" name="31" dataDxfId="3733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8" name="Tabela192244144169" displayName="Tabela192244144169" ref="I111:AM116" totalsRowShown="0" headerRowDxfId="3732" dataDxfId="3730" headerRowBorderDxfId="3731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29"/>
    <tableColumn id="2" name="2" dataDxfId="3728"/>
    <tableColumn id="3" name="3" dataDxfId="3727"/>
    <tableColumn id="4" name="4" dataDxfId="3726"/>
    <tableColumn id="5" name="5" dataDxfId="3725"/>
    <tableColumn id="6" name="6" dataDxfId="3724"/>
    <tableColumn id="7" name="7" dataDxfId="3723"/>
    <tableColumn id="8" name="8" dataDxfId="3722"/>
    <tableColumn id="9" name="9" dataDxfId="3721"/>
    <tableColumn id="10" name="10" dataDxfId="3720"/>
    <tableColumn id="11" name="11" dataDxfId="3719"/>
    <tableColumn id="12" name="12" dataDxfId="3718"/>
    <tableColumn id="13" name="13" dataDxfId="3717"/>
    <tableColumn id="14" name="14" dataDxfId="3716"/>
    <tableColumn id="15" name="15" dataDxfId="3715"/>
    <tableColumn id="16" name="16" dataDxfId="3714"/>
    <tableColumn id="17" name="17" dataDxfId="3713"/>
    <tableColumn id="18" name="18" dataDxfId="3712"/>
    <tableColumn id="19" name="19" dataDxfId="3711"/>
    <tableColumn id="20" name="20" dataDxfId="3710"/>
    <tableColumn id="21" name="21" dataDxfId="3709"/>
    <tableColumn id="22" name="22" dataDxfId="3708"/>
    <tableColumn id="23" name="23" dataDxfId="3707"/>
    <tableColumn id="24" name="24" dataDxfId="3706"/>
    <tableColumn id="25" name="25" dataDxfId="3705"/>
    <tableColumn id="26" name="26" dataDxfId="3704"/>
    <tableColumn id="27" name="27" dataDxfId="3703"/>
    <tableColumn id="28" name="28" dataDxfId="3702"/>
    <tableColumn id="29" name="29" dataDxfId="3701"/>
    <tableColumn id="30" name="30" dataDxfId="3700"/>
    <tableColumn id="31" name="31" dataDxfId="3699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0" name="Tabela1921" displayName="Tabela1921" ref="I91:AM96" totalsRowShown="0" headerRowDxfId="6359" dataDxfId="6357" headerRowBorderDxfId="6358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356"/>
    <tableColumn id="2" name="2" dataDxfId="6355"/>
    <tableColumn id="3" name="3" dataDxfId="6354"/>
    <tableColumn id="4" name="4" dataDxfId="6353"/>
    <tableColumn id="5" name="5" dataDxfId="6352"/>
    <tableColumn id="6" name="6" dataDxfId="6351"/>
    <tableColumn id="7" name="7" dataDxfId="6350"/>
    <tableColumn id="8" name="8" dataDxfId="6349"/>
    <tableColumn id="9" name="9" dataDxfId="6348"/>
    <tableColumn id="10" name="10" dataDxfId="6347"/>
    <tableColumn id="11" name="11" dataDxfId="6346"/>
    <tableColumn id="12" name="12" dataDxfId="6345"/>
    <tableColumn id="13" name="13" dataDxfId="6344"/>
    <tableColumn id="14" name="14" dataDxfId="6343"/>
    <tableColumn id="15" name="15" dataDxfId="6342"/>
    <tableColumn id="16" name="16" dataDxfId="6341"/>
    <tableColumn id="17" name="17" dataDxfId="6340"/>
    <tableColumn id="18" name="18" dataDxfId="6339"/>
    <tableColumn id="19" name="19" dataDxfId="6338"/>
    <tableColumn id="20" name="20" dataDxfId="6337"/>
    <tableColumn id="21" name="21" dataDxfId="6336"/>
    <tableColumn id="22" name="22" dataDxfId="6335"/>
    <tableColumn id="23" name="23" dataDxfId="6334"/>
    <tableColumn id="24" name="24" dataDxfId="6333"/>
    <tableColumn id="25" name="25" dataDxfId="6332"/>
    <tableColumn id="26" name="26" dataDxfId="6331"/>
    <tableColumn id="27" name="27" dataDxfId="6330"/>
    <tableColumn id="28" name="28" dataDxfId="6329"/>
    <tableColumn id="29" name="29" dataDxfId="6328"/>
    <tableColumn id="30" name="30" dataDxfId="6327"/>
    <tableColumn id="31" name="31" dataDxfId="6326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69" name="Tabela192345145170" displayName="Tabela192345145170" ref="I154:AM162" totalsRowShown="0" headerRowDxfId="3698" dataDxfId="3696" headerRowBorderDxfId="3697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95"/>
    <tableColumn id="2" name="2" dataDxfId="3694"/>
    <tableColumn id="3" name="3" dataDxfId="3693"/>
    <tableColumn id="4" name="4" dataDxfId="3692"/>
    <tableColumn id="5" name="5" dataDxfId="3691"/>
    <tableColumn id="6" name="6" dataDxfId="3690"/>
    <tableColumn id="7" name="7" dataDxfId="3689"/>
    <tableColumn id="8" name="8" dataDxfId="3688"/>
    <tableColumn id="9" name="9" dataDxfId="3687"/>
    <tableColumn id="10" name="10" dataDxfId="3686"/>
    <tableColumn id="11" name="11" dataDxfId="3685"/>
    <tableColumn id="12" name="12" dataDxfId="3684"/>
    <tableColumn id="13" name="13" dataDxfId="3683"/>
    <tableColumn id="14" name="14" dataDxfId="3682"/>
    <tableColumn id="15" name="15" dataDxfId="3681"/>
    <tableColumn id="16" name="16" dataDxfId="3680"/>
    <tableColumn id="17" name="17" dataDxfId="3679"/>
    <tableColumn id="18" name="18" dataDxfId="3678"/>
    <tableColumn id="19" name="19" dataDxfId="3677"/>
    <tableColumn id="20" name="20" dataDxfId="3676"/>
    <tableColumn id="21" name="21" dataDxfId="3675"/>
    <tableColumn id="22" name="22" dataDxfId="3674"/>
    <tableColumn id="23" name="23" dataDxfId="3673"/>
    <tableColumn id="24" name="24" dataDxfId="3672"/>
    <tableColumn id="25" name="25" dataDxfId="3671"/>
    <tableColumn id="26" name="26" dataDxfId="3670"/>
    <tableColumn id="27" name="27" dataDxfId="3669"/>
    <tableColumn id="28" name="28" dataDxfId="3668"/>
    <tableColumn id="29" name="29" dataDxfId="3667"/>
    <tableColumn id="30" name="30" dataDxfId="3666"/>
    <tableColumn id="31" name="31" dataDxfId="3665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id="170" name="Tabela19212446146171" displayName="Tabela19212446146171" ref="I104:AM109" totalsRowShown="0" headerRowDxfId="3664" dataDxfId="3662" headerRowBorderDxfId="3663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61"/>
    <tableColumn id="2" name="2" dataDxfId="3660"/>
    <tableColumn id="3" name="3" dataDxfId="3659"/>
    <tableColumn id="4" name="4" dataDxfId="3658"/>
    <tableColumn id="5" name="5" dataDxfId="3657"/>
    <tableColumn id="6" name="6" dataDxfId="3656"/>
    <tableColumn id="7" name="7" dataDxfId="3655"/>
    <tableColumn id="8" name="8" dataDxfId="3654"/>
    <tableColumn id="9" name="9" dataDxfId="3653"/>
    <tableColumn id="10" name="10" dataDxfId="3652"/>
    <tableColumn id="11" name="11" dataDxfId="3651"/>
    <tableColumn id="12" name="12" dataDxfId="3650"/>
    <tableColumn id="13" name="13" dataDxfId="3649"/>
    <tableColumn id="14" name="14" dataDxfId="3648"/>
    <tableColumn id="15" name="15" dataDxfId="3647"/>
    <tableColumn id="16" name="16" dataDxfId="3646"/>
    <tableColumn id="17" name="17" dataDxfId="3645"/>
    <tableColumn id="18" name="18" dataDxfId="3644"/>
    <tableColumn id="19" name="19" dataDxfId="3643"/>
    <tableColumn id="20" name="20" dataDxfId="3642"/>
    <tableColumn id="21" name="21" dataDxfId="3641"/>
    <tableColumn id="22" name="22" dataDxfId="3640"/>
    <tableColumn id="23" name="23" dataDxfId="3639"/>
    <tableColumn id="24" name="24" dataDxfId="3638"/>
    <tableColumn id="25" name="25" dataDxfId="3637"/>
    <tableColumn id="26" name="26" dataDxfId="3636"/>
    <tableColumn id="27" name="27" dataDxfId="3635"/>
    <tableColumn id="28" name="28" dataDxfId="3634"/>
    <tableColumn id="29" name="29" dataDxfId="3633"/>
    <tableColumn id="30" name="30" dataDxfId="3632"/>
    <tableColumn id="31" name="31" dataDxfId="3631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1" name="Tabela19212547147172" displayName="Tabela19212547147172" ref="I98:AM102" totalsRowShown="0" headerRowDxfId="3630" dataDxfId="3628" headerRowBorderDxfId="3629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27"/>
    <tableColumn id="2" name="2" dataDxfId="3626"/>
    <tableColumn id="3" name="3" dataDxfId="3625"/>
    <tableColumn id="4" name="4" dataDxfId="3624"/>
    <tableColumn id="5" name="5" dataDxfId="3623"/>
    <tableColumn id="6" name="6" dataDxfId="3622"/>
    <tableColumn id="7" name="7" dataDxfId="3621"/>
    <tableColumn id="8" name="8" dataDxfId="3620"/>
    <tableColumn id="9" name="9" dataDxfId="3619"/>
    <tableColumn id="10" name="10" dataDxfId="3618"/>
    <tableColumn id="11" name="11" dataDxfId="3617"/>
    <tableColumn id="12" name="12" dataDxfId="3616"/>
    <tableColumn id="13" name="13" dataDxfId="3615"/>
    <tableColumn id="14" name="14" dataDxfId="3614"/>
    <tableColumn id="15" name="15" dataDxfId="3613"/>
    <tableColumn id="16" name="16" dataDxfId="3612"/>
    <tableColumn id="17" name="17" dataDxfId="3611"/>
    <tableColumn id="18" name="18" dataDxfId="3610"/>
    <tableColumn id="19" name="19" dataDxfId="3609"/>
    <tableColumn id="20" name="20" dataDxfId="3608"/>
    <tableColumn id="21" name="21" dataDxfId="3607"/>
    <tableColumn id="22" name="22" dataDxfId="3606"/>
    <tableColumn id="23" name="23" dataDxfId="3605"/>
    <tableColumn id="24" name="24" dataDxfId="3604"/>
    <tableColumn id="25" name="25" dataDxfId="3603"/>
    <tableColumn id="26" name="26" dataDxfId="3602"/>
    <tableColumn id="27" name="27" dataDxfId="3601"/>
    <tableColumn id="28" name="28" dataDxfId="3600"/>
    <tableColumn id="29" name="29" dataDxfId="3599"/>
    <tableColumn id="30" name="30" dataDxfId="3598"/>
    <tableColumn id="31" name="31" dataDxfId="3597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2" name="Tabela2548148173" displayName="Tabela2548148173" ref="I118:AM124" totalsRowShown="0" headerRowDxfId="3596" dataDxfId="3595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94"/>
    <tableColumn id="2" name="2" dataDxfId="3593"/>
    <tableColumn id="3" name="3" dataDxfId="3592"/>
    <tableColumn id="4" name="4" dataDxfId="3591"/>
    <tableColumn id="5" name="5" dataDxfId="3590"/>
    <tableColumn id="6" name="6" dataDxfId="3589"/>
    <tableColumn id="7" name="7" dataDxfId="3588"/>
    <tableColumn id="8" name="8" dataDxfId="3587"/>
    <tableColumn id="9" name="9" dataDxfId="3586"/>
    <tableColumn id="10" name="10" dataDxfId="3585"/>
    <tableColumn id="11" name="11" dataDxfId="3584"/>
    <tableColumn id="12" name="12" dataDxfId="3583"/>
    <tableColumn id="13" name="13" dataDxfId="3582"/>
    <tableColumn id="14" name="14" dataDxfId="3581"/>
    <tableColumn id="15" name="15" dataDxfId="3580"/>
    <tableColumn id="16" name="16" dataDxfId="3579"/>
    <tableColumn id="17" name="17" dataDxfId="3578"/>
    <tableColumn id="18" name="18" dataDxfId="3577"/>
    <tableColumn id="19" name="19" dataDxfId="3576"/>
    <tableColumn id="20" name="20" dataDxfId="3575"/>
    <tableColumn id="21" name="21" dataDxfId="3574"/>
    <tableColumn id="22" name="22" dataDxfId="3573"/>
    <tableColumn id="23" name="23" dataDxfId="3572"/>
    <tableColumn id="24" name="24" dataDxfId="3571"/>
    <tableColumn id="25" name="25" dataDxfId="3570"/>
    <tableColumn id="26" name="26" dataDxfId="3569"/>
    <tableColumn id="27" name="27" dataDxfId="3568"/>
    <tableColumn id="28" name="28" dataDxfId="3567"/>
    <tableColumn id="29" name="29" dataDxfId="3566"/>
    <tableColumn id="30" name="30" dataDxfId="3565"/>
    <tableColumn id="31" name="31" dataDxfId="3564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3" name="Tabela2649149174" displayName="Tabela2649149174" ref="I126:AM134" totalsRowShown="0" headerRowDxfId="3563" headerRowBorderDxfId="3562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61"/>
    <tableColumn id="2" name="2" dataDxfId="3560"/>
    <tableColumn id="3" name="3" dataDxfId="3559"/>
    <tableColumn id="4" name="4" dataDxfId="3558"/>
    <tableColumn id="5" name="5" dataDxfId="3557"/>
    <tableColumn id="6" name="6" dataDxfId="3556"/>
    <tableColumn id="7" name="7" dataDxfId="3555"/>
    <tableColumn id="8" name="8" dataDxfId="3554"/>
    <tableColumn id="9" name="9" dataDxfId="3553"/>
    <tableColumn id="10" name="10" dataDxfId="3552"/>
    <tableColumn id="11" name="11" dataDxfId="3551"/>
    <tableColumn id="12" name="12" dataDxfId="3550"/>
    <tableColumn id="13" name="13" dataDxfId="3549"/>
    <tableColumn id="14" name="14" dataDxfId="3548"/>
    <tableColumn id="15" name="15" dataDxfId="3547"/>
    <tableColumn id="16" name="16" dataDxfId="3546"/>
    <tableColumn id="17" name="17" dataDxfId="3545"/>
    <tableColumn id="18" name="18" dataDxfId="3544"/>
    <tableColumn id="19" name="19" dataDxfId="3543"/>
    <tableColumn id="20" name="20" dataDxfId="3542"/>
    <tableColumn id="21" name="21" dataDxfId="3541"/>
    <tableColumn id="22" name="22" dataDxfId="3540"/>
    <tableColumn id="23" name="23" dataDxfId="3539"/>
    <tableColumn id="24" name="24" dataDxfId="3538"/>
    <tableColumn id="25" name="25" dataDxfId="3537"/>
    <tableColumn id="26" name="26" dataDxfId="3536"/>
    <tableColumn id="27" name="27" dataDxfId="3535"/>
    <tableColumn id="28" name="28" dataDxfId="3534"/>
    <tableColumn id="29" name="29" dataDxfId="3533"/>
    <tableColumn id="30" name="30" dataDxfId="3532"/>
    <tableColumn id="31" name="31" dataDxfId="3531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id="174" name="Tabela2750150175" displayName="Tabela2750150175" ref="I136:AM144" totalsRowShown="0" headerRowDxfId="3530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29"/>
    <tableColumn id="2" name="2" dataDxfId="3528"/>
    <tableColumn id="3" name="3" dataDxfId="3527"/>
    <tableColumn id="4" name="4" dataDxfId="3526"/>
    <tableColumn id="5" name="5" dataDxfId="3525"/>
    <tableColumn id="6" name="6" dataDxfId="3524"/>
    <tableColumn id="7" name="7" dataDxfId="3523"/>
    <tableColumn id="8" name="8" dataDxfId="3522"/>
    <tableColumn id="9" name="9" dataDxfId="3521"/>
    <tableColumn id="10" name="10" dataDxfId="3520"/>
    <tableColumn id="11" name="11" dataDxfId="3519"/>
    <tableColumn id="12" name="12" dataDxfId="3518"/>
    <tableColumn id="13" name="13" dataDxfId="3517"/>
    <tableColumn id="14" name="14" dataDxfId="3516"/>
    <tableColumn id="15" name="15" dataDxfId="3515"/>
    <tableColumn id="16" name="16" dataDxfId="3514"/>
    <tableColumn id="17" name="17" dataDxfId="3513"/>
    <tableColumn id="18" name="18" dataDxfId="3512"/>
    <tableColumn id="19" name="19" dataDxfId="3511"/>
    <tableColumn id="20" name="20" dataDxfId="3510"/>
    <tableColumn id="21" name="21" dataDxfId="3509"/>
    <tableColumn id="22" name="22" dataDxfId="3508"/>
    <tableColumn id="23" name="23" dataDxfId="3507"/>
    <tableColumn id="24" name="24" dataDxfId="3506"/>
    <tableColumn id="25" name="25" dataDxfId="3505"/>
    <tableColumn id="26" name="26" dataDxfId="3504"/>
    <tableColumn id="27" name="27" dataDxfId="3503"/>
    <tableColumn id="28" name="28" dataDxfId="3502"/>
    <tableColumn id="29" name="29" dataDxfId="3501"/>
    <tableColumn id="30" name="30" dataDxfId="3500"/>
    <tableColumn id="31" name="31" dataDxfId="3499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5" name="Tabela2851151176" displayName="Tabela2851151176" ref="I146:AM152" totalsRowShown="0" headerRowDxfId="3498" dataDxfId="3496" headerRowBorderDxfId="3497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95"/>
    <tableColumn id="2" name="2" dataDxfId="3494"/>
    <tableColumn id="3" name="3" dataDxfId="3493"/>
    <tableColumn id="4" name="4" dataDxfId="3492"/>
    <tableColumn id="5" name="5" dataDxfId="3491"/>
    <tableColumn id="6" name="6" dataDxfId="3490"/>
    <tableColumn id="7" name="7" dataDxfId="3489"/>
    <tableColumn id="8" name="8" dataDxfId="3488"/>
    <tableColumn id="9" name="9" dataDxfId="3487"/>
    <tableColumn id="10" name="10" dataDxfId="3486"/>
    <tableColumn id="11" name="11" dataDxfId="3485"/>
    <tableColumn id="12" name="12" dataDxfId="3484"/>
    <tableColumn id="13" name="13" dataDxfId="3483"/>
    <tableColumn id="14" name="14" dataDxfId="3482"/>
    <tableColumn id="15" name="15" dataDxfId="3481"/>
    <tableColumn id="16" name="16" dataDxfId="3480"/>
    <tableColumn id="17" name="17" dataDxfId="3479"/>
    <tableColumn id="18" name="18" dataDxfId="3478"/>
    <tableColumn id="19" name="19" dataDxfId="3477"/>
    <tableColumn id="20" name="20" dataDxfId="3476"/>
    <tableColumn id="21" name="21" dataDxfId="3475"/>
    <tableColumn id="22" name="22" dataDxfId="3474"/>
    <tableColumn id="23" name="23" dataDxfId="3473"/>
    <tableColumn id="24" name="24" dataDxfId="3472"/>
    <tableColumn id="25" name="25" dataDxfId="3471"/>
    <tableColumn id="26" name="26" dataDxfId="3470"/>
    <tableColumn id="27" name="27" dataDxfId="3469"/>
    <tableColumn id="28" name="28" dataDxfId="3468"/>
    <tableColumn id="29" name="29" dataDxfId="3467"/>
    <tableColumn id="30" name="30" dataDxfId="3466"/>
    <tableColumn id="31" name="31" dataDxfId="3465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6" name="Jedzenie2177" displayName="Jedzenie2177" ref="B63:G67" headerRowCount="0" totalsRowShown="0" headerRowDxfId="3464" dataDxfId="3463">
  <tableColumns count="6">
    <tableColumn id="1" name="Kategoria" dataDxfId="3462">
      <calculatedColumnFormula>'Wzorzec kategorii'!B28</calculatedColumnFormula>
    </tableColumn>
    <tableColumn id="2" name="0" headerRowDxfId="3461" dataDxfId="3460"/>
    <tableColumn id="3" name="02" headerRowDxfId="3459" dataDxfId="3458">
      <calculatedColumnFormula>SUM(Tabela330180[#This Row])</calculatedColumnFormula>
    </tableColumn>
    <tableColumn id="4" name="Kolumna4" dataDxfId="3457">
      <calculatedColumnFormula>C63-D63</calculatedColumnFormula>
    </tableColumn>
    <tableColumn id="5" name="Kolumna1" dataDxfId="3456">
      <calculatedColumnFormula>IFERROR(D63/C63,"")</calculatedColumnFormula>
    </tableColumn>
    <tableColumn id="6" name="Kolumna2" dataDxfId="3455"/>
  </tableColumns>
  <tableStyleInfo name="TableStyleLight9" showFirstColumn="0" showLastColumn="0" showRowStripes="1" showColumnStripes="0"/>
</table>
</file>

<file path=xl/tables/table178.xml><?xml version="1.0" encoding="utf-8"?>
<table xmlns="http://schemas.openxmlformats.org/spreadsheetml/2006/main" id="177" name="Transport3178" displayName="Transport3178" ref="B82:G89" headerRowCount="0" totalsRowShown="0">
  <tableColumns count="6">
    <tableColumn id="1" name="Kolumna1" dataDxfId="3454">
      <calculatedColumnFormula>'Wzorzec kategorii'!B47</calculatedColumnFormula>
    </tableColumn>
    <tableColumn id="2" name="Kolumna2" dataDxfId="3453"/>
    <tableColumn id="3" name="Kolumna3" dataDxfId="3452">
      <calculatedColumnFormula>SUM(Tabela1942192[#This Row])</calculatedColumnFormula>
    </tableColumn>
    <tableColumn id="4" name="Kolumna4" dataDxfId="3451">
      <calculatedColumnFormula>C82-D82</calculatedColumnFormula>
    </tableColumn>
    <tableColumn id="5" name="Kolumna5" dataDxfId="3450">
      <calculatedColumnFormula>IFERROR(D82/C82,"")</calculatedColumnFormula>
    </tableColumn>
    <tableColumn id="6" name="Kolumna6" dataDxfId="3449"/>
  </tableColumns>
  <tableStyleInfo name="TableStyleLight9" showFirstColumn="0" showLastColumn="0" showRowStripes="1" showColumnStripes="0"/>
</table>
</file>

<file path=xl/tables/table179.xml><?xml version="1.0" encoding="utf-8"?>
<table xmlns="http://schemas.openxmlformats.org/spreadsheetml/2006/main" id="178" name="Tabela718179" displayName="Tabela718179" ref="B49:G55" headerRowCount="0" totalsRowShown="0" headerRowDxfId="3448" dataDxfId="3447">
  <tableColumns count="6">
    <tableColumn id="1" name="Kolumna1" dataDxfId="3446">
      <calculatedColumnFormula>'Wzorzec kategorii'!B15</calculatedColumnFormula>
    </tableColumn>
    <tableColumn id="2" name="Kolumna2" dataDxfId="3445"/>
    <tableColumn id="3" name="Kolumna3" dataDxfId="3444"/>
    <tableColumn id="4" name="Kolumna4" dataDxfId="3443">
      <calculatedColumnFormula>Tabela718179[[#This Row],[Kolumna3]]-Tabela718179[[#This Row],[Kolumna2]]</calculatedColumnFormula>
    </tableColumn>
    <tableColumn id="5" name="Kolumna5" dataDxfId="0" dataCellStyle="Procentowy">
      <calculatedColumnFormula>IFERROR(D49/C49,"")</calculatedColumnFormula>
    </tableColumn>
    <tableColumn id="6" name="Kolumna6" dataDxfId="3442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1" name="Tabela1922" displayName="Tabela1922" ref="I111:AM116" totalsRowShown="0" headerRowDxfId="6325" dataDxfId="6323" headerRowBorderDxfId="6324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322"/>
    <tableColumn id="2" name="2" dataDxfId="6321"/>
    <tableColumn id="3" name="3" dataDxfId="6320"/>
    <tableColumn id="4" name="4" dataDxfId="6319"/>
    <tableColumn id="5" name="5" dataDxfId="6318"/>
    <tableColumn id="6" name="6" dataDxfId="6317"/>
    <tableColumn id="7" name="7" dataDxfId="6316"/>
    <tableColumn id="8" name="8" dataDxfId="6315"/>
    <tableColumn id="9" name="9" dataDxfId="6314"/>
    <tableColumn id="10" name="10" dataDxfId="6313"/>
    <tableColumn id="11" name="11" dataDxfId="6312"/>
    <tableColumn id="12" name="12" dataDxfId="6311"/>
    <tableColumn id="13" name="13" dataDxfId="6310"/>
    <tableColumn id="14" name="14" dataDxfId="6309"/>
    <tableColumn id="15" name="15" dataDxfId="6308"/>
    <tableColumn id="16" name="16" dataDxfId="6307"/>
    <tableColumn id="17" name="17" dataDxfId="6306"/>
    <tableColumn id="18" name="18" dataDxfId="6305"/>
    <tableColumn id="19" name="19" dataDxfId="6304"/>
    <tableColumn id="20" name="20" dataDxfId="6303"/>
    <tableColumn id="21" name="21" dataDxfId="6302"/>
    <tableColumn id="22" name="22" dataDxfId="6301"/>
    <tableColumn id="23" name="23" dataDxfId="6300"/>
    <tableColumn id="24" name="24" dataDxfId="6299"/>
    <tableColumn id="25" name="25" dataDxfId="6298"/>
    <tableColumn id="26" name="26" dataDxfId="6297"/>
    <tableColumn id="27" name="27" dataDxfId="6296"/>
    <tableColumn id="28" name="28" dataDxfId="6295"/>
    <tableColumn id="29" name="29" dataDxfId="6294"/>
    <tableColumn id="30" name="30" dataDxfId="6293"/>
    <tableColumn id="31" name="31" dataDxfId="6292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id="179" name="Tabela330180" displayName="Tabela330180" ref="I62:AM67" totalsRowShown="0" headerRowDxfId="3441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40"/>
    <tableColumn id="2" name="2" dataDxfId="3439"/>
    <tableColumn id="3" name="3" dataDxfId="3438"/>
    <tableColumn id="4" name="4" dataDxfId="3437"/>
    <tableColumn id="5" name="5" dataDxfId="3436"/>
    <tableColumn id="6" name="6" dataDxfId="3435"/>
    <tableColumn id="7" name="7" dataDxfId="3434"/>
    <tableColumn id="8" name="8" dataDxfId="3433"/>
    <tableColumn id="9" name="9" dataDxfId="3432"/>
    <tableColumn id="10" name="10" dataDxfId="3431"/>
    <tableColumn id="11" name="11" dataDxfId="3430"/>
    <tableColumn id="12" name="12" dataDxfId="3429"/>
    <tableColumn id="13" name="13" dataDxfId="3428"/>
    <tableColumn id="14" name="14" dataDxfId="3427"/>
    <tableColumn id="15" name="15" dataDxfId="3426"/>
    <tableColumn id="16" name="16" dataDxfId="3425"/>
    <tableColumn id="17" name="17" dataDxfId="3424"/>
    <tableColumn id="18" name="18" dataDxfId="3423"/>
    <tableColumn id="19" name="19" dataDxfId="3422"/>
    <tableColumn id="20" name="20" dataDxfId="3421"/>
    <tableColumn id="21" name="21" dataDxfId="3420"/>
    <tableColumn id="22" name="22" dataDxfId="3419"/>
    <tableColumn id="23" name="23" dataDxfId="3418"/>
    <tableColumn id="24" name="24" dataDxfId="3417"/>
    <tableColumn id="25" name="25" dataDxfId="3416"/>
    <tableColumn id="26" name="26" dataDxfId="3415"/>
    <tableColumn id="27" name="27" dataDxfId="3414"/>
    <tableColumn id="28" name="28" dataDxfId="3413"/>
    <tableColumn id="29" name="29" dataDxfId="3412"/>
    <tableColumn id="30" name="30" dataDxfId="3411"/>
    <tableColumn id="31" name="31" dataDxfId="3410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0" name="Tabela431181" displayName="Tabela431181" ref="B70:G79" headerRowCount="0" totalsRowShown="0" headerRowDxfId="3409">
  <tableColumns count="6">
    <tableColumn id="1" name="Kolumna1" dataDxfId="3408">
      <calculatedColumnFormula>'Wzorzec kategorii'!B35</calculatedColumnFormula>
    </tableColumn>
    <tableColumn id="2" name="Kolumna2" headerRowDxfId="3407" dataDxfId="3406"/>
    <tableColumn id="3" name="Kolumna3" headerRowDxfId="3405" dataDxfId="3404">
      <calculatedColumnFormula>SUM(Tabela1841191[#This Row])</calculatedColumnFormula>
    </tableColumn>
    <tableColumn id="4" name="Kolumna4" headerRowDxfId="3403" dataDxfId="3402">
      <calculatedColumnFormula>C70-D70</calculatedColumnFormula>
    </tableColumn>
    <tableColumn id="5" name="Kolumna5" headerRowDxfId="3401" dataDxfId="3400">
      <calculatedColumnFormula>IFERROR(D70/C70,"")</calculatedColumnFormula>
    </tableColumn>
    <tableColumn id="6" name="Kolumna6" headerRowDxfId="3399" dataDxfId="3398"/>
  </tableColumns>
  <tableStyleInfo name="TableStyleLight9" showFirstColumn="0" showLastColumn="0" showRowStripes="1" showColumnStripes="0"/>
</table>
</file>

<file path=xl/tables/table182.xml><?xml version="1.0" encoding="utf-8"?>
<table xmlns="http://schemas.openxmlformats.org/spreadsheetml/2006/main" id="181" name="Tabela832182" displayName="Tabela832182" ref="B92:G96" headerRowCount="0" totalsRowShown="0">
  <tableColumns count="6">
    <tableColumn id="1" name="Kolumna1" headerRowDxfId="3397" dataDxfId="3396">
      <calculatedColumnFormula>'Wzorzec kategorii'!B57</calculatedColumnFormula>
    </tableColumn>
    <tableColumn id="2" name="Kolumna2" dataDxfId="3395"/>
    <tableColumn id="3" name="Kolumna3" dataDxfId="3394">
      <calculatedColumnFormula>SUM(Tabela192143193[#This Row])</calculatedColumnFormula>
    </tableColumn>
    <tableColumn id="4" name="Kolumna4" dataDxfId="3393">
      <calculatedColumnFormula>C92-D92</calculatedColumnFormula>
    </tableColumn>
    <tableColumn id="5" name="Kolumna5" dataDxfId="3392">
      <calculatedColumnFormula>IFERROR(D92/C92,"")</calculatedColumnFormula>
    </tableColumn>
    <tableColumn id="6" name="Kolumna6" dataDxfId="3391"/>
  </tableColumns>
  <tableStyleInfo name="TableStyleLight9" showFirstColumn="0" showLastColumn="0" showRowStripes="1" showColumnStripes="0"/>
</table>
</file>

<file path=xl/tables/table183.xml><?xml version="1.0" encoding="utf-8"?>
<table xmlns="http://schemas.openxmlformats.org/spreadsheetml/2006/main" id="182" name="Tabela933183" displayName="Tabela933183" ref="B99:G102" headerRowCount="0" totalsRowShown="0">
  <tableColumns count="6">
    <tableColumn id="1" name="Kolumna1" headerRowDxfId="3390" dataDxfId="3389">
      <calculatedColumnFormula>'Wzorzec kategorii'!B64</calculatedColumnFormula>
    </tableColumn>
    <tableColumn id="2" name="Kolumna2" dataDxfId="3388"/>
    <tableColumn id="3" name="Kolumna3" dataDxfId="3387">
      <calculatedColumnFormula>SUM(Tabela19212547197[#This Row])</calculatedColumnFormula>
    </tableColumn>
    <tableColumn id="4" name="Kolumna4" dataDxfId="3386">
      <calculatedColumnFormula>C99-D99</calculatedColumnFormula>
    </tableColumn>
    <tableColumn id="5" name="Kolumna5" dataDxfId="3385">
      <calculatedColumnFormula>IFERROR(D99/C99,"")</calculatedColumnFormula>
    </tableColumn>
    <tableColumn id="6" name="Kolumna6" dataDxfId="3384"/>
  </tableColumns>
  <tableStyleInfo name="TableStyleLight9" showFirstColumn="0" showLastColumn="0" showRowStripes="1" showColumnStripes="0"/>
</table>
</file>

<file path=xl/tables/table184.xml><?xml version="1.0" encoding="utf-8"?>
<table xmlns="http://schemas.openxmlformats.org/spreadsheetml/2006/main" id="183" name="Tabela1034184" displayName="Tabela1034184" ref="B105:G109" headerRowCount="0" totalsRowShown="0">
  <tableColumns count="6">
    <tableColumn id="1" name="Kolumna1" headerRowDxfId="3383" dataDxfId="3382">
      <calculatedColumnFormula>'Wzorzec kategorii'!B70</calculatedColumnFormula>
    </tableColumn>
    <tableColumn id="2" name="Kolumna2" dataDxfId="3381"/>
    <tableColumn id="3" name="Kolumna3" dataDxfId="3380">
      <calculatedColumnFormula>SUM(Tabela19212446196[#This Row])</calculatedColumnFormula>
    </tableColumn>
    <tableColumn id="4" name="Kolumna4" dataDxfId="3379">
      <calculatedColumnFormula>C105-D105</calculatedColumnFormula>
    </tableColumn>
    <tableColumn id="5" name="Kolumna5" dataDxfId="3378">
      <calculatedColumnFormula>IFERROR(D105/C105,"")</calculatedColumnFormula>
    </tableColumn>
    <tableColumn id="6" name="Kolumna6" dataDxfId="3377"/>
  </tableColumns>
  <tableStyleInfo name="TableStyleLight9" showFirstColumn="0" showLastColumn="0" showRowStripes="1" showColumnStripes="0"/>
</table>
</file>

<file path=xl/tables/table185.xml><?xml version="1.0" encoding="utf-8"?>
<table xmlns="http://schemas.openxmlformats.org/spreadsheetml/2006/main" id="184" name="Tabela1135185" displayName="Tabela1135185" ref="B112:G116" headerRowCount="0" totalsRowShown="0">
  <tableColumns count="6">
    <tableColumn id="1" name="Kolumna1" dataDxfId="3376">
      <calculatedColumnFormula>'Wzorzec kategorii'!B77</calculatedColumnFormula>
    </tableColumn>
    <tableColumn id="2" name="Kolumna2" dataDxfId="3375"/>
    <tableColumn id="3" name="Kolumna3" dataDxfId="3374">
      <calculatedColumnFormula>SUM(Tabela192244194[#This Row])</calculatedColumnFormula>
    </tableColumn>
    <tableColumn id="4" name="Kolumna4" dataDxfId="3373">
      <calculatedColumnFormula>C112-D112</calculatedColumnFormula>
    </tableColumn>
    <tableColumn id="5" name="Kolumna5" dataDxfId="3372">
      <calculatedColumnFormula>IFERROR(D112/C112,"")</calculatedColumnFormula>
    </tableColumn>
    <tableColumn id="6" name="Kolumna6" dataDxfId="3371"/>
  </tableColumns>
  <tableStyleInfo name="TableStyleLight9" showFirstColumn="0" showLastColumn="0" showRowStripes="1" showColumnStripes="0"/>
</table>
</file>

<file path=xl/tables/table186.xml><?xml version="1.0" encoding="utf-8"?>
<table xmlns="http://schemas.openxmlformats.org/spreadsheetml/2006/main" id="185" name="Tabela1236186" displayName="Tabela1236186" ref="B119:G124" headerRowCount="0" totalsRowShown="0">
  <tableColumns count="6">
    <tableColumn id="1" name="Kolumna1" dataDxfId="3370">
      <calculatedColumnFormula>'Wzorzec kategorii'!B84</calculatedColumnFormula>
    </tableColumn>
    <tableColumn id="2" name="Kolumna2" dataDxfId="3369"/>
    <tableColumn id="3" name="Kolumna3" dataDxfId="3368">
      <calculatedColumnFormula>SUM(Tabela2548198[#This Row])</calculatedColumnFormula>
    </tableColumn>
    <tableColumn id="4" name="Kolumna4" dataDxfId="3367">
      <calculatedColumnFormula>C119-D119</calculatedColumnFormula>
    </tableColumn>
    <tableColumn id="5" name="Kolumna5" dataDxfId="3366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87.xml><?xml version="1.0" encoding="utf-8"?>
<table xmlns="http://schemas.openxmlformats.org/spreadsheetml/2006/main" id="186" name="Tabela1337187" displayName="Tabela1337187" ref="B127:G134" headerRowCount="0" totalsRowShown="0">
  <tableColumns count="6">
    <tableColumn id="1" name="Kolumna1" dataDxfId="3365">
      <calculatedColumnFormula>'Wzorzec kategorii'!B92</calculatedColumnFormula>
    </tableColumn>
    <tableColumn id="2" name="Kolumna2" dataDxfId="3364"/>
    <tableColumn id="3" name="Kolumna3" dataDxfId="3363">
      <calculatedColumnFormula>SUM(Tabela2649199[#This Row])</calculatedColumnFormula>
    </tableColumn>
    <tableColumn id="4" name="Kolumna4" dataDxfId="3362">
      <calculatedColumnFormula>C127-D127</calculatedColumnFormula>
    </tableColumn>
    <tableColumn id="5" name="Kolumna5" dataDxfId="3361">
      <calculatedColumnFormula>IFERROR(D127/C127,"")</calculatedColumnFormula>
    </tableColumn>
    <tableColumn id="6" name="Kolumna6" dataDxfId="3360"/>
  </tableColumns>
  <tableStyleInfo name="TableStyleLight9" showFirstColumn="0" showLastColumn="0" showRowStripes="1" showColumnStripes="0"/>
</table>
</file>

<file path=xl/tables/table188.xml><?xml version="1.0" encoding="utf-8"?>
<table xmlns="http://schemas.openxmlformats.org/spreadsheetml/2006/main" id="187" name="Tabela1438188" displayName="Tabela1438188" ref="B137:G144" headerRowCount="0" totalsRowShown="0">
  <tableColumns count="6">
    <tableColumn id="1" name="Kolumna1" dataDxfId="3359">
      <calculatedColumnFormula>'Wzorzec kategorii'!B102</calculatedColumnFormula>
    </tableColumn>
    <tableColumn id="2" name="Kolumna2" dataDxfId="3358"/>
    <tableColumn id="3" name="Kolumna3" dataDxfId="3357">
      <calculatedColumnFormula>SUM(Tabela2750200[#This Row])</calculatedColumnFormula>
    </tableColumn>
    <tableColumn id="4" name="Kolumna4" dataDxfId="3356">
      <calculatedColumnFormula>C137-D137</calculatedColumnFormula>
    </tableColumn>
    <tableColumn id="5" name="Kolumna5" dataDxfId="3355">
      <calculatedColumnFormula>IFERROR(D137/C137,"")</calculatedColumnFormula>
    </tableColumn>
    <tableColumn id="6" name="Kolumna6" dataDxfId="3354"/>
  </tableColumns>
  <tableStyleInfo name="TableStyleLight9" showFirstColumn="0" showLastColumn="0" showRowStripes="1" showColumnStripes="0"/>
</table>
</file>

<file path=xl/tables/table189.xml><?xml version="1.0" encoding="utf-8"?>
<table xmlns="http://schemas.openxmlformats.org/spreadsheetml/2006/main" id="188" name="Tabela1539189" displayName="Tabela1539189" ref="B147:G152" headerRowCount="0" totalsRowShown="0">
  <tableColumns count="6">
    <tableColumn id="1" name="Kolumna1" dataDxfId="3353">
      <calculatedColumnFormula>'Wzorzec kategorii'!B112</calculatedColumnFormula>
    </tableColumn>
    <tableColumn id="2" name="Kolumna2" dataDxfId="3352"/>
    <tableColumn id="3" name="Kolumna3" dataDxfId="3351">
      <calculatedColumnFormula>SUM(Tabela2851201[#This Row])</calculatedColumnFormula>
    </tableColumn>
    <tableColumn id="4" name="Kolumna4" dataDxfId="3350">
      <calculatedColumnFormula>C147-D147</calculatedColumnFormula>
    </tableColumn>
    <tableColumn id="5" name="Kolumna5" dataDxfId="3349">
      <calculatedColumnFormula>IFERROR(D147/C147,"")</calculatedColumnFormula>
    </tableColumn>
    <tableColumn id="6" name="Kolumna6" dataDxfId="3348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22" name="Tabela1923" displayName="Tabela1923" ref="I154:AM162" totalsRowShown="0" headerRowDxfId="6291" dataDxfId="6289" headerRowBorderDxfId="6290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88"/>
    <tableColumn id="2" name="2" dataDxfId="6287"/>
    <tableColumn id="3" name="3" dataDxfId="6286"/>
    <tableColumn id="4" name="4" dataDxfId="6285"/>
    <tableColumn id="5" name="5" dataDxfId="6284"/>
    <tableColumn id="6" name="6" dataDxfId="6283"/>
    <tableColumn id="7" name="7" dataDxfId="6282"/>
    <tableColumn id="8" name="8" dataDxfId="6281"/>
    <tableColumn id="9" name="9" dataDxfId="6280"/>
    <tableColumn id="10" name="10" dataDxfId="6279"/>
    <tableColumn id="11" name="11" dataDxfId="6278"/>
    <tableColumn id="12" name="12" dataDxfId="6277"/>
    <tableColumn id="13" name="13" dataDxfId="6276"/>
    <tableColumn id="14" name="14" dataDxfId="6275"/>
    <tableColumn id="15" name="15" dataDxfId="6274"/>
    <tableColumn id="16" name="16" dataDxfId="6273"/>
    <tableColumn id="17" name="17" dataDxfId="6272"/>
    <tableColumn id="18" name="18" dataDxfId="6271"/>
    <tableColumn id="19" name="19" dataDxfId="6270"/>
    <tableColumn id="20" name="20" dataDxfId="6269"/>
    <tableColumn id="21" name="21" dataDxfId="6268"/>
    <tableColumn id="22" name="22" dataDxfId="6267"/>
    <tableColumn id="23" name="23" dataDxfId="6266"/>
    <tableColumn id="24" name="24" dataDxfId="6265"/>
    <tableColumn id="25" name="25" dataDxfId="6264"/>
    <tableColumn id="26" name="26" dataDxfId="6263"/>
    <tableColumn id="27" name="27" dataDxfId="6262"/>
    <tableColumn id="28" name="28" dataDxfId="6261"/>
    <tableColumn id="29" name="29" dataDxfId="6260"/>
    <tableColumn id="30" name="30" dataDxfId="6259"/>
    <tableColumn id="31" name="31" dataDxfId="6258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89" name="Tabela1640190" displayName="Tabela1640190" ref="B155:G162" headerRowCount="0" totalsRowShown="0">
  <tableColumns count="6">
    <tableColumn id="1" name="Kolumna1" dataDxfId="3347">
      <calculatedColumnFormula>'Wzorzec kategorii'!B120</calculatedColumnFormula>
    </tableColumn>
    <tableColumn id="2" name="Kolumna2" dataDxfId="3346"/>
    <tableColumn id="3" name="Kolumna3" dataDxfId="3345">
      <calculatedColumnFormula>SUM(Tabela192345195[#This Row])</calculatedColumnFormula>
    </tableColumn>
    <tableColumn id="4" name="Kolumna4" dataDxfId="3344">
      <calculatedColumnFormula>C155-D155</calculatedColumnFormula>
    </tableColumn>
    <tableColumn id="5" name="Kolumna5" dataDxfId="3343">
      <calculatedColumnFormula>IFERROR(D155/C155,"")</calculatedColumnFormula>
    </tableColumn>
    <tableColumn id="6" name="Kolumna6" dataDxfId="3342"/>
  </tableColumns>
  <tableStyleInfo name="TableStyleLight9" showFirstColumn="0" showLastColumn="0" showRowStripes="1" showColumnStripes="0"/>
</table>
</file>

<file path=xl/tables/table191.xml><?xml version="1.0" encoding="utf-8"?>
<table xmlns="http://schemas.openxmlformats.org/spreadsheetml/2006/main" id="190" name="Tabela1841191" displayName="Tabela1841191" ref="I69:AM79" totalsRowShown="0" headerRowDxfId="3341" dataDxfId="3339" headerRowBorderDxfId="3340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338"/>
    <tableColumn id="2" name="2" dataDxfId="3337"/>
    <tableColumn id="3" name="3" dataDxfId="3336"/>
    <tableColumn id="4" name="4" dataDxfId="3335"/>
    <tableColumn id="5" name="5" dataDxfId="3334"/>
    <tableColumn id="6" name="6" dataDxfId="3333"/>
    <tableColumn id="7" name="7" dataDxfId="3332"/>
    <tableColumn id="8" name="8" dataDxfId="3331"/>
    <tableColumn id="9" name="9" dataDxfId="3330"/>
    <tableColumn id="10" name="10" dataDxfId="3329"/>
    <tableColumn id="11" name="11" dataDxfId="3328"/>
    <tableColumn id="12" name="12" dataDxfId="3327"/>
    <tableColumn id="13" name="13" dataDxfId="3326"/>
    <tableColumn id="14" name="14" dataDxfId="3325"/>
    <tableColumn id="15" name="15" dataDxfId="3324"/>
    <tableColumn id="16" name="16" dataDxfId="3323"/>
    <tableColumn id="17" name="17" dataDxfId="3322"/>
    <tableColumn id="18" name="18" dataDxfId="3321"/>
    <tableColumn id="19" name="19" dataDxfId="3320"/>
    <tableColumn id="20" name="20" dataDxfId="3319"/>
    <tableColumn id="21" name="21" dataDxfId="3318"/>
    <tableColumn id="22" name="22" dataDxfId="3317"/>
    <tableColumn id="23" name="23" dataDxfId="3316"/>
    <tableColumn id="24" name="24" dataDxfId="3315"/>
    <tableColumn id="25" name="25" dataDxfId="3314"/>
    <tableColumn id="26" name="26" dataDxfId="3313"/>
    <tableColumn id="27" name="27" dataDxfId="3312"/>
    <tableColumn id="28" name="28" dataDxfId="3311"/>
    <tableColumn id="29" name="29" dataDxfId="3310"/>
    <tableColumn id="30" name="30" dataDxfId="3309"/>
    <tableColumn id="31" name="31" dataDxfId="3308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1" name="Tabela1942192" displayName="Tabela1942192" ref="I81:AM89" totalsRowShown="0" headerRowDxfId="3307" dataDxfId="3305" headerRowBorderDxfId="3306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304"/>
    <tableColumn id="2" name="2" dataDxfId="3303"/>
    <tableColumn id="3" name="3" dataDxfId="3302"/>
    <tableColumn id="4" name="4" dataDxfId="3301"/>
    <tableColumn id="5" name="5" dataDxfId="3300"/>
    <tableColumn id="6" name="6" dataDxfId="3299"/>
    <tableColumn id="7" name="7" dataDxfId="3298"/>
    <tableColumn id="8" name="8" dataDxfId="3297"/>
    <tableColumn id="9" name="9" dataDxfId="3296"/>
    <tableColumn id="10" name="10" dataDxfId="3295"/>
    <tableColumn id="11" name="11" dataDxfId="3294"/>
    <tableColumn id="12" name="12" dataDxfId="3293"/>
    <tableColumn id="13" name="13" dataDxfId="3292"/>
    <tableColumn id="14" name="14" dataDxfId="3291"/>
    <tableColumn id="15" name="15" dataDxfId="3290"/>
    <tableColumn id="16" name="16" dataDxfId="3289"/>
    <tableColumn id="17" name="17" dataDxfId="3288"/>
    <tableColumn id="18" name="18" dataDxfId="3287"/>
    <tableColumn id="19" name="19" dataDxfId="3286"/>
    <tableColumn id="20" name="20" dataDxfId="3285"/>
    <tableColumn id="21" name="21" dataDxfId="3284"/>
    <tableColumn id="22" name="22" dataDxfId="3283"/>
    <tableColumn id="23" name="23" dataDxfId="3282"/>
    <tableColumn id="24" name="24" dataDxfId="3281"/>
    <tableColumn id="25" name="25" dataDxfId="3280"/>
    <tableColumn id="26" name="26" dataDxfId="3279"/>
    <tableColumn id="27" name="27" dataDxfId="3278"/>
    <tableColumn id="28" name="28" dataDxfId="3277"/>
    <tableColumn id="29" name="29" dataDxfId="3276"/>
    <tableColumn id="30" name="30" dataDxfId="3275"/>
    <tableColumn id="31" name="31" dataDxfId="3274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2" name="Tabela192143193" displayName="Tabela192143193" ref="I91:AM96" totalsRowShown="0" headerRowDxfId="3273" dataDxfId="3271" headerRowBorderDxfId="3272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70"/>
    <tableColumn id="2" name="2" dataDxfId="3269"/>
    <tableColumn id="3" name="3" dataDxfId="3268"/>
    <tableColumn id="4" name="4" dataDxfId="3267"/>
    <tableColumn id="5" name="5" dataDxfId="3266"/>
    <tableColumn id="6" name="6" dataDxfId="3265"/>
    <tableColumn id="7" name="7" dataDxfId="3264"/>
    <tableColumn id="8" name="8" dataDxfId="3263"/>
    <tableColumn id="9" name="9" dataDxfId="3262"/>
    <tableColumn id="10" name="10" dataDxfId="3261"/>
    <tableColumn id="11" name="11" dataDxfId="3260"/>
    <tableColumn id="12" name="12" dataDxfId="3259"/>
    <tableColumn id="13" name="13" dataDxfId="3258"/>
    <tableColumn id="14" name="14" dataDxfId="3257"/>
    <tableColumn id="15" name="15" dataDxfId="3256"/>
    <tableColumn id="16" name="16" dataDxfId="3255"/>
    <tableColumn id="17" name="17" dataDxfId="3254"/>
    <tableColumn id="18" name="18" dataDxfId="3253"/>
    <tableColumn id="19" name="19" dataDxfId="3252"/>
    <tableColumn id="20" name="20" dataDxfId="3251"/>
    <tableColumn id="21" name="21" dataDxfId="3250"/>
    <tableColumn id="22" name="22" dataDxfId="3249"/>
    <tableColumn id="23" name="23" dataDxfId="3248"/>
    <tableColumn id="24" name="24" dataDxfId="3247"/>
    <tableColumn id="25" name="25" dataDxfId="3246"/>
    <tableColumn id="26" name="26" dataDxfId="3245"/>
    <tableColumn id="27" name="27" dataDxfId="3244"/>
    <tableColumn id="28" name="28" dataDxfId="3243"/>
    <tableColumn id="29" name="29" dataDxfId="3242"/>
    <tableColumn id="30" name="30" dataDxfId="3241"/>
    <tableColumn id="31" name="31" dataDxfId="3240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3" name="Tabela192244194" displayName="Tabela192244194" ref="I111:AM116" totalsRowShown="0" headerRowDxfId="3239" dataDxfId="3237" headerRowBorderDxfId="3238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36"/>
    <tableColumn id="2" name="2" dataDxfId="3235"/>
    <tableColumn id="3" name="3" dataDxfId="3234"/>
    <tableColumn id="4" name="4" dataDxfId="3233"/>
    <tableColumn id="5" name="5" dataDxfId="3232"/>
    <tableColumn id="6" name="6" dataDxfId="3231"/>
    <tableColumn id="7" name="7" dataDxfId="3230"/>
    <tableColumn id="8" name="8" dataDxfId="3229"/>
    <tableColumn id="9" name="9" dataDxfId="3228"/>
    <tableColumn id="10" name="10" dataDxfId="3227"/>
    <tableColumn id="11" name="11" dataDxfId="3226"/>
    <tableColumn id="12" name="12" dataDxfId="3225"/>
    <tableColumn id="13" name="13" dataDxfId="3224"/>
    <tableColumn id="14" name="14" dataDxfId="3223"/>
    <tableColumn id="15" name="15" dataDxfId="3222"/>
    <tableColumn id="16" name="16" dataDxfId="3221"/>
    <tableColumn id="17" name="17" dataDxfId="3220"/>
    <tableColumn id="18" name="18" dataDxfId="3219"/>
    <tableColumn id="19" name="19" dataDxfId="3218"/>
    <tableColumn id="20" name="20" dataDxfId="3217"/>
    <tableColumn id="21" name="21" dataDxfId="3216"/>
    <tableColumn id="22" name="22" dataDxfId="3215"/>
    <tableColumn id="23" name="23" dataDxfId="3214"/>
    <tableColumn id="24" name="24" dataDxfId="3213"/>
    <tableColumn id="25" name="25" dataDxfId="3212"/>
    <tableColumn id="26" name="26" dataDxfId="3211"/>
    <tableColumn id="27" name="27" dataDxfId="3210"/>
    <tableColumn id="28" name="28" dataDxfId="3209"/>
    <tableColumn id="29" name="29" dataDxfId="3208"/>
    <tableColumn id="30" name="30" dataDxfId="3207"/>
    <tableColumn id="31" name="31" dataDxfId="3206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id="194" name="Tabela192345195" displayName="Tabela192345195" ref="I154:AM162" totalsRowShown="0" headerRowDxfId="3205" dataDxfId="3203" headerRowBorderDxfId="3204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02"/>
    <tableColumn id="2" name="2" dataDxfId="3201"/>
    <tableColumn id="3" name="3" dataDxfId="3200"/>
    <tableColumn id="4" name="4" dataDxfId="3199"/>
    <tableColumn id="5" name="5" dataDxfId="3198"/>
    <tableColumn id="6" name="6" dataDxfId="3197"/>
    <tableColumn id="7" name="7" dataDxfId="3196"/>
    <tableColumn id="8" name="8" dataDxfId="3195"/>
    <tableColumn id="9" name="9" dataDxfId="3194"/>
    <tableColumn id="10" name="10" dataDxfId="3193"/>
    <tableColumn id="11" name="11" dataDxfId="3192"/>
    <tableColumn id="12" name="12" dataDxfId="3191"/>
    <tableColumn id="13" name="13" dataDxfId="3190"/>
    <tableColumn id="14" name="14" dataDxfId="3189"/>
    <tableColumn id="15" name="15" dataDxfId="3188"/>
    <tableColumn id="16" name="16" dataDxfId="3187"/>
    <tableColumn id="17" name="17" dataDxfId="3186"/>
    <tableColumn id="18" name="18" dataDxfId="3185"/>
    <tableColumn id="19" name="19" dataDxfId="3184"/>
    <tableColumn id="20" name="20" dataDxfId="3183"/>
    <tableColumn id="21" name="21" dataDxfId="3182"/>
    <tableColumn id="22" name="22" dataDxfId="3181"/>
    <tableColumn id="23" name="23" dataDxfId="3180"/>
    <tableColumn id="24" name="24" dataDxfId="3179"/>
    <tableColumn id="25" name="25" dataDxfId="3178"/>
    <tableColumn id="26" name="26" dataDxfId="3177"/>
    <tableColumn id="27" name="27" dataDxfId="3176"/>
    <tableColumn id="28" name="28" dataDxfId="3175"/>
    <tableColumn id="29" name="29" dataDxfId="3174"/>
    <tableColumn id="30" name="30" dataDxfId="3173"/>
    <tableColumn id="31" name="31" dataDxfId="3172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5" name="Tabela19212446196" displayName="Tabela19212446196" ref="I104:AM109" totalsRowShown="0" headerRowDxfId="3171" dataDxfId="3169" headerRowBorderDxfId="3170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68"/>
    <tableColumn id="2" name="2" dataDxfId="3167"/>
    <tableColumn id="3" name="3" dataDxfId="3166"/>
    <tableColumn id="4" name="4" dataDxfId="3165"/>
    <tableColumn id="5" name="5" dataDxfId="3164"/>
    <tableColumn id="6" name="6" dataDxfId="3163"/>
    <tableColumn id="7" name="7" dataDxfId="3162"/>
    <tableColumn id="8" name="8" dataDxfId="3161"/>
    <tableColumn id="9" name="9" dataDxfId="3160"/>
    <tableColumn id="10" name="10" dataDxfId="3159"/>
    <tableColumn id="11" name="11" dataDxfId="3158"/>
    <tableColumn id="12" name="12" dataDxfId="3157"/>
    <tableColumn id="13" name="13" dataDxfId="3156"/>
    <tableColumn id="14" name="14" dataDxfId="3155"/>
    <tableColumn id="15" name="15" dataDxfId="3154"/>
    <tableColumn id="16" name="16" dataDxfId="3153"/>
    <tableColumn id="17" name="17" dataDxfId="3152"/>
    <tableColumn id="18" name="18" dataDxfId="3151"/>
    <tableColumn id="19" name="19" dataDxfId="3150"/>
    <tableColumn id="20" name="20" dataDxfId="3149"/>
    <tableColumn id="21" name="21" dataDxfId="3148"/>
    <tableColumn id="22" name="22" dataDxfId="3147"/>
    <tableColumn id="23" name="23" dataDxfId="3146"/>
    <tableColumn id="24" name="24" dataDxfId="3145"/>
    <tableColumn id="25" name="25" dataDxfId="3144"/>
    <tableColumn id="26" name="26" dataDxfId="3143"/>
    <tableColumn id="27" name="27" dataDxfId="3142"/>
    <tableColumn id="28" name="28" dataDxfId="3141"/>
    <tableColumn id="29" name="29" dataDxfId="3140"/>
    <tableColumn id="30" name="30" dataDxfId="3139"/>
    <tableColumn id="31" name="31" dataDxfId="3138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6" name="Tabela19212547197" displayName="Tabela19212547197" ref="I98:AM102" totalsRowShown="0" headerRowDxfId="3137" dataDxfId="3135" headerRowBorderDxfId="3136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34"/>
    <tableColumn id="2" name="2" dataDxfId="3133"/>
    <tableColumn id="3" name="3" dataDxfId="3132"/>
    <tableColumn id="4" name="4" dataDxfId="3131"/>
    <tableColumn id="5" name="5" dataDxfId="3130"/>
    <tableColumn id="6" name="6" dataDxfId="3129"/>
    <tableColumn id="7" name="7" dataDxfId="3128"/>
    <tableColumn id="8" name="8" dataDxfId="3127"/>
    <tableColumn id="9" name="9" dataDxfId="3126"/>
    <tableColumn id="10" name="10" dataDxfId="3125"/>
    <tableColumn id="11" name="11" dataDxfId="3124"/>
    <tableColumn id="12" name="12" dataDxfId="3123"/>
    <tableColumn id="13" name="13" dataDxfId="3122"/>
    <tableColumn id="14" name="14" dataDxfId="3121"/>
    <tableColumn id="15" name="15" dataDxfId="3120"/>
    <tableColumn id="16" name="16" dataDxfId="3119"/>
    <tableColumn id="17" name="17" dataDxfId="3118"/>
    <tableColumn id="18" name="18" dataDxfId="3117"/>
    <tableColumn id="19" name="19" dataDxfId="3116"/>
    <tableColumn id="20" name="20" dataDxfId="3115"/>
    <tableColumn id="21" name="21" dataDxfId="3114"/>
    <tableColumn id="22" name="22" dataDxfId="3113"/>
    <tableColumn id="23" name="23" dataDxfId="3112"/>
    <tableColumn id="24" name="24" dataDxfId="3111"/>
    <tableColumn id="25" name="25" dataDxfId="3110"/>
    <tableColumn id="26" name="26" dataDxfId="3109"/>
    <tableColumn id="27" name="27" dataDxfId="3108"/>
    <tableColumn id="28" name="28" dataDxfId="3107"/>
    <tableColumn id="29" name="29" dataDxfId="3106"/>
    <tableColumn id="30" name="30" dataDxfId="3105"/>
    <tableColumn id="31" name="31" dataDxfId="3104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7" name="Tabela2548198" displayName="Tabela2548198" ref="I118:AM124" totalsRowShown="0" headerRowDxfId="3103" dataDxfId="3102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01"/>
    <tableColumn id="2" name="2" dataDxfId="3100"/>
    <tableColumn id="3" name="3" dataDxfId="3099"/>
    <tableColumn id="4" name="4" dataDxfId="3098"/>
    <tableColumn id="5" name="5" dataDxfId="3097"/>
    <tableColumn id="6" name="6" dataDxfId="3096"/>
    <tableColumn id="7" name="7" dataDxfId="3095"/>
    <tableColumn id="8" name="8" dataDxfId="3094"/>
    <tableColumn id="9" name="9" dataDxfId="3093"/>
    <tableColumn id="10" name="10" dataDxfId="3092"/>
    <tableColumn id="11" name="11" dataDxfId="3091"/>
    <tableColumn id="12" name="12" dataDxfId="3090"/>
    <tableColumn id="13" name="13" dataDxfId="3089"/>
    <tableColumn id="14" name="14" dataDxfId="3088"/>
    <tableColumn id="15" name="15" dataDxfId="3087"/>
    <tableColumn id="16" name="16" dataDxfId="3086"/>
    <tableColumn id="17" name="17" dataDxfId="3085"/>
    <tableColumn id="18" name="18" dataDxfId="3084"/>
    <tableColumn id="19" name="19" dataDxfId="3083"/>
    <tableColumn id="20" name="20" dataDxfId="3082"/>
    <tableColumn id="21" name="21" dataDxfId="3081"/>
    <tableColumn id="22" name="22" dataDxfId="3080"/>
    <tableColumn id="23" name="23" dataDxfId="3079"/>
    <tableColumn id="24" name="24" dataDxfId="3078"/>
    <tableColumn id="25" name="25" dataDxfId="3077"/>
    <tableColumn id="26" name="26" dataDxfId="3076"/>
    <tableColumn id="27" name="27" dataDxfId="3075"/>
    <tableColumn id="28" name="28" dataDxfId="3074"/>
    <tableColumn id="29" name="29" dataDxfId="3073"/>
    <tableColumn id="30" name="30" dataDxfId="3072"/>
    <tableColumn id="31" name="31" dataDxfId="3071"/>
  </tableColumns>
  <tableStyleInfo name="TableStyleMedium9" showFirstColumn="0" showLastColumn="0" showRowStripes="1" showColumnStripes="0"/>
</table>
</file>

<file path=xl/tables/table199.xml><?xml version="1.0" encoding="utf-8"?>
<table xmlns="http://schemas.openxmlformats.org/spreadsheetml/2006/main" id="198" name="Tabela2649199" displayName="Tabela2649199" ref="I126:AM134" totalsRowShown="0" headerRowDxfId="3070" headerRowBorderDxfId="3069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68"/>
    <tableColumn id="2" name="2" dataDxfId="3067"/>
    <tableColumn id="3" name="3" dataDxfId="3066"/>
    <tableColumn id="4" name="4" dataDxfId="3065"/>
    <tableColumn id="5" name="5" dataDxfId="3064"/>
    <tableColumn id="6" name="6" dataDxfId="3063"/>
    <tableColumn id="7" name="7" dataDxfId="3062"/>
    <tableColumn id="8" name="8" dataDxfId="3061"/>
    <tableColumn id="9" name="9" dataDxfId="3060"/>
    <tableColumn id="10" name="10" dataDxfId="3059"/>
    <tableColumn id="11" name="11" dataDxfId="3058"/>
    <tableColumn id="12" name="12" dataDxfId="3057"/>
    <tableColumn id="13" name="13" dataDxfId="3056"/>
    <tableColumn id="14" name="14" dataDxfId="3055"/>
    <tableColumn id="15" name="15" dataDxfId="3054"/>
    <tableColumn id="16" name="16" dataDxfId="3053"/>
    <tableColumn id="17" name="17" dataDxfId="3052"/>
    <tableColumn id="18" name="18" dataDxfId="3051"/>
    <tableColumn id="19" name="19" dataDxfId="3050"/>
    <tableColumn id="20" name="20" dataDxfId="3049"/>
    <tableColumn id="21" name="21" dataDxfId="3048"/>
    <tableColumn id="22" name="22" dataDxfId="3047"/>
    <tableColumn id="23" name="23" dataDxfId="3046"/>
    <tableColumn id="24" name="24" dataDxfId="3045"/>
    <tableColumn id="25" name="25" dataDxfId="3044"/>
    <tableColumn id="26" name="26" dataDxfId="3043"/>
    <tableColumn id="27" name="27" dataDxfId="3042"/>
    <tableColumn id="28" name="28" dataDxfId="3041"/>
    <tableColumn id="29" name="29" dataDxfId="3040"/>
    <tableColumn id="30" name="30" dataDxfId="3039"/>
    <tableColumn id="31" name="31" dataDxfId="303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ransport" displayName="Transport" ref="B82:G89" headerRowCount="0" totalsRowShown="0">
  <tableColumns count="6">
    <tableColumn id="1" name="Kolumna1" dataDxfId="6540"/>
    <tableColumn id="2" name="Kolumna2" dataDxfId="6539"/>
    <tableColumn id="3" name="Kolumna3" dataDxfId="6538">
      <calculatedColumnFormula>SUM(Tabela19[#This Row])</calculatedColumnFormula>
    </tableColumn>
    <tableColumn id="4" name="Kolumna4" dataDxfId="6537">
      <calculatedColumnFormula>C82-D82</calculatedColumnFormula>
    </tableColumn>
    <tableColumn id="5" name="Kolumna5" dataDxfId="6536">
      <calculatedColumnFormula>IFERROR(D82/C82,"")</calculatedColumnFormula>
    </tableColumn>
    <tableColumn id="6" name="Kolumna6" dataDxfId="6535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3" name="Tabela192124" displayName="Tabela192124" ref="I104:AM109" totalsRowShown="0" headerRowDxfId="6257" dataDxfId="6255" headerRowBorderDxfId="6256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54"/>
    <tableColumn id="2" name="2" dataDxfId="6253"/>
    <tableColumn id="3" name="3" dataDxfId="6252"/>
    <tableColumn id="4" name="4" dataDxfId="6251"/>
    <tableColumn id="5" name="5" dataDxfId="6250"/>
    <tableColumn id="6" name="6" dataDxfId="6249"/>
    <tableColumn id="7" name="7" dataDxfId="6248"/>
    <tableColumn id="8" name="8" dataDxfId="6247"/>
    <tableColumn id="9" name="9" dataDxfId="6246"/>
    <tableColumn id="10" name="10" dataDxfId="6245"/>
    <tableColumn id="11" name="11" dataDxfId="6244"/>
    <tableColumn id="12" name="12" dataDxfId="6243"/>
    <tableColumn id="13" name="13" dataDxfId="6242"/>
    <tableColumn id="14" name="14" dataDxfId="6241"/>
    <tableColumn id="15" name="15" dataDxfId="6240"/>
    <tableColumn id="16" name="16" dataDxfId="6239"/>
    <tableColumn id="17" name="17" dataDxfId="6238"/>
    <tableColumn id="18" name="18" dataDxfId="6237"/>
    <tableColumn id="19" name="19" dataDxfId="6236"/>
    <tableColumn id="20" name="20" dataDxfId="6235"/>
    <tableColumn id="21" name="21" dataDxfId="6234"/>
    <tableColumn id="22" name="22" dataDxfId="6233"/>
    <tableColumn id="23" name="23" dataDxfId="6232"/>
    <tableColumn id="24" name="24" dataDxfId="6231"/>
    <tableColumn id="25" name="25" dataDxfId="6230"/>
    <tableColumn id="26" name="26" dataDxfId="6229"/>
    <tableColumn id="27" name="27" dataDxfId="6228"/>
    <tableColumn id="28" name="28" dataDxfId="6227"/>
    <tableColumn id="29" name="29" dataDxfId="6226"/>
    <tableColumn id="30" name="30" dataDxfId="6225"/>
    <tableColumn id="31" name="31" dataDxfId="6224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199" name="Tabela2750200" displayName="Tabela2750200" ref="I136:AM144" totalsRowShown="0" headerRowDxfId="3037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36"/>
    <tableColumn id="2" name="2" dataDxfId="3035"/>
    <tableColumn id="3" name="3" dataDxfId="3034"/>
    <tableColumn id="4" name="4" dataDxfId="3033"/>
    <tableColumn id="5" name="5" dataDxfId="3032"/>
    <tableColumn id="6" name="6" dataDxfId="3031"/>
    <tableColumn id="7" name="7" dataDxfId="3030"/>
    <tableColumn id="8" name="8" dataDxfId="3029"/>
    <tableColumn id="9" name="9" dataDxfId="3028"/>
    <tableColumn id="10" name="10" dataDxfId="3027"/>
    <tableColumn id="11" name="11" dataDxfId="3026"/>
    <tableColumn id="12" name="12" dataDxfId="3025"/>
    <tableColumn id="13" name="13" dataDxfId="3024"/>
    <tableColumn id="14" name="14" dataDxfId="3023"/>
    <tableColumn id="15" name="15" dataDxfId="3022"/>
    <tableColumn id="16" name="16" dataDxfId="3021"/>
    <tableColumn id="17" name="17" dataDxfId="3020"/>
    <tableColumn id="18" name="18" dataDxfId="3019"/>
    <tableColumn id="19" name="19" dataDxfId="3018"/>
    <tableColumn id="20" name="20" dataDxfId="3017"/>
    <tableColumn id="21" name="21" dataDxfId="3016"/>
    <tableColumn id="22" name="22" dataDxfId="3015"/>
    <tableColumn id="23" name="23" dataDxfId="3014"/>
    <tableColumn id="24" name="24" dataDxfId="3013"/>
    <tableColumn id="25" name="25" dataDxfId="3012"/>
    <tableColumn id="26" name="26" dataDxfId="3011"/>
    <tableColumn id="27" name="27" dataDxfId="3010"/>
    <tableColumn id="28" name="28" dataDxfId="3009"/>
    <tableColumn id="29" name="29" dataDxfId="3008"/>
    <tableColumn id="30" name="30" dataDxfId="3007"/>
    <tableColumn id="31" name="31" dataDxfId="3006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0" name="Tabela2851201" displayName="Tabela2851201" ref="I146:AM152" totalsRowShown="0" headerRowDxfId="3005" dataDxfId="3003" headerRowBorderDxfId="3004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02"/>
    <tableColumn id="2" name="2" dataDxfId="3001"/>
    <tableColumn id="3" name="3" dataDxfId="3000"/>
    <tableColumn id="4" name="4" dataDxfId="2999"/>
    <tableColumn id="5" name="5" dataDxfId="2998"/>
    <tableColumn id="6" name="6" dataDxfId="2997"/>
    <tableColumn id="7" name="7" dataDxfId="2996"/>
    <tableColumn id="8" name="8" dataDxfId="2995"/>
    <tableColumn id="9" name="9" dataDxfId="2994"/>
    <tableColumn id="10" name="10" dataDxfId="2993"/>
    <tableColumn id="11" name="11" dataDxfId="2992"/>
    <tableColumn id="12" name="12" dataDxfId="2991"/>
    <tableColumn id="13" name="13" dataDxfId="2990"/>
    <tableColumn id="14" name="14" dataDxfId="2989"/>
    <tableColumn id="15" name="15" dataDxfId="2988"/>
    <tableColumn id="16" name="16" dataDxfId="2987"/>
    <tableColumn id="17" name="17" dataDxfId="2986"/>
    <tableColumn id="18" name="18" dataDxfId="2985"/>
    <tableColumn id="19" name="19" dataDxfId="2984"/>
    <tableColumn id="20" name="20" dataDxfId="2983"/>
    <tableColumn id="21" name="21" dataDxfId="2982"/>
    <tableColumn id="22" name="22" dataDxfId="2981"/>
    <tableColumn id="23" name="23" dataDxfId="2980"/>
    <tableColumn id="24" name="24" dataDxfId="2979"/>
    <tableColumn id="25" name="25" dataDxfId="2978"/>
    <tableColumn id="26" name="26" dataDxfId="2977"/>
    <tableColumn id="27" name="27" dataDxfId="2976"/>
    <tableColumn id="28" name="28" dataDxfId="2975"/>
    <tableColumn id="29" name="29" dataDxfId="2974"/>
    <tableColumn id="30" name="30" dataDxfId="2973"/>
    <tableColumn id="31" name="31" dataDxfId="2972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1" name="Jedzenie2202" displayName="Jedzenie2202" ref="B63:G67" headerRowCount="0" totalsRowShown="0" headerRowDxfId="2971" dataDxfId="2970">
  <tableColumns count="6">
    <tableColumn id="1" name="Kategoria" dataDxfId="2969">
      <calculatedColumnFormula>'Wzorzec kategorii'!B28</calculatedColumnFormula>
    </tableColumn>
    <tableColumn id="2" name="0" headerRowDxfId="2968" dataDxfId="2967"/>
    <tableColumn id="3" name="02" headerRowDxfId="2966" dataDxfId="2965">
      <calculatedColumnFormula>SUM(Tabela330205[#This Row])</calculatedColumnFormula>
    </tableColumn>
    <tableColumn id="4" name="Kolumna4" dataDxfId="2964">
      <calculatedColumnFormula>C63-D63</calculatedColumnFormula>
    </tableColumn>
    <tableColumn id="5" name="Kolumna1" dataDxfId="2963">
      <calculatedColumnFormula>IFERROR(D63/C63,"")</calculatedColumnFormula>
    </tableColumn>
    <tableColumn id="6" name="Kolumna2" dataDxfId="2962"/>
  </tableColumns>
  <tableStyleInfo name="TableStyleLight9" showFirstColumn="0" showLastColumn="0" showRowStripes="1" showColumnStripes="0"/>
</table>
</file>

<file path=xl/tables/table203.xml><?xml version="1.0" encoding="utf-8"?>
<table xmlns="http://schemas.openxmlformats.org/spreadsheetml/2006/main" id="202" name="Transport3203" displayName="Transport3203" ref="B82:G89" headerRowCount="0" totalsRowShown="0">
  <tableColumns count="6">
    <tableColumn id="1" name="Kolumna1" dataDxfId="2961">
      <calculatedColumnFormula>'Wzorzec kategorii'!B47</calculatedColumnFormula>
    </tableColumn>
    <tableColumn id="2" name="Kolumna2" dataDxfId="2960"/>
    <tableColumn id="3" name="Kolumna3" dataDxfId="2959">
      <calculatedColumnFormula>SUM(Tabela1942217[#This Row])</calculatedColumnFormula>
    </tableColumn>
    <tableColumn id="4" name="Kolumna4" dataDxfId="2958">
      <calculatedColumnFormula>C82-D82</calculatedColumnFormula>
    </tableColumn>
    <tableColumn id="5" name="Kolumna5" dataDxfId="2957">
      <calculatedColumnFormula>IFERROR(D82/C82,"")</calculatedColumnFormula>
    </tableColumn>
    <tableColumn id="6" name="Kolumna6" dataDxfId="2956"/>
  </tableColumns>
  <tableStyleInfo name="TableStyleLight9" showFirstColumn="0" showLastColumn="0" showRowStripes="1" showColumnStripes="0"/>
</table>
</file>

<file path=xl/tables/table204.xml><?xml version="1.0" encoding="utf-8"?>
<table xmlns="http://schemas.openxmlformats.org/spreadsheetml/2006/main" id="203" name="Tabela718204" displayName="Tabela718204" ref="B49:G55" headerRowCount="0" totalsRowShown="0" headerRowDxfId="2955" dataDxfId="2954">
  <tableColumns count="6">
    <tableColumn id="1" name="Kolumna1" dataDxfId="2953">
      <calculatedColumnFormula>'Wzorzec kategorii'!B15</calculatedColumnFormula>
    </tableColumn>
    <tableColumn id="2" name="Kolumna2" dataDxfId="2952"/>
    <tableColumn id="3" name="Kolumna3" dataDxfId="2951"/>
    <tableColumn id="4" name="Kolumna4" dataDxfId="2950">
      <calculatedColumnFormula>Tabela718204[[#This Row],[Kolumna3]]-Tabela718204[[#This Row],[Kolumna2]]</calculatedColumnFormula>
    </tableColumn>
    <tableColumn id="5" name="Kolumna5" dataDxfId="2949">
      <calculatedColumnFormula>IFERROR(D49/C49,"")</calculatedColumnFormula>
    </tableColumn>
    <tableColumn id="6" name="Kolumna6" dataDxfId="2948"/>
  </tableColumns>
  <tableStyleInfo name="TableStyleLight9" showFirstColumn="0" showLastColumn="0" showRowStripes="1" showColumnStripes="0"/>
</table>
</file>

<file path=xl/tables/table205.xml><?xml version="1.0" encoding="utf-8"?>
<table xmlns="http://schemas.openxmlformats.org/spreadsheetml/2006/main" id="204" name="Tabela330205" displayName="Tabela330205" ref="I62:AM67" totalsRowShown="0" headerRowDxfId="2947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946"/>
    <tableColumn id="2" name="2" dataDxfId="2945"/>
    <tableColumn id="3" name="3" dataDxfId="2944"/>
    <tableColumn id="4" name="4" dataDxfId="2943"/>
    <tableColumn id="5" name="5" dataDxfId="2942"/>
    <tableColumn id="6" name="6" dataDxfId="2941"/>
    <tableColumn id="7" name="7" dataDxfId="2940"/>
    <tableColumn id="8" name="8" dataDxfId="2939"/>
    <tableColumn id="9" name="9" dataDxfId="2938"/>
    <tableColumn id="10" name="10" dataDxfId="2937"/>
    <tableColumn id="11" name="11" dataDxfId="2936"/>
    <tableColumn id="12" name="12" dataDxfId="2935"/>
    <tableColumn id="13" name="13" dataDxfId="2934"/>
    <tableColumn id="14" name="14" dataDxfId="2933"/>
    <tableColumn id="15" name="15" dataDxfId="2932"/>
    <tableColumn id="16" name="16" dataDxfId="2931"/>
    <tableColumn id="17" name="17" dataDxfId="2930"/>
    <tableColumn id="18" name="18" dataDxfId="2929"/>
    <tableColumn id="19" name="19" dataDxfId="2928"/>
    <tableColumn id="20" name="20" dataDxfId="2927"/>
    <tableColumn id="21" name="21" dataDxfId="2926"/>
    <tableColumn id="22" name="22" dataDxfId="2925"/>
    <tableColumn id="23" name="23" dataDxfId="2924"/>
    <tableColumn id="24" name="24" dataDxfId="2923"/>
    <tableColumn id="25" name="25" dataDxfId="2922"/>
    <tableColumn id="26" name="26" dataDxfId="2921"/>
    <tableColumn id="27" name="27" dataDxfId="2920"/>
    <tableColumn id="28" name="28" dataDxfId="2919"/>
    <tableColumn id="29" name="29" dataDxfId="2918"/>
    <tableColumn id="30" name="30" dataDxfId="2917"/>
    <tableColumn id="31" name="31" dataDxfId="2916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5" name="Tabela431206" displayName="Tabela431206" ref="B70:G79" headerRowCount="0" totalsRowShown="0" headerRowDxfId="2915">
  <tableColumns count="6">
    <tableColumn id="1" name="Kolumna1" dataDxfId="2914">
      <calculatedColumnFormula>'Wzorzec kategorii'!B35</calculatedColumnFormula>
    </tableColumn>
    <tableColumn id="2" name="Kolumna2" headerRowDxfId="2913" dataDxfId="2912"/>
    <tableColumn id="3" name="Kolumna3" headerRowDxfId="2911" dataDxfId="2910">
      <calculatedColumnFormula>SUM(Tabela1841216[#This Row])</calculatedColumnFormula>
    </tableColumn>
    <tableColumn id="4" name="Kolumna4" headerRowDxfId="2909" dataDxfId="2908">
      <calculatedColumnFormula>C70-D70</calculatedColumnFormula>
    </tableColumn>
    <tableColumn id="5" name="Kolumna5" headerRowDxfId="2907" dataDxfId="2906">
      <calculatedColumnFormula>IFERROR(D70/C70,"")</calculatedColumnFormula>
    </tableColumn>
    <tableColumn id="6" name="Kolumna6" headerRowDxfId="2905" dataDxfId="2904"/>
  </tableColumns>
  <tableStyleInfo name="TableStyleLight9" showFirstColumn="0" showLastColumn="0" showRowStripes="1" showColumnStripes="0"/>
</table>
</file>

<file path=xl/tables/table207.xml><?xml version="1.0" encoding="utf-8"?>
<table xmlns="http://schemas.openxmlformats.org/spreadsheetml/2006/main" id="206" name="Tabela832207" displayName="Tabela832207" ref="B92:G96" headerRowCount="0" totalsRowShown="0">
  <tableColumns count="6">
    <tableColumn id="1" name="Kolumna1" headerRowDxfId="2903" dataDxfId="2902">
      <calculatedColumnFormula>'Wzorzec kategorii'!B57</calculatedColumnFormula>
    </tableColumn>
    <tableColumn id="2" name="Kolumna2" dataDxfId="2901"/>
    <tableColumn id="3" name="Kolumna3" dataDxfId="2900">
      <calculatedColumnFormula>SUM(Tabela192143218[#This Row])</calculatedColumnFormula>
    </tableColumn>
    <tableColumn id="4" name="Kolumna4" dataDxfId="2899">
      <calculatedColumnFormula>C92-D92</calculatedColumnFormula>
    </tableColumn>
    <tableColumn id="5" name="Kolumna5" dataDxfId="2898">
      <calculatedColumnFormula>IFERROR(D92/C92,"")</calculatedColumnFormula>
    </tableColumn>
    <tableColumn id="6" name="Kolumna6" dataDxfId="2897"/>
  </tableColumns>
  <tableStyleInfo name="TableStyleLight9" showFirstColumn="0" showLastColumn="0" showRowStripes="1" showColumnStripes="0"/>
</table>
</file>

<file path=xl/tables/table208.xml><?xml version="1.0" encoding="utf-8"?>
<table xmlns="http://schemas.openxmlformats.org/spreadsheetml/2006/main" id="207" name="Tabela933208" displayName="Tabela933208" ref="B99:G102" headerRowCount="0" totalsRowShown="0">
  <tableColumns count="6">
    <tableColumn id="1" name="Kolumna1" headerRowDxfId="2896" dataDxfId="2895">
      <calculatedColumnFormula>'Wzorzec kategorii'!B64</calculatedColumnFormula>
    </tableColumn>
    <tableColumn id="2" name="Kolumna2" dataDxfId="2894"/>
    <tableColumn id="3" name="Kolumna3" dataDxfId="2893">
      <calculatedColumnFormula>SUM(Tabela19212547222[#This Row])</calculatedColumnFormula>
    </tableColumn>
    <tableColumn id="4" name="Kolumna4" dataDxfId="2892">
      <calculatedColumnFormula>C99-D99</calculatedColumnFormula>
    </tableColumn>
    <tableColumn id="5" name="Kolumna5" dataDxfId="2891">
      <calculatedColumnFormula>IFERROR(D99/C99,"")</calculatedColumnFormula>
    </tableColumn>
    <tableColumn id="6" name="Kolumna6" dataDxfId="2890"/>
  </tableColumns>
  <tableStyleInfo name="TableStyleLight9" showFirstColumn="0" showLastColumn="0" showRowStripes="1" showColumnStripes="0"/>
</table>
</file>

<file path=xl/tables/table209.xml><?xml version="1.0" encoding="utf-8"?>
<table xmlns="http://schemas.openxmlformats.org/spreadsheetml/2006/main" id="208" name="Tabela1034209" displayName="Tabela1034209" ref="B105:G109" headerRowCount="0" totalsRowShown="0">
  <tableColumns count="6">
    <tableColumn id="1" name="Kolumna1" headerRowDxfId="2889" dataDxfId="2888">
      <calculatedColumnFormula>'Wzorzec kategorii'!B70</calculatedColumnFormula>
    </tableColumn>
    <tableColumn id="2" name="Kolumna2" dataDxfId="2887"/>
    <tableColumn id="3" name="Kolumna3" dataDxfId="2886">
      <calculatedColumnFormula>SUM(Tabela19212446221[#This Row])</calculatedColumnFormula>
    </tableColumn>
    <tableColumn id="4" name="Kolumna4" dataDxfId="2885">
      <calculatedColumnFormula>C105-D105</calculatedColumnFormula>
    </tableColumn>
    <tableColumn id="5" name="Kolumna5" dataDxfId="2884">
      <calculatedColumnFormula>IFERROR(D105/C105,"")</calculatedColumnFormula>
    </tableColumn>
    <tableColumn id="6" name="Kolumna6" dataDxfId="2883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4" name="Tabela192125" displayName="Tabela192125" ref="I98:AM102" totalsRowShown="0" headerRowDxfId="6223" dataDxfId="6221" headerRowBorderDxfId="6222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20"/>
    <tableColumn id="2" name="2" dataDxfId="6219"/>
    <tableColumn id="3" name="3" dataDxfId="6218"/>
    <tableColumn id="4" name="4" dataDxfId="6217"/>
    <tableColumn id="5" name="5" dataDxfId="6216"/>
    <tableColumn id="6" name="6" dataDxfId="6215"/>
    <tableColumn id="7" name="7" dataDxfId="6214"/>
    <tableColumn id="8" name="8" dataDxfId="6213"/>
    <tableColumn id="9" name="9" dataDxfId="6212"/>
    <tableColumn id="10" name="10" dataDxfId="6211"/>
    <tableColumn id="11" name="11" dataDxfId="6210"/>
    <tableColumn id="12" name="12" dataDxfId="6209"/>
    <tableColumn id="13" name="13" dataDxfId="6208"/>
    <tableColumn id="14" name="14" dataDxfId="6207"/>
    <tableColumn id="15" name="15" dataDxfId="6206"/>
    <tableColumn id="16" name="16" dataDxfId="6205"/>
    <tableColumn id="17" name="17" dataDxfId="6204"/>
    <tableColumn id="18" name="18" dataDxfId="6203"/>
    <tableColumn id="19" name="19" dataDxfId="6202"/>
    <tableColumn id="20" name="20" dataDxfId="6201"/>
    <tableColumn id="21" name="21" dataDxfId="6200"/>
    <tableColumn id="22" name="22" dataDxfId="6199"/>
    <tableColumn id="23" name="23" dataDxfId="6198"/>
    <tableColumn id="24" name="24" dataDxfId="6197"/>
    <tableColumn id="25" name="25" dataDxfId="6196"/>
    <tableColumn id="26" name="26" dataDxfId="6195"/>
    <tableColumn id="27" name="27" dataDxfId="6194"/>
    <tableColumn id="28" name="28" dataDxfId="6193"/>
    <tableColumn id="29" name="29" dataDxfId="6192"/>
    <tableColumn id="30" name="30" dataDxfId="6191"/>
    <tableColumn id="31" name="31" dataDxfId="6190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09" name="Tabela1135210" displayName="Tabela1135210" ref="B112:G116" headerRowCount="0" totalsRowShown="0">
  <tableColumns count="6">
    <tableColumn id="1" name="Kolumna1" dataDxfId="2882">
      <calculatedColumnFormula>'Wzorzec kategorii'!B77</calculatedColumnFormula>
    </tableColumn>
    <tableColumn id="2" name="Kolumna2" dataDxfId="2881"/>
    <tableColumn id="3" name="Kolumna3" dataDxfId="2880">
      <calculatedColumnFormula>SUM(Tabela192244219[#This Row])</calculatedColumnFormula>
    </tableColumn>
    <tableColumn id="4" name="Kolumna4" dataDxfId="2879">
      <calculatedColumnFormula>C112-D112</calculatedColumnFormula>
    </tableColumn>
    <tableColumn id="5" name="Kolumna5" dataDxfId="2878">
      <calculatedColumnFormula>IFERROR(D112/C112,"")</calculatedColumnFormula>
    </tableColumn>
    <tableColumn id="6" name="Kolumna6" dataDxfId="2877"/>
  </tableColumns>
  <tableStyleInfo name="TableStyleLight9" showFirstColumn="0" showLastColumn="0" showRowStripes="1" showColumnStripes="0"/>
</table>
</file>

<file path=xl/tables/table211.xml><?xml version="1.0" encoding="utf-8"?>
<table xmlns="http://schemas.openxmlformats.org/spreadsheetml/2006/main" id="210" name="Tabela1236211" displayName="Tabela1236211" ref="B119:G124" headerRowCount="0" totalsRowShown="0">
  <tableColumns count="6">
    <tableColumn id="1" name="Kolumna1" dataDxfId="2876">
      <calculatedColumnFormula>'Wzorzec kategorii'!B84</calculatedColumnFormula>
    </tableColumn>
    <tableColumn id="2" name="Kolumna2" dataDxfId="2875"/>
    <tableColumn id="3" name="Kolumna3" dataDxfId="2874">
      <calculatedColumnFormula>SUM(Tabela2548223[#This Row])</calculatedColumnFormula>
    </tableColumn>
    <tableColumn id="4" name="Kolumna4" dataDxfId="2873">
      <calculatedColumnFormula>C119-D119</calculatedColumnFormula>
    </tableColumn>
    <tableColumn id="5" name="Kolumna5" dataDxfId="2872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212.xml><?xml version="1.0" encoding="utf-8"?>
<table xmlns="http://schemas.openxmlformats.org/spreadsheetml/2006/main" id="211" name="Tabela1337212" displayName="Tabela1337212" ref="B127:G134" headerRowCount="0" totalsRowShown="0">
  <tableColumns count="6">
    <tableColumn id="1" name="Kolumna1" dataDxfId="2871">
      <calculatedColumnFormula>'Wzorzec kategorii'!B92</calculatedColumnFormula>
    </tableColumn>
    <tableColumn id="2" name="Kolumna2" dataDxfId="2870"/>
    <tableColumn id="3" name="Kolumna3" dataDxfId="2869">
      <calculatedColumnFormula>SUM(Tabela2649224[#This Row])</calculatedColumnFormula>
    </tableColumn>
    <tableColumn id="4" name="Kolumna4" dataDxfId="2868">
      <calculatedColumnFormula>C127-D127</calculatedColumnFormula>
    </tableColumn>
    <tableColumn id="5" name="Kolumna5" dataDxfId="2867">
      <calculatedColumnFormula>IFERROR(D127/C127,"")</calculatedColumnFormula>
    </tableColumn>
    <tableColumn id="6" name="Kolumna6" dataDxfId="2866"/>
  </tableColumns>
  <tableStyleInfo name="TableStyleLight9" showFirstColumn="0" showLastColumn="0" showRowStripes="1" showColumnStripes="0"/>
</table>
</file>

<file path=xl/tables/table213.xml><?xml version="1.0" encoding="utf-8"?>
<table xmlns="http://schemas.openxmlformats.org/spreadsheetml/2006/main" id="212" name="Tabela1438213" displayName="Tabela1438213" ref="B137:G144" headerRowCount="0" totalsRowShown="0">
  <tableColumns count="6">
    <tableColumn id="1" name="Kolumna1" dataDxfId="2865">
      <calculatedColumnFormula>'Wzorzec kategorii'!B102</calculatedColumnFormula>
    </tableColumn>
    <tableColumn id="2" name="Kolumna2" dataDxfId="2864"/>
    <tableColumn id="3" name="Kolumna3" dataDxfId="2863">
      <calculatedColumnFormula>SUM(Tabela2750225[#This Row])</calculatedColumnFormula>
    </tableColumn>
    <tableColumn id="4" name="Kolumna4" dataDxfId="2862">
      <calculatedColumnFormula>C137-D137</calculatedColumnFormula>
    </tableColumn>
    <tableColumn id="5" name="Kolumna5" dataDxfId="2861">
      <calculatedColumnFormula>IFERROR(D137/C137,"")</calculatedColumnFormula>
    </tableColumn>
    <tableColumn id="6" name="Kolumna6" dataDxfId="2860"/>
  </tableColumns>
  <tableStyleInfo name="TableStyleLight9" showFirstColumn="0" showLastColumn="0" showRowStripes="1" showColumnStripes="0"/>
</table>
</file>

<file path=xl/tables/table214.xml><?xml version="1.0" encoding="utf-8"?>
<table xmlns="http://schemas.openxmlformats.org/spreadsheetml/2006/main" id="213" name="Tabela1539214" displayName="Tabela1539214" ref="B147:G152" headerRowCount="0" totalsRowShown="0">
  <tableColumns count="6">
    <tableColumn id="1" name="Kolumna1" dataDxfId="2859">
      <calculatedColumnFormula>'Wzorzec kategorii'!B112</calculatedColumnFormula>
    </tableColumn>
    <tableColumn id="2" name="Kolumna2" dataDxfId="2858"/>
    <tableColumn id="3" name="Kolumna3" dataDxfId="2857">
      <calculatedColumnFormula>SUM(Tabela2851226[#This Row])</calculatedColumnFormula>
    </tableColumn>
    <tableColumn id="4" name="Kolumna4" dataDxfId="2856">
      <calculatedColumnFormula>C147-D147</calculatedColumnFormula>
    </tableColumn>
    <tableColumn id="5" name="Kolumna5" dataDxfId="2855">
      <calculatedColumnFormula>IFERROR(D147/C147,"")</calculatedColumnFormula>
    </tableColumn>
    <tableColumn id="6" name="Kolumna6" dataDxfId="2854"/>
  </tableColumns>
  <tableStyleInfo name="TableStyleLight9" showFirstColumn="0" showLastColumn="0" showRowStripes="1" showColumnStripes="0"/>
</table>
</file>

<file path=xl/tables/table215.xml><?xml version="1.0" encoding="utf-8"?>
<table xmlns="http://schemas.openxmlformats.org/spreadsheetml/2006/main" id="214" name="Tabela1640215" displayName="Tabela1640215" ref="B155:G162" headerRowCount="0" totalsRowShown="0">
  <tableColumns count="6">
    <tableColumn id="1" name="Kolumna1" dataDxfId="2853">
      <calculatedColumnFormula>'Wzorzec kategorii'!B120</calculatedColumnFormula>
    </tableColumn>
    <tableColumn id="2" name="Kolumna2" dataDxfId="2852"/>
    <tableColumn id="3" name="Kolumna3" dataDxfId="2851">
      <calculatedColumnFormula>SUM(Tabela192345220[#This Row])</calculatedColumnFormula>
    </tableColumn>
    <tableColumn id="4" name="Kolumna4" dataDxfId="2850">
      <calculatedColumnFormula>C155-D155</calculatedColumnFormula>
    </tableColumn>
    <tableColumn id="5" name="Kolumna5" dataDxfId="2849">
      <calculatedColumnFormula>IFERROR(D155/C155,"")</calculatedColumnFormula>
    </tableColumn>
    <tableColumn id="6" name="Kolumna6" dataDxfId="2848"/>
  </tableColumns>
  <tableStyleInfo name="TableStyleLight9" showFirstColumn="0" showLastColumn="0" showRowStripes="1" showColumnStripes="0"/>
</table>
</file>

<file path=xl/tables/table216.xml><?xml version="1.0" encoding="utf-8"?>
<table xmlns="http://schemas.openxmlformats.org/spreadsheetml/2006/main" id="215" name="Tabela1841216" displayName="Tabela1841216" ref="I69:AM79" totalsRowShown="0" headerRowDxfId="2847" dataDxfId="2845" headerRowBorderDxfId="2846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44"/>
    <tableColumn id="2" name="2" dataDxfId="2843"/>
    <tableColumn id="3" name="3" dataDxfId="2842"/>
    <tableColumn id="4" name="4" dataDxfId="2841"/>
    <tableColumn id="5" name="5" dataDxfId="2840"/>
    <tableColumn id="6" name="6" dataDxfId="2839"/>
    <tableColumn id="7" name="7" dataDxfId="2838"/>
    <tableColumn id="8" name="8" dataDxfId="2837"/>
    <tableColumn id="9" name="9" dataDxfId="2836"/>
    <tableColumn id="10" name="10" dataDxfId="2835"/>
    <tableColumn id="11" name="11" dataDxfId="2834"/>
    <tableColumn id="12" name="12" dataDxfId="2833"/>
    <tableColumn id="13" name="13" dataDxfId="2832"/>
    <tableColumn id="14" name="14" dataDxfId="2831"/>
    <tableColumn id="15" name="15" dataDxfId="2830"/>
    <tableColumn id="16" name="16" dataDxfId="2829"/>
    <tableColumn id="17" name="17" dataDxfId="2828"/>
    <tableColumn id="18" name="18" dataDxfId="2827"/>
    <tableColumn id="19" name="19" dataDxfId="2826"/>
    <tableColumn id="20" name="20" dataDxfId="2825"/>
    <tableColumn id="21" name="21" dataDxfId="2824"/>
    <tableColumn id="22" name="22" dataDxfId="2823"/>
    <tableColumn id="23" name="23" dataDxfId="2822"/>
    <tableColumn id="24" name="24" dataDxfId="2821"/>
    <tableColumn id="25" name="25" dataDxfId="2820"/>
    <tableColumn id="26" name="26" dataDxfId="2819"/>
    <tableColumn id="27" name="27" dataDxfId="2818"/>
    <tableColumn id="28" name="28" dataDxfId="2817"/>
    <tableColumn id="29" name="29" dataDxfId="2816"/>
    <tableColumn id="30" name="30" dataDxfId="2815"/>
    <tableColumn id="31" name="31" dataDxfId="2814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6" name="Tabela1942217" displayName="Tabela1942217" ref="I81:AM89" totalsRowShown="0" headerRowDxfId="2813" dataDxfId="2811" headerRowBorderDxfId="2812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10"/>
    <tableColumn id="2" name="2" dataDxfId="2809"/>
    <tableColumn id="3" name="3" dataDxfId="2808"/>
    <tableColumn id="4" name="4" dataDxfId="2807"/>
    <tableColumn id="5" name="5" dataDxfId="2806"/>
    <tableColumn id="6" name="6" dataDxfId="2805"/>
    <tableColumn id="7" name="7" dataDxfId="2804"/>
    <tableColumn id="8" name="8" dataDxfId="2803"/>
    <tableColumn id="9" name="9" dataDxfId="2802"/>
    <tableColumn id="10" name="10" dataDxfId="2801"/>
    <tableColumn id="11" name="11" dataDxfId="2800"/>
    <tableColumn id="12" name="12" dataDxfId="2799"/>
    <tableColumn id="13" name="13" dataDxfId="2798"/>
    <tableColumn id="14" name="14" dataDxfId="2797"/>
    <tableColumn id="15" name="15" dataDxfId="2796"/>
    <tableColumn id="16" name="16" dataDxfId="2795"/>
    <tableColumn id="17" name="17" dataDxfId="2794"/>
    <tableColumn id="18" name="18" dataDxfId="2793"/>
    <tableColumn id="19" name="19" dataDxfId="2792"/>
    <tableColumn id="20" name="20" dataDxfId="2791"/>
    <tableColumn id="21" name="21" dataDxfId="2790"/>
    <tableColumn id="22" name="22" dataDxfId="2789"/>
    <tableColumn id="23" name="23" dataDxfId="2788"/>
    <tableColumn id="24" name="24" dataDxfId="2787"/>
    <tableColumn id="25" name="25" dataDxfId="2786"/>
    <tableColumn id="26" name="26" dataDxfId="2785"/>
    <tableColumn id="27" name="27" dataDxfId="2784"/>
    <tableColumn id="28" name="28" dataDxfId="2783"/>
    <tableColumn id="29" name="29" dataDxfId="2782"/>
    <tableColumn id="30" name="30" dataDxfId="2781"/>
    <tableColumn id="31" name="31" dataDxfId="2780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7" name="Tabela192143218" displayName="Tabela192143218" ref="I91:AM96" totalsRowShown="0" headerRowDxfId="2779" dataDxfId="2777" headerRowBorderDxfId="2778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76"/>
    <tableColumn id="2" name="2" dataDxfId="2775"/>
    <tableColumn id="3" name="3" dataDxfId="2774"/>
    <tableColumn id="4" name="4" dataDxfId="2773"/>
    <tableColumn id="5" name="5" dataDxfId="2772"/>
    <tableColumn id="6" name="6" dataDxfId="2771"/>
    <tableColumn id="7" name="7" dataDxfId="2770"/>
    <tableColumn id="8" name="8" dataDxfId="2769"/>
    <tableColumn id="9" name="9" dataDxfId="2768"/>
    <tableColumn id="10" name="10" dataDxfId="2767"/>
    <tableColumn id="11" name="11" dataDxfId="2766"/>
    <tableColumn id="12" name="12" dataDxfId="2765"/>
    <tableColumn id="13" name="13" dataDxfId="2764"/>
    <tableColumn id="14" name="14" dataDxfId="2763"/>
    <tableColumn id="15" name="15" dataDxfId="2762"/>
    <tableColumn id="16" name="16" dataDxfId="2761"/>
    <tableColumn id="17" name="17" dataDxfId="2760"/>
    <tableColumn id="18" name="18" dataDxfId="2759"/>
    <tableColumn id="19" name="19" dataDxfId="2758"/>
    <tableColumn id="20" name="20" dataDxfId="2757"/>
    <tableColumn id="21" name="21" dataDxfId="2756"/>
    <tableColumn id="22" name="22" dataDxfId="2755"/>
    <tableColumn id="23" name="23" dataDxfId="2754"/>
    <tableColumn id="24" name="24" dataDxfId="2753"/>
    <tableColumn id="25" name="25" dataDxfId="2752"/>
    <tableColumn id="26" name="26" dataDxfId="2751"/>
    <tableColumn id="27" name="27" dataDxfId="2750"/>
    <tableColumn id="28" name="28" dataDxfId="2749"/>
    <tableColumn id="29" name="29" dataDxfId="2748"/>
    <tableColumn id="30" name="30" dataDxfId="2747"/>
    <tableColumn id="31" name="31" dataDxfId="2746"/>
  </tableColumns>
  <tableStyleInfo name="TableStyleMedium9" showFirstColumn="0" showLastColumn="0" showRowStripes="1" showColumnStripes="0"/>
</table>
</file>

<file path=xl/tables/table219.xml><?xml version="1.0" encoding="utf-8"?>
<table xmlns="http://schemas.openxmlformats.org/spreadsheetml/2006/main" id="218" name="Tabela192244219" displayName="Tabela192244219" ref="I111:AM116" totalsRowShown="0" headerRowDxfId="2745" dataDxfId="2743" headerRowBorderDxfId="2744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42"/>
    <tableColumn id="2" name="2" dataDxfId="2741"/>
    <tableColumn id="3" name="3" dataDxfId="2740"/>
    <tableColumn id="4" name="4" dataDxfId="2739"/>
    <tableColumn id="5" name="5" dataDxfId="2738"/>
    <tableColumn id="6" name="6" dataDxfId="2737"/>
    <tableColumn id="7" name="7" dataDxfId="2736"/>
    <tableColumn id="8" name="8" dataDxfId="2735"/>
    <tableColumn id="9" name="9" dataDxfId="2734"/>
    <tableColumn id="10" name="10" dataDxfId="2733"/>
    <tableColumn id="11" name="11" dataDxfId="2732"/>
    <tableColumn id="12" name="12" dataDxfId="2731"/>
    <tableColumn id="13" name="13" dataDxfId="2730"/>
    <tableColumn id="14" name="14" dataDxfId="2729"/>
    <tableColumn id="15" name="15" dataDxfId="2728"/>
    <tableColumn id="16" name="16" dataDxfId="2727"/>
    <tableColumn id="17" name="17" dataDxfId="2726"/>
    <tableColumn id="18" name="18" dataDxfId="2725"/>
    <tableColumn id="19" name="19" dataDxfId="2724"/>
    <tableColumn id="20" name="20" dataDxfId="2723"/>
    <tableColumn id="21" name="21" dataDxfId="2722"/>
    <tableColumn id="22" name="22" dataDxfId="2721"/>
    <tableColumn id="23" name="23" dataDxfId="2720"/>
    <tableColumn id="24" name="24" dataDxfId="2719"/>
    <tableColumn id="25" name="25" dataDxfId="2718"/>
    <tableColumn id="26" name="26" dataDxfId="2717"/>
    <tableColumn id="27" name="27" dataDxfId="2716"/>
    <tableColumn id="28" name="28" dataDxfId="2715"/>
    <tableColumn id="29" name="29" dataDxfId="2714"/>
    <tableColumn id="30" name="30" dataDxfId="2713"/>
    <tableColumn id="31" name="31" dataDxfId="2712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5" name="Tabela25" displayName="Tabela25" ref="I118:AM124" totalsRowShown="0" headerRowDxfId="6189" dataDxfId="6188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87"/>
    <tableColumn id="2" name="2" dataDxfId="6186"/>
    <tableColumn id="3" name="3" dataDxfId="6185"/>
    <tableColumn id="4" name="4" dataDxfId="6184"/>
    <tableColumn id="5" name="5" dataDxfId="6183"/>
    <tableColumn id="6" name="6" dataDxfId="6182"/>
    <tableColumn id="7" name="7" dataDxfId="6181"/>
    <tableColumn id="8" name="8" dataDxfId="6180"/>
    <tableColumn id="9" name="9" dataDxfId="6179"/>
    <tableColumn id="10" name="10" dataDxfId="6178"/>
    <tableColumn id="11" name="11" dataDxfId="6177"/>
    <tableColumn id="12" name="12" dataDxfId="6176"/>
    <tableColumn id="13" name="13" dataDxfId="6175"/>
    <tableColumn id="14" name="14" dataDxfId="6174"/>
    <tableColumn id="15" name="15" dataDxfId="6173"/>
    <tableColumn id="16" name="16" dataDxfId="6172"/>
    <tableColumn id="17" name="17" dataDxfId="6171"/>
    <tableColumn id="18" name="18" dataDxfId="6170"/>
    <tableColumn id="19" name="19" dataDxfId="6169"/>
    <tableColumn id="20" name="20" dataDxfId="6168"/>
    <tableColumn id="21" name="21" dataDxfId="6167"/>
    <tableColumn id="22" name="22" dataDxfId="6166"/>
    <tableColumn id="23" name="23" dataDxfId="6165"/>
    <tableColumn id="24" name="24" dataDxfId="6164"/>
    <tableColumn id="25" name="25" dataDxfId="6163"/>
    <tableColumn id="26" name="26" dataDxfId="6162"/>
    <tableColumn id="27" name="27" dataDxfId="6161"/>
    <tableColumn id="28" name="28" dataDxfId="6160"/>
    <tableColumn id="29" name="29" dataDxfId="6159"/>
    <tableColumn id="30" name="30" dataDxfId="6158"/>
    <tableColumn id="31" name="31" dataDxfId="6157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id="219" name="Tabela192345220" displayName="Tabela192345220" ref="I154:AM162" totalsRowShown="0" headerRowDxfId="2711" dataDxfId="2709" headerRowBorderDxfId="2710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08"/>
    <tableColumn id="2" name="2" dataDxfId="2707"/>
    <tableColumn id="3" name="3" dataDxfId="2706"/>
    <tableColumn id="4" name="4" dataDxfId="2705"/>
    <tableColumn id="5" name="5" dataDxfId="2704"/>
    <tableColumn id="6" name="6" dataDxfId="2703"/>
    <tableColumn id="7" name="7" dataDxfId="2702"/>
    <tableColumn id="8" name="8" dataDxfId="2701"/>
    <tableColumn id="9" name="9" dataDxfId="2700"/>
    <tableColumn id="10" name="10" dataDxfId="2699"/>
    <tableColumn id="11" name="11" dataDxfId="2698"/>
    <tableColumn id="12" name="12" dataDxfId="2697"/>
    <tableColumn id="13" name="13" dataDxfId="2696"/>
    <tableColumn id="14" name="14" dataDxfId="2695"/>
    <tableColumn id="15" name="15" dataDxfId="2694"/>
    <tableColumn id="16" name="16" dataDxfId="2693"/>
    <tableColumn id="17" name="17" dataDxfId="2692"/>
    <tableColumn id="18" name="18" dataDxfId="2691"/>
    <tableColumn id="19" name="19" dataDxfId="2690"/>
    <tableColumn id="20" name="20" dataDxfId="2689"/>
    <tableColumn id="21" name="21" dataDxfId="2688"/>
    <tableColumn id="22" name="22" dataDxfId="2687"/>
    <tableColumn id="23" name="23" dataDxfId="2686"/>
    <tableColumn id="24" name="24" dataDxfId="2685"/>
    <tableColumn id="25" name="25" dataDxfId="2684"/>
    <tableColumn id="26" name="26" dataDxfId="2683"/>
    <tableColumn id="27" name="27" dataDxfId="2682"/>
    <tableColumn id="28" name="28" dataDxfId="2681"/>
    <tableColumn id="29" name="29" dataDxfId="2680"/>
    <tableColumn id="30" name="30" dataDxfId="2679"/>
    <tableColumn id="31" name="31" dataDxfId="2678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0" name="Tabela19212446221" displayName="Tabela19212446221" ref="I104:AM109" totalsRowShown="0" headerRowDxfId="2677" dataDxfId="2675" headerRowBorderDxfId="2676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74"/>
    <tableColumn id="2" name="2" dataDxfId="2673"/>
    <tableColumn id="3" name="3" dataDxfId="2672"/>
    <tableColumn id="4" name="4" dataDxfId="2671"/>
    <tableColumn id="5" name="5" dataDxfId="2670"/>
    <tableColumn id="6" name="6" dataDxfId="2669"/>
    <tableColumn id="7" name="7" dataDxfId="2668"/>
    <tableColumn id="8" name="8" dataDxfId="2667"/>
    <tableColumn id="9" name="9" dataDxfId="2666"/>
    <tableColumn id="10" name="10" dataDxfId="2665"/>
    <tableColumn id="11" name="11" dataDxfId="2664"/>
    <tableColumn id="12" name="12" dataDxfId="2663"/>
    <tableColumn id="13" name="13" dataDxfId="2662"/>
    <tableColumn id="14" name="14" dataDxfId="2661"/>
    <tableColumn id="15" name="15" dataDxfId="2660"/>
    <tableColumn id="16" name="16" dataDxfId="2659"/>
    <tableColumn id="17" name="17" dataDxfId="2658"/>
    <tableColumn id="18" name="18" dataDxfId="2657"/>
    <tableColumn id="19" name="19" dataDxfId="2656"/>
    <tableColumn id="20" name="20" dataDxfId="2655"/>
    <tableColumn id="21" name="21" dataDxfId="2654"/>
    <tableColumn id="22" name="22" dataDxfId="2653"/>
    <tableColumn id="23" name="23" dataDxfId="2652"/>
    <tableColumn id="24" name="24" dataDxfId="2651"/>
    <tableColumn id="25" name="25" dataDxfId="2650"/>
    <tableColumn id="26" name="26" dataDxfId="2649"/>
    <tableColumn id="27" name="27" dataDxfId="2648"/>
    <tableColumn id="28" name="28" dataDxfId="2647"/>
    <tableColumn id="29" name="29" dataDxfId="2646"/>
    <tableColumn id="30" name="30" dataDxfId="2645"/>
    <tableColumn id="31" name="31" dataDxfId="2644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1" name="Tabela19212547222" displayName="Tabela19212547222" ref="I98:AM102" totalsRowShown="0" headerRowDxfId="2643" dataDxfId="2641" headerRowBorderDxfId="2642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40"/>
    <tableColumn id="2" name="2" dataDxfId="2639"/>
    <tableColumn id="3" name="3" dataDxfId="2638"/>
    <tableColumn id="4" name="4" dataDxfId="2637"/>
    <tableColumn id="5" name="5" dataDxfId="2636"/>
    <tableColumn id="6" name="6" dataDxfId="2635"/>
    <tableColumn id="7" name="7" dataDxfId="2634"/>
    <tableColumn id="8" name="8" dataDxfId="2633"/>
    <tableColumn id="9" name="9" dataDxfId="2632"/>
    <tableColumn id="10" name="10" dataDxfId="2631"/>
    <tableColumn id="11" name="11" dataDxfId="2630"/>
    <tableColumn id="12" name="12" dataDxfId="2629"/>
    <tableColumn id="13" name="13" dataDxfId="2628"/>
    <tableColumn id="14" name="14" dataDxfId="2627"/>
    <tableColumn id="15" name="15" dataDxfId="2626"/>
    <tableColumn id="16" name="16" dataDxfId="2625"/>
    <tableColumn id="17" name="17" dataDxfId="2624"/>
    <tableColumn id="18" name="18" dataDxfId="2623"/>
    <tableColumn id="19" name="19" dataDxfId="2622"/>
    <tableColumn id="20" name="20" dataDxfId="2621"/>
    <tableColumn id="21" name="21" dataDxfId="2620"/>
    <tableColumn id="22" name="22" dataDxfId="2619"/>
    <tableColumn id="23" name="23" dataDxfId="2618"/>
    <tableColumn id="24" name="24" dataDxfId="2617"/>
    <tableColumn id="25" name="25" dataDxfId="2616"/>
    <tableColumn id="26" name="26" dataDxfId="2615"/>
    <tableColumn id="27" name="27" dataDxfId="2614"/>
    <tableColumn id="28" name="28" dataDxfId="2613"/>
    <tableColumn id="29" name="29" dataDxfId="2612"/>
    <tableColumn id="30" name="30" dataDxfId="2611"/>
    <tableColumn id="31" name="31" dataDxfId="2610"/>
  </tableColumns>
  <tableStyleInfo name="TableStyleMedium9" showFirstColumn="0" showLastColumn="0" showRowStripes="1" showColumnStripes="0"/>
</table>
</file>

<file path=xl/tables/table223.xml><?xml version="1.0" encoding="utf-8"?>
<table xmlns="http://schemas.openxmlformats.org/spreadsheetml/2006/main" id="222" name="Tabela2548223" displayName="Tabela2548223" ref="I118:AM124" totalsRowShown="0" headerRowDxfId="2609" dataDxfId="2608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07"/>
    <tableColumn id="2" name="2" dataDxfId="2606"/>
    <tableColumn id="3" name="3" dataDxfId="2605"/>
    <tableColumn id="4" name="4" dataDxfId="2604"/>
    <tableColumn id="5" name="5" dataDxfId="2603"/>
    <tableColumn id="6" name="6" dataDxfId="2602"/>
    <tableColumn id="7" name="7" dataDxfId="2601"/>
    <tableColumn id="8" name="8" dataDxfId="2600"/>
    <tableColumn id="9" name="9" dataDxfId="2599"/>
    <tableColumn id="10" name="10" dataDxfId="2598"/>
    <tableColumn id="11" name="11" dataDxfId="2597"/>
    <tableColumn id="12" name="12" dataDxfId="2596"/>
    <tableColumn id="13" name="13" dataDxfId="2595"/>
    <tableColumn id="14" name="14" dataDxfId="2594"/>
    <tableColumn id="15" name="15" dataDxfId="2593"/>
    <tableColumn id="16" name="16" dataDxfId="2592"/>
    <tableColumn id="17" name="17" dataDxfId="2591"/>
    <tableColumn id="18" name="18" dataDxfId="2590"/>
    <tableColumn id="19" name="19" dataDxfId="2589"/>
    <tableColumn id="20" name="20" dataDxfId="2588"/>
    <tableColumn id="21" name="21" dataDxfId="2587"/>
    <tableColumn id="22" name="22" dataDxfId="2586"/>
    <tableColumn id="23" name="23" dataDxfId="2585"/>
    <tableColumn id="24" name="24" dataDxfId="2584"/>
    <tableColumn id="25" name="25" dataDxfId="2583"/>
    <tableColumn id="26" name="26" dataDxfId="2582"/>
    <tableColumn id="27" name="27" dataDxfId="2581"/>
    <tableColumn id="28" name="28" dataDxfId="2580"/>
    <tableColumn id="29" name="29" dataDxfId="2579"/>
    <tableColumn id="30" name="30" dataDxfId="2578"/>
    <tableColumn id="31" name="31" dataDxfId="2577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3" name="Tabela2649224" displayName="Tabela2649224" ref="I126:AM134" totalsRowShown="0" headerRowDxfId="2576" headerRowBorderDxfId="2575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574"/>
    <tableColumn id="2" name="2" dataDxfId="2573"/>
    <tableColumn id="3" name="3" dataDxfId="2572"/>
    <tableColumn id="4" name="4" dataDxfId="2571"/>
    <tableColumn id="5" name="5" dataDxfId="2570"/>
    <tableColumn id="6" name="6" dataDxfId="2569"/>
    <tableColumn id="7" name="7" dataDxfId="2568"/>
    <tableColumn id="8" name="8" dataDxfId="2567"/>
    <tableColumn id="9" name="9" dataDxfId="2566"/>
    <tableColumn id="10" name="10" dataDxfId="2565"/>
    <tableColumn id="11" name="11" dataDxfId="2564"/>
    <tableColumn id="12" name="12" dataDxfId="2563"/>
    <tableColumn id="13" name="13" dataDxfId="2562"/>
    <tableColumn id="14" name="14" dataDxfId="2561"/>
    <tableColumn id="15" name="15" dataDxfId="2560"/>
    <tableColumn id="16" name="16" dataDxfId="2559"/>
    <tableColumn id="17" name="17" dataDxfId="2558"/>
    <tableColumn id="18" name="18" dataDxfId="2557"/>
    <tableColumn id="19" name="19" dataDxfId="2556"/>
    <tableColumn id="20" name="20" dataDxfId="2555"/>
    <tableColumn id="21" name="21" dataDxfId="2554"/>
    <tableColumn id="22" name="22" dataDxfId="2553"/>
    <tableColumn id="23" name="23" dataDxfId="2552"/>
    <tableColumn id="24" name="24" dataDxfId="2551"/>
    <tableColumn id="25" name="25" dataDxfId="2550"/>
    <tableColumn id="26" name="26" dataDxfId="2549"/>
    <tableColumn id="27" name="27" dataDxfId="2548"/>
    <tableColumn id="28" name="28" dataDxfId="2547"/>
    <tableColumn id="29" name="29" dataDxfId="2546"/>
    <tableColumn id="30" name="30" dataDxfId="2545"/>
    <tableColumn id="31" name="31" dataDxfId="2544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4" name="Tabela2750225" displayName="Tabela2750225" ref="I136:AM144" totalsRowShown="0" headerRowDxfId="2543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542"/>
    <tableColumn id="2" name="2" dataDxfId="2541"/>
    <tableColumn id="3" name="3" dataDxfId="2540"/>
    <tableColumn id="4" name="4" dataDxfId="2539"/>
    <tableColumn id="5" name="5" dataDxfId="2538"/>
    <tableColumn id="6" name="6" dataDxfId="2537"/>
    <tableColumn id="7" name="7" dataDxfId="2536"/>
    <tableColumn id="8" name="8" dataDxfId="2535"/>
    <tableColumn id="9" name="9" dataDxfId="2534"/>
    <tableColumn id="10" name="10" dataDxfId="2533"/>
    <tableColumn id="11" name="11" dataDxfId="2532"/>
    <tableColumn id="12" name="12" dataDxfId="2531"/>
    <tableColumn id="13" name="13" dataDxfId="2530"/>
    <tableColumn id="14" name="14" dataDxfId="2529"/>
    <tableColumn id="15" name="15" dataDxfId="2528"/>
    <tableColumn id="16" name="16" dataDxfId="2527"/>
    <tableColumn id="17" name="17" dataDxfId="2526"/>
    <tableColumn id="18" name="18" dataDxfId="2525"/>
    <tableColumn id="19" name="19" dataDxfId="2524"/>
    <tableColumn id="20" name="20" dataDxfId="2523"/>
    <tableColumn id="21" name="21" dataDxfId="2522"/>
    <tableColumn id="22" name="22" dataDxfId="2521"/>
    <tableColumn id="23" name="23" dataDxfId="2520"/>
    <tableColumn id="24" name="24" dataDxfId="2519"/>
    <tableColumn id="25" name="25" dataDxfId="2518"/>
    <tableColumn id="26" name="26" dataDxfId="2517"/>
    <tableColumn id="27" name="27" dataDxfId="2516"/>
    <tableColumn id="28" name="28" dataDxfId="2515"/>
    <tableColumn id="29" name="29" dataDxfId="2514"/>
    <tableColumn id="30" name="30" dataDxfId="2513"/>
    <tableColumn id="31" name="31" dataDxfId="2512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5" name="Tabela2851226" displayName="Tabela2851226" ref="I146:AM152" totalsRowShown="0" headerRowDxfId="2511" dataDxfId="2509" headerRowBorderDxfId="2510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508"/>
    <tableColumn id="2" name="2" dataDxfId="2507"/>
    <tableColumn id="3" name="3" dataDxfId="2506"/>
    <tableColumn id="4" name="4" dataDxfId="2505"/>
    <tableColumn id="5" name="5" dataDxfId="2504"/>
    <tableColumn id="6" name="6" dataDxfId="2503"/>
    <tableColumn id="7" name="7" dataDxfId="2502"/>
    <tableColumn id="8" name="8" dataDxfId="2501"/>
    <tableColumn id="9" name="9" dataDxfId="2500"/>
    <tableColumn id="10" name="10" dataDxfId="2499"/>
    <tableColumn id="11" name="11" dataDxfId="2498"/>
    <tableColumn id="12" name="12" dataDxfId="2497"/>
    <tableColumn id="13" name="13" dataDxfId="2496"/>
    <tableColumn id="14" name="14" dataDxfId="2495"/>
    <tableColumn id="15" name="15" dataDxfId="2494"/>
    <tableColumn id="16" name="16" dataDxfId="2493"/>
    <tableColumn id="17" name="17" dataDxfId="2492"/>
    <tableColumn id="18" name="18" dataDxfId="2491"/>
    <tableColumn id="19" name="19" dataDxfId="2490"/>
    <tableColumn id="20" name="20" dataDxfId="2489"/>
    <tableColumn id="21" name="21" dataDxfId="2488"/>
    <tableColumn id="22" name="22" dataDxfId="2487"/>
    <tableColumn id="23" name="23" dataDxfId="2486"/>
    <tableColumn id="24" name="24" dataDxfId="2485"/>
    <tableColumn id="25" name="25" dataDxfId="2484"/>
    <tableColumn id="26" name="26" dataDxfId="2483"/>
    <tableColumn id="27" name="27" dataDxfId="2482"/>
    <tableColumn id="28" name="28" dataDxfId="2481"/>
    <tableColumn id="29" name="29" dataDxfId="2480"/>
    <tableColumn id="30" name="30" dataDxfId="2479"/>
    <tableColumn id="31" name="31" dataDxfId="2478"/>
  </tableColumns>
  <tableStyleInfo name="TableStyleMedium9" showFirstColumn="0" showLastColumn="0" showRowStripes="1" showColumnStripes="0"/>
</table>
</file>

<file path=xl/tables/table227.xml><?xml version="1.0" encoding="utf-8"?>
<table xmlns="http://schemas.openxmlformats.org/spreadsheetml/2006/main" id="226" name="Jedzenie2227" displayName="Jedzenie2227" ref="B63:G67" headerRowCount="0" totalsRowShown="0" headerRowDxfId="2477" dataDxfId="2476">
  <tableColumns count="6">
    <tableColumn id="1" name="Kategoria" dataDxfId="2475">
      <calculatedColumnFormula>'Wzorzec kategorii'!B28</calculatedColumnFormula>
    </tableColumn>
    <tableColumn id="2" name="0" headerRowDxfId="2474" dataDxfId="2473"/>
    <tableColumn id="3" name="02" headerRowDxfId="2472" dataDxfId="2471">
      <calculatedColumnFormula>SUM(Tabela330230[#This Row])</calculatedColumnFormula>
    </tableColumn>
    <tableColumn id="4" name="Kolumna4" dataDxfId="2470">
      <calculatedColumnFormula>C63-D63</calculatedColumnFormula>
    </tableColumn>
    <tableColumn id="5" name="Kolumna1" dataDxfId="2469">
      <calculatedColumnFormula>IFERROR(D63/C63,"")</calculatedColumnFormula>
    </tableColumn>
    <tableColumn id="6" name="Kolumna2" dataDxfId="2468"/>
  </tableColumns>
  <tableStyleInfo name="TableStyleLight9" showFirstColumn="0" showLastColumn="0" showRowStripes="1" showColumnStripes="0"/>
</table>
</file>

<file path=xl/tables/table228.xml><?xml version="1.0" encoding="utf-8"?>
<table xmlns="http://schemas.openxmlformats.org/spreadsheetml/2006/main" id="227" name="Transport3228" displayName="Transport3228" ref="B82:G89" headerRowCount="0" totalsRowShown="0">
  <tableColumns count="6">
    <tableColumn id="1" name="Kolumna1" dataDxfId="2467">
      <calculatedColumnFormula>'Wzorzec kategorii'!B47</calculatedColumnFormula>
    </tableColumn>
    <tableColumn id="2" name="Kolumna2" dataDxfId="2466"/>
    <tableColumn id="3" name="Kolumna3" dataDxfId="2465">
      <calculatedColumnFormula>SUM(Tabela1942242[#This Row])</calculatedColumnFormula>
    </tableColumn>
    <tableColumn id="4" name="Kolumna4" dataDxfId="2464">
      <calculatedColumnFormula>C82-D82</calculatedColumnFormula>
    </tableColumn>
    <tableColumn id="5" name="Kolumna5" dataDxfId="2463">
      <calculatedColumnFormula>IFERROR(D82/C82,"")</calculatedColumnFormula>
    </tableColumn>
    <tableColumn id="6" name="Kolumna6" dataDxfId="2462"/>
  </tableColumns>
  <tableStyleInfo name="TableStyleLight9" showFirstColumn="0" showLastColumn="0" showRowStripes="1" showColumnStripes="0"/>
</table>
</file>

<file path=xl/tables/table229.xml><?xml version="1.0" encoding="utf-8"?>
<table xmlns="http://schemas.openxmlformats.org/spreadsheetml/2006/main" id="228" name="Tabela718229" displayName="Tabela718229" ref="B49:G55" headerRowCount="0" totalsRowShown="0" headerRowDxfId="2461" dataDxfId="2460">
  <tableColumns count="6">
    <tableColumn id="1" name="Kolumna1" dataDxfId="2459">
      <calculatedColumnFormula>'Wzorzec kategorii'!B15</calculatedColumnFormula>
    </tableColumn>
    <tableColumn id="2" name="Kolumna2" dataDxfId="2458"/>
    <tableColumn id="3" name="Kolumna3" dataDxfId="2457"/>
    <tableColumn id="4" name="Kolumna4" dataDxfId="2456">
      <calculatedColumnFormula>Tabela718229[[#This Row],[Kolumna3]]-Tabela718229[[#This Row],[Kolumna2]]</calculatedColumnFormula>
    </tableColumn>
    <tableColumn id="5" name="Kolumna5" dataDxfId="2455">
      <calculatedColumnFormula>IFERROR(D49/C49,"")</calculatedColumnFormula>
    </tableColumn>
    <tableColumn id="6" name="Kolumna6" dataDxfId="2454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6" name="Tabela26" displayName="Tabela26" ref="I126:AM134" totalsRowShown="0" headerRowDxfId="6156" headerRowBorderDxfId="6155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54"/>
    <tableColumn id="2" name="2" dataDxfId="6153"/>
    <tableColumn id="3" name="3" dataDxfId="6152"/>
    <tableColumn id="4" name="4" dataDxfId="6151"/>
    <tableColumn id="5" name="5" dataDxfId="6150"/>
    <tableColumn id="6" name="6" dataDxfId="6149"/>
    <tableColumn id="7" name="7" dataDxfId="6148"/>
    <tableColumn id="8" name="8" dataDxfId="6147"/>
    <tableColumn id="9" name="9" dataDxfId="6146"/>
    <tableColumn id="10" name="10" dataDxfId="6145"/>
    <tableColumn id="11" name="11" dataDxfId="6144"/>
    <tableColumn id="12" name="12" dataDxfId="6143"/>
    <tableColumn id="13" name="13" dataDxfId="6142"/>
    <tableColumn id="14" name="14" dataDxfId="6141"/>
    <tableColumn id="15" name="15" dataDxfId="6140"/>
    <tableColumn id="16" name="16" dataDxfId="6139"/>
    <tableColumn id="17" name="17" dataDxfId="6138"/>
    <tableColumn id="18" name="18" dataDxfId="6137"/>
    <tableColumn id="19" name="19" dataDxfId="6136"/>
    <tableColumn id="20" name="20" dataDxfId="6135"/>
    <tableColumn id="21" name="21" dataDxfId="6134"/>
    <tableColumn id="22" name="22" dataDxfId="6133"/>
    <tableColumn id="23" name="23" dataDxfId="6132"/>
    <tableColumn id="24" name="24" dataDxfId="6131"/>
    <tableColumn id="25" name="25" dataDxfId="6130"/>
    <tableColumn id="26" name="26" dataDxfId="6129"/>
    <tableColumn id="27" name="27" dataDxfId="6128"/>
    <tableColumn id="28" name="28" dataDxfId="6127"/>
    <tableColumn id="29" name="29" dataDxfId="6126"/>
    <tableColumn id="30" name="30" dataDxfId="6125"/>
    <tableColumn id="31" name="31" dataDxfId="6124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29" name="Tabela330230" displayName="Tabela330230" ref="I62:AM67" totalsRowShown="0" headerRowDxfId="2453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52"/>
    <tableColumn id="2" name="2" dataDxfId="2451"/>
    <tableColumn id="3" name="3" dataDxfId="2450"/>
    <tableColumn id="4" name="4" dataDxfId="2449"/>
    <tableColumn id="5" name="5" dataDxfId="2448"/>
    <tableColumn id="6" name="6" dataDxfId="2447"/>
    <tableColumn id="7" name="7" dataDxfId="2446"/>
    <tableColumn id="8" name="8" dataDxfId="2445"/>
    <tableColumn id="9" name="9" dataDxfId="2444"/>
    <tableColumn id="10" name="10" dataDxfId="2443"/>
    <tableColumn id="11" name="11" dataDxfId="2442"/>
    <tableColumn id="12" name="12" dataDxfId="2441"/>
    <tableColumn id="13" name="13" dataDxfId="2440"/>
    <tableColumn id="14" name="14" dataDxfId="2439"/>
    <tableColumn id="15" name="15" dataDxfId="2438"/>
    <tableColumn id="16" name="16" dataDxfId="2437"/>
    <tableColumn id="17" name="17" dataDxfId="2436"/>
    <tableColumn id="18" name="18" dataDxfId="2435"/>
    <tableColumn id="19" name="19" dataDxfId="2434"/>
    <tableColumn id="20" name="20" dataDxfId="2433"/>
    <tableColumn id="21" name="21" dataDxfId="2432"/>
    <tableColumn id="22" name="22" dataDxfId="2431"/>
    <tableColumn id="23" name="23" dataDxfId="2430"/>
    <tableColumn id="24" name="24" dataDxfId="2429"/>
    <tableColumn id="25" name="25" dataDxfId="2428"/>
    <tableColumn id="26" name="26" dataDxfId="2427"/>
    <tableColumn id="27" name="27" dataDxfId="2426"/>
    <tableColumn id="28" name="28" dataDxfId="2425"/>
    <tableColumn id="29" name="29" dataDxfId="2424"/>
    <tableColumn id="30" name="30" dataDxfId="2423"/>
    <tableColumn id="31" name="31" dataDxfId="2422"/>
  </tableColumns>
  <tableStyleInfo name="TableStyleMedium9" showFirstColumn="0" showLastColumn="0" showRowStripes="1" showColumnStripes="0"/>
</table>
</file>

<file path=xl/tables/table231.xml><?xml version="1.0" encoding="utf-8"?>
<table xmlns="http://schemas.openxmlformats.org/spreadsheetml/2006/main" id="230" name="Tabela431231" displayName="Tabela431231" ref="B70:G79" headerRowCount="0" totalsRowShown="0" headerRowDxfId="2421">
  <tableColumns count="6">
    <tableColumn id="1" name="Kolumna1" dataDxfId="2420">
      <calculatedColumnFormula>'Wzorzec kategorii'!B35</calculatedColumnFormula>
    </tableColumn>
    <tableColumn id="2" name="Kolumna2" headerRowDxfId="2419" dataDxfId="2418"/>
    <tableColumn id="3" name="Kolumna3" headerRowDxfId="2417" dataDxfId="2416">
      <calculatedColumnFormula>SUM(Tabela1841241[#This Row])</calculatedColumnFormula>
    </tableColumn>
    <tableColumn id="4" name="Kolumna4" headerRowDxfId="2415" dataDxfId="2414">
      <calculatedColumnFormula>C70-D70</calculatedColumnFormula>
    </tableColumn>
    <tableColumn id="5" name="Kolumna5" headerRowDxfId="2413" dataDxfId="2412">
      <calculatedColumnFormula>IFERROR(D70/C70,"")</calculatedColumnFormula>
    </tableColumn>
    <tableColumn id="6" name="Kolumna6" headerRowDxfId="2411" dataDxfId="2410"/>
  </tableColumns>
  <tableStyleInfo name="TableStyleLight9" showFirstColumn="0" showLastColumn="0" showRowStripes="1" showColumnStripes="0"/>
</table>
</file>

<file path=xl/tables/table232.xml><?xml version="1.0" encoding="utf-8"?>
<table xmlns="http://schemas.openxmlformats.org/spreadsheetml/2006/main" id="231" name="Tabela832232" displayName="Tabela832232" ref="B92:G96" headerRowCount="0" totalsRowShown="0">
  <tableColumns count="6">
    <tableColumn id="1" name="Kolumna1" headerRowDxfId="2409" dataDxfId="2408">
      <calculatedColumnFormula>'Wzorzec kategorii'!B57</calculatedColumnFormula>
    </tableColumn>
    <tableColumn id="2" name="Kolumna2" dataDxfId="2407"/>
    <tableColumn id="3" name="Kolumna3" dataDxfId="2406">
      <calculatedColumnFormula>SUM(Tabela192143243[#This Row])</calculatedColumnFormula>
    </tableColumn>
    <tableColumn id="4" name="Kolumna4" dataDxfId="2405">
      <calculatedColumnFormula>C92-D92</calculatedColumnFormula>
    </tableColumn>
    <tableColumn id="5" name="Kolumna5" dataDxfId="2404">
      <calculatedColumnFormula>IFERROR(D92/C92,"")</calculatedColumnFormula>
    </tableColumn>
    <tableColumn id="6" name="Kolumna6" dataDxfId="2403"/>
  </tableColumns>
  <tableStyleInfo name="TableStyleLight9" showFirstColumn="0" showLastColumn="0" showRowStripes="1" showColumnStripes="0"/>
</table>
</file>

<file path=xl/tables/table233.xml><?xml version="1.0" encoding="utf-8"?>
<table xmlns="http://schemas.openxmlformats.org/spreadsheetml/2006/main" id="232" name="Tabela933233" displayName="Tabela933233" ref="B99:G102" headerRowCount="0" totalsRowShown="0">
  <tableColumns count="6">
    <tableColumn id="1" name="Kolumna1" headerRowDxfId="2402" dataDxfId="2401">
      <calculatedColumnFormula>'Wzorzec kategorii'!B64</calculatedColumnFormula>
    </tableColumn>
    <tableColumn id="2" name="Kolumna2" dataDxfId="2400"/>
    <tableColumn id="3" name="Kolumna3" dataDxfId="2399">
      <calculatedColumnFormula>SUM(Tabela19212547247[#This Row])</calculatedColumnFormula>
    </tableColumn>
    <tableColumn id="4" name="Kolumna4" dataDxfId="2398">
      <calculatedColumnFormula>C99-D99</calculatedColumnFormula>
    </tableColumn>
    <tableColumn id="5" name="Kolumna5" dataDxfId="2397">
      <calculatedColumnFormula>IFERROR(D99/C99,"")</calculatedColumnFormula>
    </tableColumn>
    <tableColumn id="6" name="Kolumna6" dataDxfId="2396"/>
  </tableColumns>
  <tableStyleInfo name="TableStyleLight9" showFirstColumn="0" showLastColumn="0" showRowStripes="1" showColumnStripes="0"/>
</table>
</file>

<file path=xl/tables/table234.xml><?xml version="1.0" encoding="utf-8"?>
<table xmlns="http://schemas.openxmlformats.org/spreadsheetml/2006/main" id="233" name="Tabela1034234" displayName="Tabela1034234" ref="B105:G109" headerRowCount="0" totalsRowShown="0">
  <tableColumns count="6">
    <tableColumn id="1" name="Kolumna1" headerRowDxfId="2395" dataDxfId="2394">
      <calculatedColumnFormula>'Wzorzec kategorii'!B70</calculatedColumnFormula>
    </tableColumn>
    <tableColumn id="2" name="Kolumna2" dataDxfId="2393"/>
    <tableColumn id="3" name="Kolumna3" dataDxfId="2392">
      <calculatedColumnFormula>SUM(Tabela19212446246[#This Row])</calculatedColumnFormula>
    </tableColumn>
    <tableColumn id="4" name="Kolumna4" dataDxfId="2391">
      <calculatedColumnFormula>C105-D105</calculatedColumnFormula>
    </tableColumn>
    <tableColumn id="5" name="Kolumna5" dataDxfId="2390">
      <calculatedColumnFormula>IFERROR(D105/C105,"")</calculatedColumnFormula>
    </tableColumn>
    <tableColumn id="6" name="Kolumna6" dataDxfId="2389"/>
  </tableColumns>
  <tableStyleInfo name="TableStyleLight9" showFirstColumn="0" showLastColumn="0" showRowStripes="1" showColumnStripes="0"/>
</table>
</file>

<file path=xl/tables/table235.xml><?xml version="1.0" encoding="utf-8"?>
<table xmlns="http://schemas.openxmlformats.org/spreadsheetml/2006/main" id="234" name="Tabela1135235" displayName="Tabela1135235" ref="B112:G116" headerRowCount="0" totalsRowShown="0">
  <tableColumns count="6">
    <tableColumn id="1" name="Kolumna1" dataDxfId="2388">
      <calculatedColumnFormula>'Wzorzec kategorii'!B77</calculatedColumnFormula>
    </tableColumn>
    <tableColumn id="2" name="Kolumna2" dataDxfId="2387"/>
    <tableColumn id="3" name="Kolumna3" dataDxfId="2386">
      <calculatedColumnFormula>SUM(Tabela192244244[#This Row])</calculatedColumnFormula>
    </tableColumn>
    <tableColumn id="4" name="Kolumna4" dataDxfId="2385">
      <calculatedColumnFormula>C112-D112</calculatedColumnFormula>
    </tableColumn>
    <tableColumn id="5" name="Kolumna5" dataDxfId="2384">
      <calculatedColumnFormula>IFERROR(D112/C112,"")</calculatedColumnFormula>
    </tableColumn>
    <tableColumn id="6" name="Kolumna6" dataDxfId="2383"/>
  </tableColumns>
  <tableStyleInfo name="TableStyleLight9" showFirstColumn="0" showLastColumn="0" showRowStripes="1" showColumnStripes="0"/>
</table>
</file>

<file path=xl/tables/table236.xml><?xml version="1.0" encoding="utf-8"?>
<table xmlns="http://schemas.openxmlformats.org/spreadsheetml/2006/main" id="235" name="Tabela1236236" displayName="Tabela1236236" ref="B119:G124" headerRowCount="0" totalsRowShown="0">
  <tableColumns count="6">
    <tableColumn id="1" name="Kolumna1" dataDxfId="2382">
      <calculatedColumnFormula>'Wzorzec kategorii'!B84</calculatedColumnFormula>
    </tableColumn>
    <tableColumn id="2" name="Kolumna2" dataDxfId="2381"/>
    <tableColumn id="3" name="Kolumna3" dataDxfId="2380">
      <calculatedColumnFormula>SUM(Tabela2548248[#This Row])</calculatedColumnFormula>
    </tableColumn>
    <tableColumn id="4" name="Kolumna4" dataDxfId="2379">
      <calculatedColumnFormula>C119-D119</calculatedColumnFormula>
    </tableColumn>
    <tableColumn id="5" name="Kolumna5" dataDxfId="2378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237.xml><?xml version="1.0" encoding="utf-8"?>
<table xmlns="http://schemas.openxmlformats.org/spreadsheetml/2006/main" id="236" name="Tabela1337237" displayName="Tabela1337237" ref="B127:G134" headerRowCount="0" totalsRowShown="0">
  <tableColumns count="6">
    <tableColumn id="1" name="Kolumna1" dataDxfId="2377">
      <calculatedColumnFormula>'Wzorzec kategorii'!B92</calculatedColumnFormula>
    </tableColumn>
    <tableColumn id="2" name="Kolumna2" dataDxfId="2376"/>
    <tableColumn id="3" name="Kolumna3" dataDxfId="2375">
      <calculatedColumnFormula>SUM(Tabela2649249[#This Row])</calculatedColumnFormula>
    </tableColumn>
    <tableColumn id="4" name="Kolumna4" dataDxfId="2374">
      <calculatedColumnFormula>C127-D127</calculatedColumnFormula>
    </tableColumn>
    <tableColumn id="5" name="Kolumna5" dataDxfId="2373">
      <calculatedColumnFormula>IFERROR(D127/C127,"")</calculatedColumnFormula>
    </tableColumn>
    <tableColumn id="6" name="Kolumna6" dataDxfId="2372"/>
  </tableColumns>
  <tableStyleInfo name="TableStyleLight9" showFirstColumn="0" showLastColumn="0" showRowStripes="1" showColumnStripes="0"/>
</table>
</file>

<file path=xl/tables/table238.xml><?xml version="1.0" encoding="utf-8"?>
<table xmlns="http://schemas.openxmlformats.org/spreadsheetml/2006/main" id="237" name="Tabela1438238" displayName="Tabela1438238" ref="B137:G144" headerRowCount="0" totalsRowShown="0">
  <tableColumns count="6">
    <tableColumn id="1" name="Kolumna1" dataDxfId="2371">
      <calculatedColumnFormula>'Wzorzec kategorii'!B102</calculatedColumnFormula>
    </tableColumn>
    <tableColumn id="2" name="Kolumna2" dataDxfId="2370"/>
    <tableColumn id="3" name="Kolumna3" dataDxfId="2369">
      <calculatedColumnFormula>SUM(Tabela2750250[#This Row])</calculatedColumnFormula>
    </tableColumn>
    <tableColumn id="4" name="Kolumna4" dataDxfId="2368">
      <calculatedColumnFormula>C137-D137</calculatedColumnFormula>
    </tableColumn>
    <tableColumn id="5" name="Kolumna5" dataDxfId="2367">
      <calculatedColumnFormula>IFERROR(D137/C137,"")</calculatedColumnFormula>
    </tableColumn>
    <tableColumn id="6" name="Kolumna6" dataDxfId="2366"/>
  </tableColumns>
  <tableStyleInfo name="TableStyleLight9" showFirstColumn="0" showLastColumn="0" showRowStripes="1" showColumnStripes="0"/>
</table>
</file>

<file path=xl/tables/table239.xml><?xml version="1.0" encoding="utf-8"?>
<table xmlns="http://schemas.openxmlformats.org/spreadsheetml/2006/main" id="238" name="Tabela1539239" displayName="Tabela1539239" ref="B147:G152" headerRowCount="0" totalsRowShown="0">
  <tableColumns count="6">
    <tableColumn id="1" name="Kolumna1" dataDxfId="2365">
      <calculatedColumnFormula>'Wzorzec kategorii'!B112</calculatedColumnFormula>
    </tableColumn>
    <tableColumn id="2" name="Kolumna2" dataDxfId="2364"/>
    <tableColumn id="3" name="Kolumna3" dataDxfId="2363">
      <calculatedColumnFormula>SUM(Tabela2851251[#This Row])</calculatedColumnFormula>
    </tableColumn>
    <tableColumn id="4" name="Kolumna4" dataDxfId="2362">
      <calculatedColumnFormula>C147-D147</calculatedColumnFormula>
    </tableColumn>
    <tableColumn id="5" name="Kolumna5" dataDxfId="2361">
      <calculatedColumnFormula>IFERROR(D147/C147,"")</calculatedColumnFormula>
    </tableColumn>
    <tableColumn id="6" name="Kolumna6" dataDxfId="2360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7" name="Tabela27" displayName="Tabela27" ref="I136:AM144" totalsRowShown="0" headerRowDxfId="6123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22"/>
    <tableColumn id="2" name="2" dataDxfId="6121"/>
    <tableColumn id="3" name="3" dataDxfId="6120"/>
    <tableColumn id="4" name="4" dataDxfId="6119"/>
    <tableColumn id="5" name="5" dataDxfId="6118"/>
    <tableColumn id="6" name="6" dataDxfId="6117"/>
    <tableColumn id="7" name="7" dataDxfId="6116"/>
    <tableColumn id="8" name="8" dataDxfId="6115"/>
    <tableColumn id="9" name="9" dataDxfId="6114"/>
    <tableColumn id="10" name="10" dataDxfId="6113"/>
    <tableColumn id="11" name="11" dataDxfId="6112"/>
    <tableColumn id="12" name="12" dataDxfId="6111"/>
    <tableColumn id="13" name="13" dataDxfId="6110"/>
    <tableColumn id="14" name="14" dataDxfId="6109"/>
    <tableColumn id="15" name="15" dataDxfId="6108"/>
    <tableColumn id="16" name="16" dataDxfId="6107"/>
    <tableColumn id="17" name="17" dataDxfId="6106"/>
    <tableColumn id="18" name="18" dataDxfId="6105"/>
    <tableColumn id="19" name="19" dataDxfId="6104"/>
    <tableColumn id="20" name="20" dataDxfId="6103"/>
    <tableColumn id="21" name="21" dataDxfId="6102"/>
    <tableColumn id="22" name="22" dataDxfId="6101"/>
    <tableColumn id="23" name="23" dataDxfId="6100"/>
    <tableColumn id="24" name="24" dataDxfId="6099"/>
    <tableColumn id="25" name="25" dataDxfId="6098"/>
    <tableColumn id="26" name="26" dataDxfId="6097"/>
    <tableColumn id="27" name="27" dataDxfId="6096"/>
    <tableColumn id="28" name="28" dataDxfId="6095"/>
    <tableColumn id="29" name="29" dataDxfId="6094"/>
    <tableColumn id="30" name="30" dataDxfId="6093"/>
    <tableColumn id="31" name="31" dataDxfId="6092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39" name="Tabela1640240" displayName="Tabela1640240" ref="B155:G162" headerRowCount="0" totalsRowShown="0">
  <tableColumns count="6">
    <tableColumn id="1" name="Kolumna1" dataDxfId="2359">
      <calculatedColumnFormula>'Wzorzec kategorii'!B120</calculatedColumnFormula>
    </tableColumn>
    <tableColumn id="2" name="Kolumna2" dataDxfId="2358"/>
    <tableColumn id="3" name="Kolumna3" dataDxfId="2357">
      <calculatedColumnFormula>SUM(Tabela192345245[#This Row])</calculatedColumnFormula>
    </tableColumn>
    <tableColumn id="4" name="Kolumna4" dataDxfId="2356">
      <calculatedColumnFormula>C155-D155</calculatedColumnFormula>
    </tableColumn>
    <tableColumn id="5" name="Kolumna5" dataDxfId="2355">
      <calculatedColumnFormula>IFERROR(D155/C155,"")</calculatedColumnFormula>
    </tableColumn>
    <tableColumn id="6" name="Kolumna6" dataDxfId="2354"/>
  </tableColumns>
  <tableStyleInfo name="TableStyleLight9" showFirstColumn="0" showLastColumn="0" showRowStripes="1" showColumnStripes="0"/>
</table>
</file>

<file path=xl/tables/table241.xml><?xml version="1.0" encoding="utf-8"?>
<table xmlns="http://schemas.openxmlformats.org/spreadsheetml/2006/main" id="240" name="Tabela1841241" displayName="Tabela1841241" ref="I69:AM79" totalsRowShown="0" headerRowDxfId="2353" dataDxfId="2351" headerRowBorderDxfId="2352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50"/>
    <tableColumn id="2" name="2" dataDxfId="2349"/>
    <tableColumn id="3" name="3" dataDxfId="2348"/>
    <tableColumn id="4" name="4" dataDxfId="2347"/>
    <tableColumn id="5" name="5" dataDxfId="2346"/>
    <tableColumn id="6" name="6" dataDxfId="2345"/>
    <tableColumn id="7" name="7" dataDxfId="2344"/>
    <tableColumn id="8" name="8" dataDxfId="2343"/>
    <tableColumn id="9" name="9" dataDxfId="2342"/>
    <tableColumn id="10" name="10" dataDxfId="2341"/>
    <tableColumn id="11" name="11" dataDxfId="2340"/>
    <tableColumn id="12" name="12" dataDxfId="2339"/>
    <tableColumn id="13" name="13" dataDxfId="2338"/>
    <tableColumn id="14" name="14" dataDxfId="2337"/>
    <tableColumn id="15" name="15" dataDxfId="2336"/>
    <tableColumn id="16" name="16" dataDxfId="2335"/>
    <tableColumn id="17" name="17" dataDxfId="2334"/>
    <tableColumn id="18" name="18" dataDxfId="2333"/>
    <tableColumn id="19" name="19" dataDxfId="2332"/>
    <tableColumn id="20" name="20" dataDxfId="2331"/>
    <tableColumn id="21" name="21" dataDxfId="2330"/>
    <tableColumn id="22" name="22" dataDxfId="2329"/>
    <tableColumn id="23" name="23" dataDxfId="2328"/>
    <tableColumn id="24" name="24" dataDxfId="2327"/>
    <tableColumn id="25" name="25" dataDxfId="2326"/>
    <tableColumn id="26" name="26" dataDxfId="2325"/>
    <tableColumn id="27" name="27" dataDxfId="2324"/>
    <tableColumn id="28" name="28" dataDxfId="2323"/>
    <tableColumn id="29" name="29" dataDxfId="2322"/>
    <tableColumn id="30" name="30" dataDxfId="2321"/>
    <tableColumn id="31" name="31" dataDxfId="2320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41" name="Tabela1942242" displayName="Tabela1942242" ref="I81:AM89" totalsRowShown="0" headerRowDxfId="2319" dataDxfId="2317" headerRowBorderDxfId="2318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16"/>
    <tableColumn id="2" name="2" dataDxfId="2315"/>
    <tableColumn id="3" name="3" dataDxfId="2314"/>
    <tableColumn id="4" name="4" dataDxfId="2313"/>
    <tableColumn id="5" name="5" dataDxfId="2312"/>
    <tableColumn id="6" name="6" dataDxfId="2311"/>
    <tableColumn id="7" name="7" dataDxfId="2310"/>
    <tableColumn id="8" name="8" dataDxfId="2309"/>
    <tableColumn id="9" name="9" dataDxfId="2308"/>
    <tableColumn id="10" name="10" dataDxfId="2307"/>
    <tableColumn id="11" name="11" dataDxfId="2306"/>
    <tableColumn id="12" name="12" dataDxfId="2305"/>
    <tableColumn id="13" name="13" dataDxfId="2304"/>
    <tableColumn id="14" name="14" dataDxfId="2303"/>
    <tableColumn id="15" name="15" dataDxfId="2302"/>
    <tableColumn id="16" name="16" dataDxfId="2301"/>
    <tableColumn id="17" name="17" dataDxfId="2300"/>
    <tableColumn id="18" name="18" dataDxfId="2299"/>
    <tableColumn id="19" name="19" dataDxfId="2298"/>
    <tableColumn id="20" name="20" dataDxfId="2297"/>
    <tableColumn id="21" name="21" dataDxfId="2296"/>
    <tableColumn id="22" name="22" dataDxfId="2295"/>
    <tableColumn id="23" name="23" dataDxfId="2294"/>
    <tableColumn id="24" name="24" dataDxfId="2293"/>
    <tableColumn id="25" name="25" dataDxfId="2292"/>
    <tableColumn id="26" name="26" dataDxfId="2291"/>
    <tableColumn id="27" name="27" dataDxfId="2290"/>
    <tableColumn id="28" name="28" dataDxfId="2289"/>
    <tableColumn id="29" name="29" dataDxfId="2288"/>
    <tableColumn id="30" name="30" dataDxfId="2287"/>
    <tableColumn id="31" name="31" dataDxfId="2286"/>
  </tableColumns>
  <tableStyleInfo name="TableStyleMedium9" showFirstColumn="0" showLastColumn="0" showRowStripes="1" showColumnStripes="0"/>
</table>
</file>

<file path=xl/tables/table243.xml><?xml version="1.0" encoding="utf-8"?>
<table xmlns="http://schemas.openxmlformats.org/spreadsheetml/2006/main" id="242" name="Tabela192143243" displayName="Tabela192143243" ref="I91:AM96" totalsRowShown="0" headerRowDxfId="2285" dataDxfId="2283" headerRowBorderDxfId="2284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82"/>
    <tableColumn id="2" name="2" dataDxfId="2281"/>
    <tableColumn id="3" name="3" dataDxfId="2280"/>
    <tableColumn id="4" name="4" dataDxfId="2279"/>
    <tableColumn id="5" name="5" dataDxfId="2278"/>
    <tableColumn id="6" name="6" dataDxfId="2277"/>
    <tableColumn id="7" name="7" dataDxfId="2276"/>
    <tableColumn id="8" name="8" dataDxfId="2275"/>
    <tableColumn id="9" name="9" dataDxfId="2274"/>
    <tableColumn id="10" name="10" dataDxfId="2273"/>
    <tableColumn id="11" name="11" dataDxfId="2272"/>
    <tableColumn id="12" name="12" dataDxfId="2271"/>
    <tableColumn id="13" name="13" dataDxfId="2270"/>
    <tableColumn id="14" name="14" dataDxfId="2269"/>
    <tableColumn id="15" name="15" dataDxfId="2268"/>
    <tableColumn id="16" name="16" dataDxfId="2267"/>
    <tableColumn id="17" name="17" dataDxfId="2266"/>
    <tableColumn id="18" name="18" dataDxfId="2265"/>
    <tableColumn id="19" name="19" dataDxfId="2264"/>
    <tableColumn id="20" name="20" dataDxfId="2263"/>
    <tableColumn id="21" name="21" dataDxfId="2262"/>
    <tableColumn id="22" name="22" dataDxfId="2261"/>
    <tableColumn id="23" name="23" dataDxfId="2260"/>
    <tableColumn id="24" name="24" dataDxfId="2259"/>
    <tableColumn id="25" name="25" dataDxfId="2258"/>
    <tableColumn id="26" name="26" dataDxfId="2257"/>
    <tableColumn id="27" name="27" dataDxfId="2256"/>
    <tableColumn id="28" name="28" dataDxfId="2255"/>
    <tableColumn id="29" name="29" dataDxfId="2254"/>
    <tableColumn id="30" name="30" dataDxfId="2253"/>
    <tableColumn id="31" name="31" dataDxfId="2252"/>
  </tableColumns>
  <tableStyleInfo name="TableStyleMedium9" showFirstColumn="0" showLastColumn="0" showRowStripes="1" showColumnStripes="0"/>
</table>
</file>

<file path=xl/tables/table244.xml><?xml version="1.0" encoding="utf-8"?>
<table xmlns="http://schemas.openxmlformats.org/spreadsheetml/2006/main" id="243" name="Tabela192244244" displayName="Tabela192244244" ref="I111:AM116" totalsRowShown="0" headerRowDxfId="2251" dataDxfId="2249" headerRowBorderDxfId="2250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48"/>
    <tableColumn id="2" name="2" dataDxfId="2247"/>
    <tableColumn id="3" name="3" dataDxfId="2246"/>
    <tableColumn id="4" name="4" dataDxfId="2245"/>
    <tableColumn id="5" name="5" dataDxfId="2244"/>
    <tableColumn id="6" name="6" dataDxfId="2243"/>
    <tableColumn id="7" name="7" dataDxfId="2242"/>
    <tableColumn id="8" name="8" dataDxfId="2241"/>
    <tableColumn id="9" name="9" dataDxfId="2240"/>
    <tableColumn id="10" name="10" dataDxfId="2239"/>
    <tableColumn id="11" name="11" dataDxfId="2238"/>
    <tableColumn id="12" name="12" dataDxfId="2237"/>
    <tableColumn id="13" name="13" dataDxfId="2236"/>
    <tableColumn id="14" name="14" dataDxfId="2235"/>
    <tableColumn id="15" name="15" dataDxfId="2234"/>
    <tableColumn id="16" name="16" dataDxfId="2233"/>
    <tableColumn id="17" name="17" dataDxfId="2232"/>
    <tableColumn id="18" name="18" dataDxfId="2231"/>
    <tableColumn id="19" name="19" dataDxfId="2230"/>
    <tableColumn id="20" name="20" dataDxfId="2229"/>
    <tableColumn id="21" name="21" dataDxfId="2228"/>
    <tableColumn id="22" name="22" dataDxfId="2227"/>
    <tableColumn id="23" name="23" dataDxfId="2226"/>
    <tableColumn id="24" name="24" dataDxfId="2225"/>
    <tableColumn id="25" name="25" dataDxfId="2224"/>
    <tableColumn id="26" name="26" dataDxfId="2223"/>
    <tableColumn id="27" name="27" dataDxfId="2222"/>
    <tableColumn id="28" name="28" dataDxfId="2221"/>
    <tableColumn id="29" name="29" dataDxfId="2220"/>
    <tableColumn id="30" name="30" dataDxfId="2219"/>
    <tableColumn id="31" name="31" dataDxfId="2218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44" name="Tabela192345245" displayName="Tabela192345245" ref="I154:AM162" totalsRowShown="0" headerRowDxfId="2217" dataDxfId="2215" headerRowBorderDxfId="2216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14"/>
    <tableColumn id="2" name="2" dataDxfId="2213"/>
    <tableColumn id="3" name="3" dataDxfId="2212"/>
    <tableColumn id="4" name="4" dataDxfId="2211"/>
    <tableColumn id="5" name="5" dataDxfId="2210"/>
    <tableColumn id="6" name="6" dataDxfId="2209"/>
    <tableColumn id="7" name="7" dataDxfId="2208"/>
    <tableColumn id="8" name="8" dataDxfId="2207"/>
    <tableColumn id="9" name="9" dataDxfId="2206"/>
    <tableColumn id="10" name="10" dataDxfId="2205"/>
    <tableColumn id="11" name="11" dataDxfId="2204"/>
    <tableColumn id="12" name="12" dataDxfId="2203"/>
    <tableColumn id="13" name="13" dataDxfId="2202"/>
    <tableColumn id="14" name="14" dataDxfId="2201"/>
    <tableColumn id="15" name="15" dataDxfId="2200"/>
    <tableColumn id="16" name="16" dataDxfId="2199"/>
    <tableColumn id="17" name="17" dataDxfId="2198"/>
    <tableColumn id="18" name="18" dataDxfId="2197"/>
    <tableColumn id="19" name="19" dataDxfId="2196"/>
    <tableColumn id="20" name="20" dataDxfId="2195"/>
    <tableColumn id="21" name="21" dataDxfId="2194"/>
    <tableColumn id="22" name="22" dataDxfId="2193"/>
    <tableColumn id="23" name="23" dataDxfId="2192"/>
    <tableColumn id="24" name="24" dataDxfId="2191"/>
    <tableColumn id="25" name="25" dataDxfId="2190"/>
    <tableColumn id="26" name="26" dataDxfId="2189"/>
    <tableColumn id="27" name="27" dataDxfId="2188"/>
    <tableColumn id="28" name="28" dataDxfId="2187"/>
    <tableColumn id="29" name="29" dataDxfId="2186"/>
    <tableColumn id="30" name="30" dataDxfId="2185"/>
    <tableColumn id="31" name="31" dataDxfId="2184"/>
  </tableColumns>
  <tableStyleInfo name="TableStyleMedium9" showFirstColumn="0" showLastColumn="0" showRowStripes="1" showColumnStripes="0"/>
</table>
</file>

<file path=xl/tables/table246.xml><?xml version="1.0" encoding="utf-8"?>
<table xmlns="http://schemas.openxmlformats.org/spreadsheetml/2006/main" id="245" name="Tabela19212446246" displayName="Tabela19212446246" ref="I104:AM109" totalsRowShown="0" headerRowDxfId="2183" dataDxfId="2181" headerRowBorderDxfId="2182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80"/>
    <tableColumn id="2" name="2" dataDxfId="2179"/>
    <tableColumn id="3" name="3" dataDxfId="2178"/>
    <tableColumn id="4" name="4" dataDxfId="2177"/>
    <tableColumn id="5" name="5" dataDxfId="2176"/>
    <tableColumn id="6" name="6" dataDxfId="2175"/>
    <tableColumn id="7" name="7" dataDxfId="2174"/>
    <tableColumn id="8" name="8" dataDxfId="2173"/>
    <tableColumn id="9" name="9" dataDxfId="2172"/>
    <tableColumn id="10" name="10" dataDxfId="2171"/>
    <tableColumn id="11" name="11" dataDxfId="2170"/>
    <tableColumn id="12" name="12" dataDxfId="2169"/>
    <tableColumn id="13" name="13" dataDxfId="2168"/>
    <tableColumn id="14" name="14" dataDxfId="2167"/>
    <tableColumn id="15" name="15" dataDxfId="2166"/>
    <tableColumn id="16" name="16" dataDxfId="2165"/>
    <tableColumn id="17" name="17" dataDxfId="2164"/>
    <tableColumn id="18" name="18" dataDxfId="2163"/>
    <tableColumn id="19" name="19" dataDxfId="2162"/>
    <tableColumn id="20" name="20" dataDxfId="2161"/>
    <tableColumn id="21" name="21" dataDxfId="2160"/>
    <tableColumn id="22" name="22" dataDxfId="2159"/>
    <tableColumn id="23" name="23" dataDxfId="2158"/>
    <tableColumn id="24" name="24" dataDxfId="2157"/>
    <tableColumn id="25" name="25" dataDxfId="2156"/>
    <tableColumn id="26" name="26" dataDxfId="2155"/>
    <tableColumn id="27" name="27" dataDxfId="2154"/>
    <tableColumn id="28" name="28" dataDxfId="2153"/>
    <tableColumn id="29" name="29" dataDxfId="2152"/>
    <tableColumn id="30" name="30" dataDxfId="2151"/>
    <tableColumn id="31" name="31" dataDxfId="2150"/>
  </tableColumns>
  <tableStyleInfo name="TableStyleMedium9" showFirstColumn="0" showLastColumn="0" showRowStripes="1" showColumnStripes="0"/>
</table>
</file>

<file path=xl/tables/table247.xml><?xml version="1.0" encoding="utf-8"?>
<table xmlns="http://schemas.openxmlformats.org/spreadsheetml/2006/main" id="246" name="Tabela19212547247" displayName="Tabela19212547247" ref="I98:AM102" totalsRowShown="0" headerRowDxfId="2149" dataDxfId="2147" headerRowBorderDxfId="2148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46"/>
    <tableColumn id="2" name="2" dataDxfId="2145"/>
    <tableColumn id="3" name="3" dataDxfId="2144"/>
    <tableColumn id="4" name="4" dataDxfId="2143"/>
    <tableColumn id="5" name="5" dataDxfId="2142"/>
    <tableColumn id="6" name="6" dataDxfId="2141"/>
    <tableColumn id="7" name="7" dataDxfId="2140"/>
    <tableColumn id="8" name="8" dataDxfId="2139"/>
    <tableColumn id="9" name="9" dataDxfId="2138"/>
    <tableColumn id="10" name="10" dataDxfId="2137"/>
    <tableColumn id="11" name="11" dataDxfId="2136"/>
    <tableColumn id="12" name="12" dataDxfId="2135"/>
    <tableColumn id="13" name="13" dataDxfId="2134"/>
    <tableColumn id="14" name="14" dataDxfId="2133"/>
    <tableColumn id="15" name="15" dataDxfId="2132"/>
    <tableColumn id="16" name="16" dataDxfId="2131"/>
    <tableColumn id="17" name="17" dataDxfId="2130"/>
    <tableColumn id="18" name="18" dataDxfId="2129"/>
    <tableColumn id="19" name="19" dataDxfId="2128"/>
    <tableColumn id="20" name="20" dataDxfId="2127"/>
    <tableColumn id="21" name="21" dataDxfId="2126"/>
    <tableColumn id="22" name="22" dataDxfId="2125"/>
    <tableColumn id="23" name="23" dataDxfId="2124"/>
    <tableColumn id="24" name="24" dataDxfId="2123"/>
    <tableColumn id="25" name="25" dataDxfId="2122"/>
    <tableColumn id="26" name="26" dataDxfId="2121"/>
    <tableColumn id="27" name="27" dataDxfId="2120"/>
    <tableColumn id="28" name="28" dataDxfId="2119"/>
    <tableColumn id="29" name="29" dataDxfId="2118"/>
    <tableColumn id="30" name="30" dataDxfId="2117"/>
    <tableColumn id="31" name="31" dataDxfId="2116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47" name="Tabela2548248" displayName="Tabela2548248" ref="I118:AM124" totalsRowShown="0" headerRowDxfId="2115" dataDxfId="2114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13"/>
    <tableColumn id="2" name="2" dataDxfId="2112"/>
    <tableColumn id="3" name="3" dataDxfId="2111"/>
    <tableColumn id="4" name="4" dataDxfId="2110"/>
    <tableColumn id="5" name="5" dataDxfId="2109"/>
    <tableColumn id="6" name="6" dataDxfId="2108"/>
    <tableColumn id="7" name="7" dataDxfId="2107"/>
    <tableColumn id="8" name="8" dataDxfId="2106"/>
    <tableColumn id="9" name="9" dataDxfId="2105"/>
    <tableColumn id="10" name="10" dataDxfId="2104"/>
    <tableColumn id="11" name="11" dataDxfId="2103"/>
    <tableColumn id="12" name="12" dataDxfId="2102"/>
    <tableColumn id="13" name="13" dataDxfId="2101"/>
    <tableColumn id="14" name="14" dataDxfId="2100"/>
    <tableColumn id="15" name="15" dataDxfId="2099"/>
    <tableColumn id="16" name="16" dataDxfId="2098"/>
    <tableColumn id="17" name="17" dataDxfId="2097"/>
    <tableColumn id="18" name="18" dataDxfId="2096"/>
    <tableColumn id="19" name="19" dataDxfId="2095"/>
    <tableColumn id="20" name="20" dataDxfId="2094"/>
    <tableColumn id="21" name="21" dataDxfId="2093"/>
    <tableColumn id="22" name="22" dataDxfId="2092"/>
    <tableColumn id="23" name="23" dataDxfId="2091"/>
    <tableColumn id="24" name="24" dataDxfId="2090"/>
    <tableColumn id="25" name="25" dataDxfId="2089"/>
    <tableColumn id="26" name="26" dataDxfId="2088"/>
    <tableColumn id="27" name="27" dataDxfId="2087"/>
    <tableColumn id="28" name="28" dataDxfId="2086"/>
    <tableColumn id="29" name="29" dataDxfId="2085"/>
    <tableColumn id="30" name="30" dataDxfId="2084"/>
    <tableColumn id="31" name="31" dataDxfId="2083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48" name="Tabela2649249" displayName="Tabela2649249" ref="I126:AM134" totalsRowShown="0" headerRowDxfId="2082" headerRowBorderDxfId="2081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80"/>
    <tableColumn id="2" name="2" dataDxfId="2079"/>
    <tableColumn id="3" name="3" dataDxfId="2078"/>
    <tableColumn id="4" name="4" dataDxfId="2077"/>
    <tableColumn id="5" name="5" dataDxfId="2076"/>
    <tableColumn id="6" name="6" dataDxfId="2075"/>
    <tableColumn id="7" name="7" dataDxfId="2074"/>
    <tableColumn id="8" name="8" dataDxfId="2073"/>
    <tableColumn id="9" name="9" dataDxfId="2072"/>
    <tableColumn id="10" name="10" dataDxfId="2071"/>
    <tableColumn id="11" name="11" dataDxfId="2070"/>
    <tableColumn id="12" name="12" dataDxfId="2069"/>
    <tableColumn id="13" name="13" dataDxfId="2068"/>
    <tableColumn id="14" name="14" dataDxfId="2067"/>
    <tableColumn id="15" name="15" dataDxfId="2066"/>
    <tableColumn id="16" name="16" dataDxfId="2065"/>
    <tableColumn id="17" name="17" dataDxfId="2064"/>
    <tableColumn id="18" name="18" dataDxfId="2063"/>
    <tableColumn id="19" name="19" dataDxfId="2062"/>
    <tableColumn id="20" name="20" dataDxfId="2061"/>
    <tableColumn id="21" name="21" dataDxfId="2060"/>
    <tableColumn id="22" name="22" dataDxfId="2059"/>
    <tableColumn id="23" name="23" dataDxfId="2058"/>
    <tableColumn id="24" name="24" dataDxfId="2057"/>
    <tableColumn id="25" name="25" dataDxfId="2056"/>
    <tableColumn id="26" name="26" dataDxfId="2055"/>
    <tableColumn id="27" name="27" dataDxfId="2054"/>
    <tableColumn id="28" name="28" dataDxfId="2053"/>
    <tableColumn id="29" name="29" dataDxfId="2052"/>
    <tableColumn id="30" name="30" dataDxfId="2051"/>
    <tableColumn id="31" name="31" dataDxfId="2050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8" name="Tabela28" displayName="Tabela28" ref="I146:AM152" totalsRowShown="0" headerRowDxfId="6091" dataDxfId="6089" headerRowBorderDxfId="6090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88"/>
    <tableColumn id="2" name="2" dataDxfId="6087"/>
    <tableColumn id="3" name="3" dataDxfId="6086"/>
    <tableColumn id="4" name="4" dataDxfId="6085"/>
    <tableColumn id="5" name="5" dataDxfId="6084"/>
    <tableColumn id="6" name="6" dataDxfId="6083"/>
    <tableColumn id="7" name="7" dataDxfId="6082"/>
    <tableColumn id="8" name="8" dataDxfId="6081"/>
    <tableColumn id="9" name="9" dataDxfId="6080"/>
    <tableColumn id="10" name="10" dataDxfId="6079"/>
    <tableColumn id="11" name="11" dataDxfId="6078"/>
    <tableColumn id="12" name="12" dataDxfId="6077"/>
    <tableColumn id="13" name="13" dataDxfId="6076"/>
    <tableColumn id="14" name="14" dataDxfId="6075"/>
    <tableColumn id="15" name="15" dataDxfId="6074"/>
    <tableColumn id="16" name="16" dataDxfId="6073"/>
    <tableColumn id="17" name="17" dataDxfId="6072"/>
    <tableColumn id="18" name="18" dataDxfId="6071"/>
    <tableColumn id="19" name="19" dataDxfId="6070"/>
    <tableColumn id="20" name="20" dataDxfId="6069"/>
    <tableColumn id="21" name="21" dataDxfId="6068"/>
    <tableColumn id="22" name="22" dataDxfId="6067"/>
    <tableColumn id="23" name="23" dataDxfId="6066"/>
    <tableColumn id="24" name="24" dataDxfId="6065"/>
    <tableColumn id="25" name="25" dataDxfId="6064"/>
    <tableColumn id="26" name="26" dataDxfId="6063"/>
    <tableColumn id="27" name="27" dataDxfId="6062"/>
    <tableColumn id="28" name="28" dataDxfId="6061"/>
    <tableColumn id="29" name="29" dataDxfId="6060"/>
    <tableColumn id="30" name="30" dataDxfId="6059"/>
    <tableColumn id="31" name="31" dataDxfId="6058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49" name="Tabela2750250" displayName="Tabela2750250" ref="I136:AM144" totalsRowShown="0" headerRowDxfId="2049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48"/>
    <tableColumn id="2" name="2" dataDxfId="2047"/>
    <tableColumn id="3" name="3" dataDxfId="2046"/>
    <tableColumn id="4" name="4" dataDxfId="2045"/>
    <tableColumn id="5" name="5" dataDxfId="2044"/>
    <tableColumn id="6" name="6" dataDxfId="2043"/>
    <tableColumn id="7" name="7" dataDxfId="2042"/>
    <tableColumn id="8" name="8" dataDxfId="2041"/>
    <tableColumn id="9" name="9" dataDxfId="2040"/>
    <tableColumn id="10" name="10" dataDxfId="2039"/>
    <tableColumn id="11" name="11" dataDxfId="2038"/>
    <tableColumn id="12" name="12" dataDxfId="2037"/>
    <tableColumn id="13" name="13" dataDxfId="2036"/>
    <tableColumn id="14" name="14" dataDxfId="2035"/>
    <tableColumn id="15" name="15" dataDxfId="2034"/>
    <tableColumn id="16" name="16" dataDxfId="2033"/>
    <tableColumn id="17" name="17" dataDxfId="2032"/>
    <tableColumn id="18" name="18" dataDxfId="2031"/>
    <tableColumn id="19" name="19" dataDxfId="2030"/>
    <tableColumn id="20" name="20" dataDxfId="2029"/>
    <tableColumn id="21" name="21" dataDxfId="2028"/>
    <tableColumn id="22" name="22" dataDxfId="2027"/>
    <tableColumn id="23" name="23" dataDxfId="2026"/>
    <tableColumn id="24" name="24" dataDxfId="2025"/>
    <tableColumn id="25" name="25" dataDxfId="2024"/>
    <tableColumn id="26" name="26" dataDxfId="2023"/>
    <tableColumn id="27" name="27" dataDxfId="2022"/>
    <tableColumn id="28" name="28" dataDxfId="2021"/>
    <tableColumn id="29" name="29" dataDxfId="2020"/>
    <tableColumn id="30" name="30" dataDxfId="2019"/>
    <tableColumn id="31" name="31" dataDxfId="2018"/>
  </tableColumns>
  <tableStyleInfo name="TableStyleMedium9" showFirstColumn="0" showLastColumn="0" showRowStripes="1" showColumnStripes="0"/>
</table>
</file>

<file path=xl/tables/table251.xml><?xml version="1.0" encoding="utf-8"?>
<table xmlns="http://schemas.openxmlformats.org/spreadsheetml/2006/main" id="250" name="Tabela2851251" displayName="Tabela2851251" ref="I146:AM152" totalsRowShown="0" headerRowDxfId="2017" dataDxfId="2015" headerRowBorderDxfId="2016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14"/>
    <tableColumn id="2" name="2" dataDxfId="2013"/>
    <tableColumn id="3" name="3" dataDxfId="2012"/>
    <tableColumn id="4" name="4" dataDxfId="2011"/>
    <tableColumn id="5" name="5" dataDxfId="2010"/>
    <tableColumn id="6" name="6" dataDxfId="2009"/>
    <tableColumn id="7" name="7" dataDxfId="2008"/>
    <tableColumn id="8" name="8" dataDxfId="2007"/>
    <tableColumn id="9" name="9" dataDxfId="2006"/>
    <tableColumn id="10" name="10" dataDxfId="2005"/>
    <tableColumn id="11" name="11" dataDxfId="2004"/>
    <tableColumn id="12" name="12" dataDxfId="2003"/>
    <tableColumn id="13" name="13" dataDxfId="2002"/>
    <tableColumn id="14" name="14" dataDxfId="2001"/>
    <tableColumn id="15" name="15" dataDxfId="2000"/>
    <tableColumn id="16" name="16" dataDxfId="1999"/>
    <tableColumn id="17" name="17" dataDxfId="1998"/>
    <tableColumn id="18" name="18" dataDxfId="1997"/>
    <tableColumn id="19" name="19" dataDxfId="1996"/>
    <tableColumn id="20" name="20" dataDxfId="1995"/>
    <tableColumn id="21" name="21" dataDxfId="1994"/>
    <tableColumn id="22" name="22" dataDxfId="1993"/>
    <tableColumn id="23" name="23" dataDxfId="1992"/>
    <tableColumn id="24" name="24" dataDxfId="1991"/>
    <tableColumn id="25" name="25" dataDxfId="1990"/>
    <tableColumn id="26" name="26" dataDxfId="1989"/>
    <tableColumn id="27" name="27" dataDxfId="1988"/>
    <tableColumn id="28" name="28" dataDxfId="1987"/>
    <tableColumn id="29" name="29" dataDxfId="1986"/>
    <tableColumn id="30" name="30" dataDxfId="1985"/>
    <tableColumn id="31" name="31" dataDxfId="1984"/>
  </tableColumns>
  <tableStyleInfo name="TableStyleMedium9" showFirstColumn="0" showLastColumn="0" showRowStripes="1" showColumnStripes="0"/>
</table>
</file>

<file path=xl/tables/table252.xml><?xml version="1.0" encoding="utf-8"?>
<table xmlns="http://schemas.openxmlformats.org/spreadsheetml/2006/main" id="251" name="Jedzenie2252" displayName="Jedzenie2252" ref="B63:G67" headerRowCount="0" totalsRowShown="0" headerRowDxfId="1983" dataDxfId="1982">
  <tableColumns count="6">
    <tableColumn id="1" name="Kategoria" dataDxfId="1981">
      <calculatedColumnFormula>'Wzorzec kategorii'!B28</calculatedColumnFormula>
    </tableColumn>
    <tableColumn id="2" name="0" headerRowDxfId="1980" dataDxfId="1979"/>
    <tableColumn id="3" name="02" headerRowDxfId="1978" dataDxfId="1977">
      <calculatedColumnFormula>SUM(Tabela330255[#This Row])</calculatedColumnFormula>
    </tableColumn>
    <tableColumn id="4" name="Kolumna4" dataDxfId="1976">
      <calculatedColumnFormula>C63-D63</calculatedColumnFormula>
    </tableColumn>
    <tableColumn id="5" name="Kolumna1" dataDxfId="1975">
      <calculatedColumnFormula>IFERROR(D63/C63,"")</calculatedColumnFormula>
    </tableColumn>
    <tableColumn id="6" name="Kolumna2" dataDxfId="1974"/>
  </tableColumns>
  <tableStyleInfo name="TableStyleLight9" showFirstColumn="0" showLastColumn="0" showRowStripes="1" showColumnStripes="0"/>
</table>
</file>

<file path=xl/tables/table253.xml><?xml version="1.0" encoding="utf-8"?>
<table xmlns="http://schemas.openxmlformats.org/spreadsheetml/2006/main" id="252" name="Transport3253" displayName="Transport3253" ref="B82:G89" headerRowCount="0" totalsRowShown="0">
  <tableColumns count="6">
    <tableColumn id="1" name="Kolumna1" dataDxfId="1973">
      <calculatedColumnFormula>'Wzorzec kategorii'!B47</calculatedColumnFormula>
    </tableColumn>
    <tableColumn id="2" name="Kolumna2" dataDxfId="1972"/>
    <tableColumn id="3" name="Kolumna3" dataDxfId="1971">
      <calculatedColumnFormula>SUM(Tabela1942267[#This Row])</calculatedColumnFormula>
    </tableColumn>
    <tableColumn id="4" name="Kolumna4" dataDxfId="1970">
      <calculatedColumnFormula>C82-D82</calculatedColumnFormula>
    </tableColumn>
    <tableColumn id="5" name="Kolumna5" dataDxfId="1969">
      <calculatedColumnFormula>IFERROR(D82/C82,"")</calculatedColumnFormula>
    </tableColumn>
    <tableColumn id="6" name="Kolumna6" dataDxfId="1968"/>
  </tableColumns>
  <tableStyleInfo name="TableStyleLight9" showFirstColumn="0" showLastColumn="0" showRowStripes="1" showColumnStripes="0"/>
</table>
</file>

<file path=xl/tables/table254.xml><?xml version="1.0" encoding="utf-8"?>
<table xmlns="http://schemas.openxmlformats.org/spreadsheetml/2006/main" id="253" name="Tabela718254" displayName="Tabela718254" ref="B49:G55" headerRowCount="0" totalsRowShown="0" headerRowDxfId="1967" dataDxfId="1966">
  <tableColumns count="6">
    <tableColumn id="1" name="Kolumna1" dataDxfId="1965">
      <calculatedColumnFormula>'Wzorzec kategorii'!B15</calculatedColumnFormula>
    </tableColumn>
    <tableColumn id="2" name="Kolumna2" dataDxfId="1964"/>
    <tableColumn id="3" name="Kolumna3" dataDxfId="1963"/>
    <tableColumn id="4" name="Kolumna4" dataDxfId="1962">
      <calculatedColumnFormula>Tabela718254[[#This Row],[Kolumna3]]-Tabela718254[[#This Row],[Kolumna2]]</calculatedColumnFormula>
    </tableColumn>
    <tableColumn id="5" name="Kolumna5" dataDxfId="1961">
      <calculatedColumnFormula>IFERROR(D49/C49,"")</calculatedColumnFormula>
    </tableColumn>
    <tableColumn id="6" name="Kolumna6" dataDxfId="1960"/>
  </tableColumns>
  <tableStyleInfo name="TableStyleLight9" showFirstColumn="0" showLastColumn="0" showRowStripes="1" showColumnStripes="0"/>
</table>
</file>

<file path=xl/tables/table255.xml><?xml version="1.0" encoding="utf-8"?>
<table xmlns="http://schemas.openxmlformats.org/spreadsheetml/2006/main" id="254" name="Tabela330255" displayName="Tabela330255" ref="I62:AM67" totalsRowShown="0" headerRowDxfId="1959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958"/>
    <tableColumn id="2" name="2" dataDxfId="1957"/>
    <tableColumn id="3" name="3" dataDxfId="1956"/>
    <tableColumn id="4" name="4" dataDxfId="1955"/>
    <tableColumn id="5" name="5" dataDxfId="1954"/>
    <tableColumn id="6" name="6" dataDxfId="1953"/>
    <tableColumn id="7" name="7" dataDxfId="1952"/>
    <tableColumn id="8" name="8" dataDxfId="1951"/>
    <tableColumn id="9" name="9" dataDxfId="1950"/>
    <tableColumn id="10" name="10" dataDxfId="1949"/>
    <tableColumn id="11" name="11" dataDxfId="1948"/>
    <tableColumn id="12" name="12" dataDxfId="1947"/>
    <tableColumn id="13" name="13" dataDxfId="1946"/>
    <tableColumn id="14" name="14" dataDxfId="1945"/>
    <tableColumn id="15" name="15" dataDxfId="1944"/>
    <tableColumn id="16" name="16" dataDxfId="1943"/>
    <tableColumn id="17" name="17" dataDxfId="1942"/>
    <tableColumn id="18" name="18" dataDxfId="1941"/>
    <tableColumn id="19" name="19" dataDxfId="1940"/>
    <tableColumn id="20" name="20" dataDxfId="1939"/>
    <tableColumn id="21" name="21" dataDxfId="1938"/>
    <tableColumn id="22" name="22" dataDxfId="1937"/>
    <tableColumn id="23" name="23" dataDxfId="1936"/>
    <tableColumn id="24" name="24" dataDxfId="1935"/>
    <tableColumn id="25" name="25" dataDxfId="1934"/>
    <tableColumn id="26" name="26" dataDxfId="1933"/>
    <tableColumn id="27" name="27" dataDxfId="1932"/>
    <tableColumn id="28" name="28" dataDxfId="1931"/>
    <tableColumn id="29" name="29" dataDxfId="1930"/>
    <tableColumn id="30" name="30" dataDxfId="1929"/>
    <tableColumn id="31" name="31" dataDxfId="1928"/>
  </tableColumns>
  <tableStyleInfo name="TableStyleMedium9" showFirstColumn="0" showLastColumn="0" showRowStripes="1" showColumnStripes="0"/>
</table>
</file>

<file path=xl/tables/table256.xml><?xml version="1.0" encoding="utf-8"?>
<table xmlns="http://schemas.openxmlformats.org/spreadsheetml/2006/main" id="255" name="Tabela431256" displayName="Tabela431256" ref="B70:G79" headerRowCount="0" totalsRowShown="0" headerRowDxfId="1927">
  <tableColumns count="6">
    <tableColumn id="1" name="Kolumna1" dataDxfId="1926">
      <calculatedColumnFormula>'Wzorzec kategorii'!B35</calculatedColumnFormula>
    </tableColumn>
    <tableColumn id="2" name="Kolumna2" headerRowDxfId="1925" dataDxfId="1924"/>
    <tableColumn id="3" name="Kolumna3" headerRowDxfId="1923" dataDxfId="1922">
      <calculatedColumnFormula>SUM(Tabela1841266[#This Row])</calculatedColumnFormula>
    </tableColumn>
    <tableColumn id="4" name="Kolumna4" headerRowDxfId="1921" dataDxfId="1920">
      <calculatedColumnFormula>C70-D70</calculatedColumnFormula>
    </tableColumn>
    <tableColumn id="5" name="Kolumna5" headerRowDxfId="1919" dataDxfId="1918">
      <calculatedColumnFormula>IFERROR(D70/C70,"")</calculatedColumnFormula>
    </tableColumn>
    <tableColumn id="6" name="Kolumna6" headerRowDxfId="1917" dataDxfId="1916"/>
  </tableColumns>
  <tableStyleInfo name="TableStyleLight9" showFirstColumn="0" showLastColumn="0" showRowStripes="1" showColumnStripes="0"/>
</table>
</file>

<file path=xl/tables/table257.xml><?xml version="1.0" encoding="utf-8"?>
<table xmlns="http://schemas.openxmlformats.org/spreadsheetml/2006/main" id="256" name="Tabela832257" displayName="Tabela832257" ref="B92:G96" headerRowCount="0" totalsRowShown="0">
  <tableColumns count="6">
    <tableColumn id="1" name="Kolumna1" headerRowDxfId="1915" dataDxfId="1914">
      <calculatedColumnFormula>'Wzorzec kategorii'!B57</calculatedColumnFormula>
    </tableColumn>
    <tableColumn id="2" name="Kolumna2" dataDxfId="1913"/>
    <tableColumn id="3" name="Kolumna3" dataDxfId="1912">
      <calculatedColumnFormula>SUM(Tabela192143268[#This Row])</calculatedColumnFormula>
    </tableColumn>
    <tableColumn id="4" name="Kolumna4" dataDxfId="1911">
      <calculatedColumnFormula>C92-D92</calculatedColumnFormula>
    </tableColumn>
    <tableColumn id="5" name="Kolumna5" dataDxfId="1910">
      <calculatedColumnFormula>IFERROR(D92/C92,"")</calculatedColumnFormula>
    </tableColumn>
    <tableColumn id="6" name="Kolumna6" dataDxfId="1909"/>
  </tableColumns>
  <tableStyleInfo name="TableStyleLight9" showFirstColumn="0" showLastColumn="0" showRowStripes="1" showColumnStripes="0"/>
</table>
</file>

<file path=xl/tables/table258.xml><?xml version="1.0" encoding="utf-8"?>
<table xmlns="http://schemas.openxmlformats.org/spreadsheetml/2006/main" id="257" name="Tabela933258" displayName="Tabela933258" ref="B99:G102" headerRowCount="0" totalsRowShown="0">
  <tableColumns count="6">
    <tableColumn id="1" name="Kolumna1" headerRowDxfId="1908" dataDxfId="1907">
      <calculatedColumnFormula>'Wzorzec kategorii'!B64</calculatedColumnFormula>
    </tableColumn>
    <tableColumn id="2" name="Kolumna2" dataDxfId="1906"/>
    <tableColumn id="3" name="Kolumna3" dataDxfId="1905">
      <calculatedColumnFormula>SUM(Tabela19212547272[#This Row])</calculatedColumnFormula>
    </tableColumn>
    <tableColumn id="4" name="Kolumna4" dataDxfId="1904">
      <calculatedColumnFormula>C99-D99</calculatedColumnFormula>
    </tableColumn>
    <tableColumn id="5" name="Kolumna5" dataDxfId="1903">
      <calculatedColumnFormula>IFERROR(D99/C99,"")</calculatedColumnFormula>
    </tableColumn>
    <tableColumn id="6" name="Kolumna6" dataDxfId="1902"/>
  </tableColumns>
  <tableStyleInfo name="TableStyleLight9" showFirstColumn="0" showLastColumn="0" showRowStripes="1" showColumnStripes="0"/>
</table>
</file>

<file path=xl/tables/table259.xml><?xml version="1.0" encoding="utf-8"?>
<table xmlns="http://schemas.openxmlformats.org/spreadsheetml/2006/main" id="258" name="Tabela1034259" displayName="Tabela1034259" ref="B105:G109" headerRowCount="0" totalsRowShown="0">
  <tableColumns count="6">
    <tableColumn id="1" name="Kolumna1" headerRowDxfId="1901" dataDxfId="1900">
      <calculatedColumnFormula>'Wzorzec kategorii'!B70</calculatedColumnFormula>
    </tableColumn>
    <tableColumn id="2" name="Kolumna2" dataDxfId="1899"/>
    <tableColumn id="3" name="Kolumna3" dataDxfId="1898">
      <calculatedColumnFormula>SUM(Tabela19212446271[#This Row])</calculatedColumnFormula>
    </tableColumn>
    <tableColumn id="4" name="Kolumna4" dataDxfId="1897">
      <calculatedColumnFormula>C105-D105</calculatedColumnFormula>
    </tableColumn>
    <tableColumn id="5" name="Kolumna5" dataDxfId="1896">
      <calculatedColumnFormula>IFERROR(D105/C105,"")</calculatedColumnFormula>
    </tableColumn>
    <tableColumn id="6" name="Kolumna6" dataDxfId="1895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351" name="Jedzenie2352" displayName="Jedzenie2352" ref="B28:C32" headerRowCount="0" totalsRowShown="0" headerRowDxfId="6057" dataDxfId="6056">
  <tableColumns count="2">
    <tableColumn id="1" name="Kategoria" dataDxfId="6055"/>
    <tableColumn id="2" name="0" headerRowDxfId="6054" dataDxfId="6053"/>
  </tableColumns>
  <tableStyleInfo name="TableStyleLight9" showFirstColumn="0" showLastColumn="0" showRowStripes="1" showColumnStripes="0"/>
</table>
</file>

<file path=xl/tables/table260.xml><?xml version="1.0" encoding="utf-8"?>
<table xmlns="http://schemas.openxmlformats.org/spreadsheetml/2006/main" id="259" name="Tabela1135260" displayName="Tabela1135260" ref="B112:G116" headerRowCount="0" totalsRowShown="0">
  <tableColumns count="6">
    <tableColumn id="1" name="Kolumna1" dataDxfId="1894">
      <calculatedColumnFormula>'Wzorzec kategorii'!B77</calculatedColumnFormula>
    </tableColumn>
    <tableColumn id="2" name="Kolumna2" dataDxfId="1893"/>
    <tableColumn id="3" name="Kolumna3" dataDxfId="1892">
      <calculatedColumnFormula>SUM(Tabela192244269[#This Row])</calculatedColumnFormula>
    </tableColumn>
    <tableColumn id="4" name="Kolumna4" dataDxfId="1891">
      <calculatedColumnFormula>C112-D112</calculatedColumnFormula>
    </tableColumn>
    <tableColumn id="5" name="Kolumna5" dataDxfId="1890">
      <calculatedColumnFormula>IFERROR(D112/C112,"")</calculatedColumnFormula>
    </tableColumn>
    <tableColumn id="6" name="Kolumna6" dataDxfId="1889"/>
  </tableColumns>
  <tableStyleInfo name="TableStyleLight9" showFirstColumn="0" showLastColumn="0" showRowStripes="1" showColumnStripes="0"/>
</table>
</file>

<file path=xl/tables/table261.xml><?xml version="1.0" encoding="utf-8"?>
<table xmlns="http://schemas.openxmlformats.org/spreadsheetml/2006/main" id="260" name="Tabela1236261" displayName="Tabela1236261" ref="B119:G124" headerRowCount="0" totalsRowShown="0">
  <tableColumns count="6">
    <tableColumn id="1" name="Kolumna1" dataDxfId="1888">
      <calculatedColumnFormula>'Wzorzec kategorii'!B84</calculatedColumnFormula>
    </tableColumn>
    <tableColumn id="2" name="Kolumna2" dataDxfId="1887"/>
    <tableColumn id="3" name="Kolumna3" dataDxfId="1886">
      <calculatedColumnFormula>SUM(Tabela2548273[#This Row])</calculatedColumnFormula>
    </tableColumn>
    <tableColumn id="4" name="Kolumna4" dataDxfId="1885">
      <calculatedColumnFormula>C119-D119</calculatedColumnFormula>
    </tableColumn>
    <tableColumn id="5" name="Kolumna5" dataDxfId="1884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262.xml><?xml version="1.0" encoding="utf-8"?>
<table xmlns="http://schemas.openxmlformats.org/spreadsheetml/2006/main" id="261" name="Tabela1337262" displayName="Tabela1337262" ref="B127:G134" headerRowCount="0" totalsRowShown="0">
  <tableColumns count="6">
    <tableColumn id="1" name="Kolumna1" dataDxfId="1883">
      <calculatedColumnFormula>'Wzorzec kategorii'!B92</calculatedColumnFormula>
    </tableColumn>
    <tableColumn id="2" name="Kolumna2" dataDxfId="1882"/>
    <tableColumn id="3" name="Kolumna3" dataDxfId="1881">
      <calculatedColumnFormula>SUM(Tabela2649274[#This Row])</calculatedColumnFormula>
    </tableColumn>
    <tableColumn id="4" name="Kolumna4" dataDxfId="1880">
      <calculatedColumnFormula>C127-D127</calculatedColumnFormula>
    </tableColumn>
    <tableColumn id="5" name="Kolumna5" dataDxfId="1879">
      <calculatedColumnFormula>IFERROR(D127/C127,"")</calculatedColumnFormula>
    </tableColumn>
    <tableColumn id="6" name="Kolumna6" dataDxfId="1878"/>
  </tableColumns>
  <tableStyleInfo name="TableStyleLight9" showFirstColumn="0" showLastColumn="0" showRowStripes="1" showColumnStripes="0"/>
</table>
</file>

<file path=xl/tables/table263.xml><?xml version="1.0" encoding="utf-8"?>
<table xmlns="http://schemas.openxmlformats.org/spreadsheetml/2006/main" id="262" name="Tabela1438263" displayName="Tabela1438263" ref="B137:G144" headerRowCount="0" totalsRowShown="0">
  <tableColumns count="6">
    <tableColumn id="1" name="Kolumna1" dataDxfId="1877">
      <calculatedColumnFormula>'Wzorzec kategorii'!B102</calculatedColumnFormula>
    </tableColumn>
    <tableColumn id="2" name="Kolumna2" dataDxfId="1876"/>
    <tableColumn id="3" name="Kolumna3" dataDxfId="1875">
      <calculatedColumnFormula>SUM(Tabela2750275[#This Row])</calculatedColumnFormula>
    </tableColumn>
    <tableColumn id="4" name="Kolumna4" dataDxfId="1874">
      <calculatedColumnFormula>C137-D137</calculatedColumnFormula>
    </tableColumn>
    <tableColumn id="5" name="Kolumna5" dataDxfId="1873">
      <calculatedColumnFormula>IFERROR(D137/C137,"")</calculatedColumnFormula>
    </tableColumn>
    <tableColumn id="6" name="Kolumna6" dataDxfId="1872"/>
  </tableColumns>
  <tableStyleInfo name="TableStyleLight9" showFirstColumn="0" showLastColumn="0" showRowStripes="1" showColumnStripes="0"/>
</table>
</file>

<file path=xl/tables/table264.xml><?xml version="1.0" encoding="utf-8"?>
<table xmlns="http://schemas.openxmlformats.org/spreadsheetml/2006/main" id="263" name="Tabela1539264" displayName="Tabela1539264" ref="B147:G152" headerRowCount="0" totalsRowShown="0">
  <tableColumns count="6">
    <tableColumn id="1" name="Kolumna1" dataDxfId="1871">
      <calculatedColumnFormula>'Wzorzec kategorii'!B112</calculatedColumnFormula>
    </tableColumn>
    <tableColumn id="2" name="Kolumna2" dataDxfId="1870"/>
    <tableColumn id="3" name="Kolumna3" dataDxfId="1869">
      <calculatedColumnFormula>SUM(Tabela2851276[#This Row])</calculatedColumnFormula>
    </tableColumn>
    <tableColumn id="4" name="Kolumna4" dataDxfId="1868">
      <calculatedColumnFormula>C147-D147</calculatedColumnFormula>
    </tableColumn>
    <tableColumn id="5" name="Kolumna5" dataDxfId="1867">
      <calculatedColumnFormula>IFERROR(D147/C147,"")</calculatedColumnFormula>
    </tableColumn>
    <tableColumn id="6" name="Kolumna6" dataDxfId="1866"/>
  </tableColumns>
  <tableStyleInfo name="TableStyleLight9" showFirstColumn="0" showLastColumn="0" showRowStripes="1" showColumnStripes="0"/>
</table>
</file>

<file path=xl/tables/table265.xml><?xml version="1.0" encoding="utf-8"?>
<table xmlns="http://schemas.openxmlformats.org/spreadsheetml/2006/main" id="264" name="Tabela1640265" displayName="Tabela1640265" ref="B155:G162" headerRowCount="0" totalsRowShown="0">
  <tableColumns count="6">
    <tableColumn id="1" name="Kolumna1" dataDxfId="1865">
      <calculatedColumnFormula>'Wzorzec kategorii'!B120</calculatedColumnFormula>
    </tableColumn>
    <tableColumn id="2" name="Kolumna2" dataDxfId="1864"/>
    <tableColumn id="3" name="Kolumna3" dataDxfId="1863">
      <calculatedColumnFormula>SUM(Tabela192345270[#This Row])</calculatedColumnFormula>
    </tableColumn>
    <tableColumn id="4" name="Kolumna4" dataDxfId="1862">
      <calculatedColumnFormula>C155-D155</calculatedColumnFormula>
    </tableColumn>
    <tableColumn id="5" name="Kolumna5" dataDxfId="1861">
      <calculatedColumnFormula>IFERROR(D155/C155,"")</calculatedColumnFormula>
    </tableColumn>
    <tableColumn id="6" name="Kolumna6" dataDxfId="1860"/>
  </tableColumns>
  <tableStyleInfo name="TableStyleLight9" showFirstColumn="0" showLastColumn="0" showRowStripes="1" showColumnStripes="0"/>
</table>
</file>

<file path=xl/tables/table266.xml><?xml version="1.0" encoding="utf-8"?>
<table xmlns="http://schemas.openxmlformats.org/spreadsheetml/2006/main" id="265" name="Tabela1841266" displayName="Tabela1841266" ref="I69:AM79" totalsRowShown="0" headerRowDxfId="1859" dataDxfId="1857" headerRowBorderDxfId="1858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856"/>
    <tableColumn id="2" name="2" dataDxfId="1855"/>
    <tableColumn id="3" name="3" dataDxfId="1854"/>
    <tableColumn id="4" name="4" dataDxfId="1853"/>
    <tableColumn id="5" name="5" dataDxfId="1852"/>
    <tableColumn id="6" name="6" dataDxfId="1851"/>
    <tableColumn id="7" name="7" dataDxfId="1850"/>
    <tableColumn id="8" name="8" dataDxfId="1849"/>
    <tableColumn id="9" name="9" dataDxfId="1848"/>
    <tableColumn id="10" name="10" dataDxfId="1847"/>
    <tableColumn id="11" name="11" dataDxfId="1846"/>
    <tableColumn id="12" name="12" dataDxfId="1845"/>
    <tableColumn id="13" name="13" dataDxfId="1844"/>
    <tableColumn id="14" name="14" dataDxfId="1843"/>
    <tableColumn id="15" name="15" dataDxfId="1842"/>
    <tableColumn id="16" name="16" dataDxfId="1841"/>
    <tableColumn id="17" name="17" dataDxfId="1840"/>
    <tableColumn id="18" name="18" dataDxfId="1839"/>
    <tableColumn id="19" name="19" dataDxfId="1838"/>
    <tableColumn id="20" name="20" dataDxfId="1837"/>
    <tableColumn id="21" name="21" dataDxfId="1836"/>
    <tableColumn id="22" name="22" dataDxfId="1835"/>
    <tableColumn id="23" name="23" dataDxfId="1834"/>
    <tableColumn id="24" name="24" dataDxfId="1833"/>
    <tableColumn id="25" name="25" dataDxfId="1832"/>
    <tableColumn id="26" name="26" dataDxfId="1831"/>
    <tableColumn id="27" name="27" dataDxfId="1830"/>
    <tableColumn id="28" name="28" dataDxfId="1829"/>
    <tableColumn id="29" name="29" dataDxfId="1828"/>
    <tableColumn id="30" name="30" dataDxfId="1827"/>
    <tableColumn id="31" name="31" dataDxfId="1826"/>
  </tableColumns>
  <tableStyleInfo name="TableStyleMedium9" showFirstColumn="0" showLastColumn="0" showRowStripes="1" showColumnStripes="0"/>
</table>
</file>

<file path=xl/tables/table267.xml><?xml version="1.0" encoding="utf-8"?>
<table xmlns="http://schemas.openxmlformats.org/spreadsheetml/2006/main" id="266" name="Tabela1942267" displayName="Tabela1942267" ref="I81:AM89" totalsRowShown="0" headerRowDxfId="1825" dataDxfId="1823" headerRowBorderDxfId="1824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822"/>
    <tableColumn id="2" name="2" dataDxfId="1821"/>
    <tableColumn id="3" name="3" dataDxfId="1820"/>
    <tableColumn id="4" name="4" dataDxfId="1819"/>
    <tableColumn id="5" name="5" dataDxfId="1818"/>
    <tableColumn id="6" name="6" dataDxfId="1817"/>
    <tableColumn id="7" name="7" dataDxfId="1816"/>
    <tableColumn id="8" name="8" dataDxfId="1815"/>
    <tableColumn id="9" name="9" dataDxfId="1814"/>
    <tableColumn id="10" name="10" dataDxfId="1813"/>
    <tableColumn id="11" name="11" dataDxfId="1812"/>
    <tableColumn id="12" name="12" dataDxfId="1811"/>
    <tableColumn id="13" name="13" dataDxfId="1810"/>
    <tableColumn id="14" name="14" dataDxfId="1809"/>
    <tableColumn id="15" name="15" dataDxfId="1808"/>
    <tableColumn id="16" name="16" dataDxfId="1807"/>
    <tableColumn id="17" name="17" dataDxfId="1806"/>
    <tableColumn id="18" name="18" dataDxfId="1805"/>
    <tableColumn id="19" name="19" dataDxfId="1804"/>
    <tableColumn id="20" name="20" dataDxfId="1803"/>
    <tableColumn id="21" name="21" dataDxfId="1802"/>
    <tableColumn id="22" name="22" dataDxfId="1801"/>
    <tableColumn id="23" name="23" dataDxfId="1800"/>
    <tableColumn id="24" name="24" dataDxfId="1799"/>
    <tableColumn id="25" name="25" dataDxfId="1798"/>
    <tableColumn id="26" name="26" dataDxfId="1797"/>
    <tableColumn id="27" name="27" dataDxfId="1796"/>
    <tableColumn id="28" name="28" dataDxfId="1795"/>
    <tableColumn id="29" name="29" dataDxfId="1794"/>
    <tableColumn id="30" name="30" dataDxfId="1793"/>
    <tableColumn id="31" name="31" dataDxfId="1792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id="267" name="Tabela192143268" displayName="Tabela192143268" ref="I91:AM96" totalsRowShown="0" headerRowDxfId="1791" dataDxfId="1789" headerRowBorderDxfId="1790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88"/>
    <tableColumn id="2" name="2" dataDxfId="1787"/>
    <tableColumn id="3" name="3" dataDxfId="1786"/>
    <tableColumn id="4" name="4" dataDxfId="1785"/>
    <tableColumn id="5" name="5" dataDxfId="1784"/>
    <tableColumn id="6" name="6" dataDxfId="1783"/>
    <tableColumn id="7" name="7" dataDxfId="1782"/>
    <tableColumn id="8" name="8" dataDxfId="1781"/>
    <tableColumn id="9" name="9" dataDxfId="1780"/>
    <tableColumn id="10" name="10" dataDxfId="1779"/>
    <tableColumn id="11" name="11" dataDxfId="1778"/>
    <tableColumn id="12" name="12" dataDxfId="1777"/>
    <tableColumn id="13" name="13" dataDxfId="1776"/>
    <tableColumn id="14" name="14" dataDxfId="1775"/>
    <tableColumn id="15" name="15" dataDxfId="1774"/>
    <tableColumn id="16" name="16" dataDxfId="1773"/>
    <tableColumn id="17" name="17" dataDxfId="1772"/>
    <tableColumn id="18" name="18" dataDxfId="1771"/>
    <tableColumn id="19" name="19" dataDxfId="1770"/>
    <tableColumn id="20" name="20" dataDxfId="1769"/>
    <tableColumn id="21" name="21" dataDxfId="1768"/>
    <tableColumn id="22" name="22" dataDxfId="1767"/>
    <tableColumn id="23" name="23" dataDxfId="1766"/>
    <tableColumn id="24" name="24" dataDxfId="1765"/>
    <tableColumn id="25" name="25" dataDxfId="1764"/>
    <tableColumn id="26" name="26" dataDxfId="1763"/>
    <tableColumn id="27" name="27" dataDxfId="1762"/>
    <tableColumn id="28" name="28" dataDxfId="1761"/>
    <tableColumn id="29" name="29" dataDxfId="1760"/>
    <tableColumn id="30" name="30" dataDxfId="1759"/>
    <tableColumn id="31" name="31" dataDxfId="1758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id="268" name="Tabela192244269" displayName="Tabela192244269" ref="I111:AM116" totalsRowShown="0" headerRowDxfId="1757" dataDxfId="1755" headerRowBorderDxfId="1756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54"/>
    <tableColumn id="2" name="2" dataDxfId="1753"/>
    <tableColumn id="3" name="3" dataDxfId="1752"/>
    <tableColumn id="4" name="4" dataDxfId="1751"/>
    <tableColumn id="5" name="5" dataDxfId="1750"/>
    <tableColumn id="6" name="6" dataDxfId="1749"/>
    <tableColumn id="7" name="7" dataDxfId="1748"/>
    <tableColumn id="8" name="8" dataDxfId="1747"/>
    <tableColumn id="9" name="9" dataDxfId="1746"/>
    <tableColumn id="10" name="10" dataDxfId="1745"/>
    <tableColumn id="11" name="11" dataDxfId="1744"/>
    <tableColumn id="12" name="12" dataDxfId="1743"/>
    <tableColumn id="13" name="13" dataDxfId="1742"/>
    <tableColumn id="14" name="14" dataDxfId="1741"/>
    <tableColumn id="15" name="15" dataDxfId="1740"/>
    <tableColumn id="16" name="16" dataDxfId="1739"/>
    <tableColumn id="17" name="17" dataDxfId="1738"/>
    <tableColumn id="18" name="18" dataDxfId="1737"/>
    <tableColumn id="19" name="19" dataDxfId="1736"/>
    <tableColumn id="20" name="20" dataDxfId="1735"/>
    <tableColumn id="21" name="21" dataDxfId="1734"/>
    <tableColumn id="22" name="22" dataDxfId="1733"/>
    <tableColumn id="23" name="23" dataDxfId="1732"/>
    <tableColumn id="24" name="24" dataDxfId="1731"/>
    <tableColumn id="25" name="25" dataDxfId="1730"/>
    <tableColumn id="26" name="26" dataDxfId="1729"/>
    <tableColumn id="27" name="27" dataDxfId="1728"/>
    <tableColumn id="28" name="28" dataDxfId="1727"/>
    <tableColumn id="29" name="29" dataDxfId="1726"/>
    <tableColumn id="30" name="30" dataDxfId="1725"/>
    <tableColumn id="31" name="31" dataDxfId="1724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352" name="Transport3353" displayName="Transport3353" ref="B47:C54" headerRowCount="0" totalsRowShown="0">
  <tableColumns count="2">
    <tableColumn id="1" name="Kolumna1" dataDxfId="6052"/>
    <tableColumn id="2" name="Kolumna2" dataDxfId="6051"/>
  </tableColumns>
  <tableStyleInfo name="TableStyleLight9" showFirstColumn="0" showLastColumn="0" showRowStripes="1" showColumnStripes="0"/>
</table>
</file>

<file path=xl/tables/table270.xml><?xml version="1.0" encoding="utf-8"?>
<table xmlns="http://schemas.openxmlformats.org/spreadsheetml/2006/main" id="269" name="Tabela192345270" displayName="Tabela192345270" ref="I154:AM162" totalsRowShown="0" headerRowDxfId="1723" dataDxfId="1721" headerRowBorderDxfId="1722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20"/>
    <tableColumn id="2" name="2" dataDxfId="1719"/>
    <tableColumn id="3" name="3" dataDxfId="1718"/>
    <tableColumn id="4" name="4" dataDxfId="1717"/>
    <tableColumn id="5" name="5" dataDxfId="1716"/>
    <tableColumn id="6" name="6" dataDxfId="1715"/>
    <tableColumn id="7" name="7" dataDxfId="1714"/>
    <tableColumn id="8" name="8" dataDxfId="1713"/>
    <tableColumn id="9" name="9" dataDxfId="1712"/>
    <tableColumn id="10" name="10" dataDxfId="1711"/>
    <tableColumn id="11" name="11" dataDxfId="1710"/>
    <tableColumn id="12" name="12" dataDxfId="1709"/>
    <tableColumn id="13" name="13" dataDxfId="1708"/>
    <tableColumn id="14" name="14" dataDxfId="1707"/>
    <tableColumn id="15" name="15" dataDxfId="1706"/>
    <tableColumn id="16" name="16" dataDxfId="1705"/>
    <tableColumn id="17" name="17" dataDxfId="1704"/>
    <tableColumn id="18" name="18" dataDxfId="1703"/>
    <tableColumn id="19" name="19" dataDxfId="1702"/>
    <tableColumn id="20" name="20" dataDxfId="1701"/>
    <tableColumn id="21" name="21" dataDxfId="1700"/>
    <tableColumn id="22" name="22" dataDxfId="1699"/>
    <tableColumn id="23" name="23" dataDxfId="1698"/>
    <tableColumn id="24" name="24" dataDxfId="1697"/>
    <tableColumn id="25" name="25" dataDxfId="1696"/>
    <tableColumn id="26" name="26" dataDxfId="1695"/>
    <tableColumn id="27" name="27" dataDxfId="1694"/>
    <tableColumn id="28" name="28" dataDxfId="1693"/>
    <tableColumn id="29" name="29" dataDxfId="1692"/>
    <tableColumn id="30" name="30" dataDxfId="1691"/>
    <tableColumn id="31" name="31" dataDxfId="1690"/>
  </tableColumns>
  <tableStyleInfo name="TableStyleMedium9" showFirstColumn="0" showLastColumn="0" showRowStripes="1" showColumnStripes="0"/>
</table>
</file>

<file path=xl/tables/table271.xml><?xml version="1.0" encoding="utf-8"?>
<table xmlns="http://schemas.openxmlformats.org/spreadsheetml/2006/main" id="270" name="Tabela19212446271" displayName="Tabela19212446271" ref="I104:AM109" totalsRowShown="0" headerRowDxfId="1689" dataDxfId="1687" headerRowBorderDxfId="1688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86"/>
    <tableColumn id="2" name="2" dataDxfId="1685"/>
    <tableColumn id="3" name="3" dataDxfId="1684"/>
    <tableColumn id="4" name="4" dataDxfId="1683"/>
    <tableColumn id="5" name="5" dataDxfId="1682"/>
    <tableColumn id="6" name="6" dataDxfId="1681"/>
    <tableColumn id="7" name="7" dataDxfId="1680"/>
    <tableColumn id="8" name="8" dataDxfId="1679"/>
    <tableColumn id="9" name="9" dataDxfId="1678"/>
    <tableColumn id="10" name="10" dataDxfId="1677"/>
    <tableColumn id="11" name="11" dataDxfId="1676"/>
    <tableColumn id="12" name="12" dataDxfId="1675"/>
    <tableColumn id="13" name="13" dataDxfId="1674"/>
    <tableColumn id="14" name="14" dataDxfId="1673"/>
    <tableColumn id="15" name="15" dataDxfId="1672"/>
    <tableColumn id="16" name="16" dataDxfId="1671"/>
    <tableColumn id="17" name="17" dataDxfId="1670"/>
    <tableColumn id="18" name="18" dataDxfId="1669"/>
    <tableColumn id="19" name="19" dataDxfId="1668"/>
    <tableColumn id="20" name="20" dataDxfId="1667"/>
    <tableColumn id="21" name="21" dataDxfId="1666"/>
    <tableColumn id="22" name="22" dataDxfId="1665"/>
    <tableColumn id="23" name="23" dataDxfId="1664"/>
    <tableColumn id="24" name="24" dataDxfId="1663"/>
    <tableColumn id="25" name="25" dataDxfId="1662"/>
    <tableColumn id="26" name="26" dataDxfId="1661"/>
    <tableColumn id="27" name="27" dataDxfId="1660"/>
    <tableColumn id="28" name="28" dataDxfId="1659"/>
    <tableColumn id="29" name="29" dataDxfId="1658"/>
    <tableColumn id="30" name="30" dataDxfId="1657"/>
    <tableColumn id="31" name="31" dataDxfId="1656"/>
  </tableColumns>
  <tableStyleInfo name="TableStyleMedium9" showFirstColumn="0" showLastColumn="0" showRowStripes="1" showColumnStripes="0"/>
</table>
</file>

<file path=xl/tables/table272.xml><?xml version="1.0" encoding="utf-8"?>
<table xmlns="http://schemas.openxmlformats.org/spreadsheetml/2006/main" id="271" name="Tabela19212547272" displayName="Tabela19212547272" ref="I98:AM102" totalsRowShown="0" headerRowDxfId="1655" dataDxfId="1653" headerRowBorderDxfId="1654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52"/>
    <tableColumn id="2" name="2" dataDxfId="1651"/>
    <tableColumn id="3" name="3" dataDxfId="1650"/>
    <tableColumn id="4" name="4" dataDxfId="1649"/>
    <tableColumn id="5" name="5" dataDxfId="1648"/>
    <tableColumn id="6" name="6" dataDxfId="1647"/>
    <tableColumn id="7" name="7" dataDxfId="1646"/>
    <tableColumn id="8" name="8" dataDxfId="1645"/>
    <tableColumn id="9" name="9" dataDxfId="1644"/>
    <tableColumn id="10" name="10" dataDxfId="1643"/>
    <tableColumn id="11" name="11" dataDxfId="1642"/>
    <tableColumn id="12" name="12" dataDxfId="1641"/>
    <tableColumn id="13" name="13" dataDxfId="1640"/>
    <tableColumn id="14" name="14" dataDxfId="1639"/>
    <tableColumn id="15" name="15" dataDxfId="1638"/>
    <tableColumn id="16" name="16" dataDxfId="1637"/>
    <tableColumn id="17" name="17" dataDxfId="1636"/>
    <tableColumn id="18" name="18" dataDxfId="1635"/>
    <tableColumn id="19" name="19" dataDxfId="1634"/>
    <tableColumn id="20" name="20" dataDxfId="1633"/>
    <tableColumn id="21" name="21" dataDxfId="1632"/>
    <tableColumn id="22" name="22" dataDxfId="1631"/>
    <tableColumn id="23" name="23" dataDxfId="1630"/>
    <tableColumn id="24" name="24" dataDxfId="1629"/>
    <tableColumn id="25" name="25" dataDxfId="1628"/>
    <tableColumn id="26" name="26" dataDxfId="1627"/>
    <tableColumn id="27" name="27" dataDxfId="1626"/>
    <tableColumn id="28" name="28" dataDxfId="1625"/>
    <tableColumn id="29" name="29" dataDxfId="1624"/>
    <tableColumn id="30" name="30" dataDxfId="1623"/>
    <tableColumn id="31" name="31" dataDxfId="1622"/>
  </tableColumns>
  <tableStyleInfo name="TableStyleMedium9" showFirstColumn="0" showLastColumn="0" showRowStripes="1" showColumnStripes="0"/>
</table>
</file>

<file path=xl/tables/table273.xml><?xml version="1.0" encoding="utf-8"?>
<table xmlns="http://schemas.openxmlformats.org/spreadsheetml/2006/main" id="272" name="Tabela2548273" displayName="Tabela2548273" ref="I118:AM124" totalsRowShown="0" headerRowDxfId="1621" dataDxfId="1620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19"/>
    <tableColumn id="2" name="2" dataDxfId="1618"/>
    <tableColumn id="3" name="3" dataDxfId="1617"/>
    <tableColumn id="4" name="4" dataDxfId="1616"/>
    <tableColumn id="5" name="5" dataDxfId="1615"/>
    <tableColumn id="6" name="6" dataDxfId="1614"/>
    <tableColumn id="7" name="7" dataDxfId="1613"/>
    <tableColumn id="8" name="8" dataDxfId="1612"/>
    <tableColumn id="9" name="9" dataDxfId="1611"/>
    <tableColumn id="10" name="10" dataDxfId="1610"/>
    <tableColumn id="11" name="11" dataDxfId="1609"/>
    <tableColumn id="12" name="12" dataDxfId="1608"/>
    <tableColumn id="13" name="13" dataDxfId="1607"/>
    <tableColumn id="14" name="14" dataDxfId="1606"/>
    <tableColumn id="15" name="15" dataDxfId="1605"/>
    <tableColumn id="16" name="16" dataDxfId="1604"/>
    <tableColumn id="17" name="17" dataDxfId="1603"/>
    <tableColumn id="18" name="18" dataDxfId="1602"/>
    <tableColumn id="19" name="19" dataDxfId="1601"/>
    <tableColumn id="20" name="20" dataDxfId="1600"/>
    <tableColumn id="21" name="21" dataDxfId="1599"/>
    <tableColumn id="22" name="22" dataDxfId="1598"/>
    <tableColumn id="23" name="23" dataDxfId="1597"/>
    <tableColumn id="24" name="24" dataDxfId="1596"/>
    <tableColumn id="25" name="25" dataDxfId="1595"/>
    <tableColumn id="26" name="26" dataDxfId="1594"/>
    <tableColumn id="27" name="27" dataDxfId="1593"/>
    <tableColumn id="28" name="28" dataDxfId="1592"/>
    <tableColumn id="29" name="29" dataDxfId="1591"/>
    <tableColumn id="30" name="30" dataDxfId="1590"/>
    <tableColumn id="31" name="31" dataDxfId="1589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id="273" name="Tabela2649274" displayName="Tabela2649274" ref="I126:AM134" totalsRowShown="0" headerRowDxfId="1588" headerRowBorderDxfId="1587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86"/>
    <tableColumn id="2" name="2" dataDxfId="1585"/>
    <tableColumn id="3" name="3" dataDxfId="1584"/>
    <tableColumn id="4" name="4" dataDxfId="1583"/>
    <tableColumn id="5" name="5" dataDxfId="1582"/>
    <tableColumn id="6" name="6" dataDxfId="1581"/>
    <tableColumn id="7" name="7" dataDxfId="1580"/>
    <tableColumn id="8" name="8" dataDxfId="1579"/>
    <tableColumn id="9" name="9" dataDxfId="1578"/>
    <tableColumn id="10" name="10" dataDxfId="1577"/>
    <tableColumn id="11" name="11" dataDxfId="1576"/>
    <tableColumn id="12" name="12" dataDxfId="1575"/>
    <tableColumn id="13" name="13" dataDxfId="1574"/>
    <tableColumn id="14" name="14" dataDxfId="1573"/>
    <tableColumn id="15" name="15" dataDxfId="1572"/>
    <tableColumn id="16" name="16" dataDxfId="1571"/>
    <tableColumn id="17" name="17" dataDxfId="1570"/>
    <tableColumn id="18" name="18" dataDxfId="1569"/>
    <tableColumn id="19" name="19" dataDxfId="1568"/>
    <tableColumn id="20" name="20" dataDxfId="1567"/>
    <tableColumn id="21" name="21" dataDxfId="1566"/>
    <tableColumn id="22" name="22" dataDxfId="1565"/>
    <tableColumn id="23" name="23" dataDxfId="1564"/>
    <tableColumn id="24" name="24" dataDxfId="1563"/>
    <tableColumn id="25" name="25" dataDxfId="1562"/>
    <tableColumn id="26" name="26" dataDxfId="1561"/>
    <tableColumn id="27" name="27" dataDxfId="1560"/>
    <tableColumn id="28" name="28" dataDxfId="1559"/>
    <tableColumn id="29" name="29" dataDxfId="1558"/>
    <tableColumn id="30" name="30" dataDxfId="1557"/>
    <tableColumn id="31" name="31" dataDxfId="1556"/>
  </tableColumns>
  <tableStyleInfo name="TableStyleMedium9" showFirstColumn="0" showLastColumn="0" showRowStripes="1" showColumnStripes="0"/>
</table>
</file>

<file path=xl/tables/table275.xml><?xml version="1.0" encoding="utf-8"?>
<table xmlns="http://schemas.openxmlformats.org/spreadsheetml/2006/main" id="274" name="Tabela2750275" displayName="Tabela2750275" ref="I136:AM144" totalsRowShown="0" headerRowDxfId="1555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54"/>
    <tableColumn id="2" name="2" dataDxfId="1553"/>
    <tableColumn id="3" name="3" dataDxfId="1552"/>
    <tableColumn id="4" name="4" dataDxfId="1551"/>
    <tableColumn id="5" name="5" dataDxfId="1550"/>
    <tableColumn id="6" name="6" dataDxfId="1549"/>
    <tableColumn id="7" name="7" dataDxfId="1548"/>
    <tableColumn id="8" name="8" dataDxfId="1547"/>
    <tableColumn id="9" name="9" dataDxfId="1546"/>
    <tableColumn id="10" name="10" dataDxfId="1545"/>
    <tableColumn id="11" name="11" dataDxfId="1544"/>
    <tableColumn id="12" name="12" dataDxfId="1543"/>
    <tableColumn id="13" name="13" dataDxfId="1542"/>
    <tableColumn id="14" name="14" dataDxfId="1541"/>
    <tableColumn id="15" name="15" dataDxfId="1540"/>
    <tableColumn id="16" name="16" dataDxfId="1539"/>
    <tableColumn id="17" name="17" dataDxfId="1538"/>
    <tableColumn id="18" name="18" dataDxfId="1537"/>
    <tableColumn id="19" name="19" dataDxfId="1536"/>
    <tableColumn id="20" name="20" dataDxfId="1535"/>
    <tableColumn id="21" name="21" dataDxfId="1534"/>
    <tableColumn id="22" name="22" dataDxfId="1533"/>
    <tableColumn id="23" name="23" dataDxfId="1532"/>
    <tableColumn id="24" name="24" dataDxfId="1531"/>
    <tableColumn id="25" name="25" dataDxfId="1530"/>
    <tableColumn id="26" name="26" dataDxfId="1529"/>
    <tableColumn id="27" name="27" dataDxfId="1528"/>
    <tableColumn id="28" name="28" dataDxfId="1527"/>
    <tableColumn id="29" name="29" dataDxfId="1526"/>
    <tableColumn id="30" name="30" dataDxfId="1525"/>
    <tableColumn id="31" name="31" dataDxfId="1524"/>
  </tableColumns>
  <tableStyleInfo name="TableStyleMedium9" showFirstColumn="0" showLastColumn="0" showRowStripes="1" showColumnStripes="0"/>
</table>
</file>

<file path=xl/tables/table276.xml><?xml version="1.0" encoding="utf-8"?>
<table xmlns="http://schemas.openxmlformats.org/spreadsheetml/2006/main" id="275" name="Tabela2851276" displayName="Tabela2851276" ref="I146:AM152" totalsRowShown="0" headerRowDxfId="1523" dataDxfId="1521" headerRowBorderDxfId="1522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20"/>
    <tableColumn id="2" name="2" dataDxfId="1519"/>
    <tableColumn id="3" name="3" dataDxfId="1518"/>
    <tableColumn id="4" name="4" dataDxfId="1517"/>
    <tableColumn id="5" name="5" dataDxfId="1516"/>
    <tableColumn id="6" name="6" dataDxfId="1515"/>
    <tableColumn id="7" name="7" dataDxfId="1514"/>
    <tableColumn id="8" name="8" dataDxfId="1513"/>
    <tableColumn id="9" name="9" dataDxfId="1512"/>
    <tableColumn id="10" name="10" dataDxfId="1511"/>
    <tableColumn id="11" name="11" dataDxfId="1510"/>
    <tableColumn id="12" name="12" dataDxfId="1509"/>
    <tableColumn id="13" name="13" dataDxfId="1508"/>
    <tableColumn id="14" name="14" dataDxfId="1507"/>
    <tableColumn id="15" name="15" dataDxfId="1506"/>
    <tableColumn id="16" name="16" dataDxfId="1505"/>
    <tableColumn id="17" name="17" dataDxfId="1504"/>
    <tableColumn id="18" name="18" dataDxfId="1503"/>
    <tableColumn id="19" name="19" dataDxfId="1502"/>
    <tableColumn id="20" name="20" dataDxfId="1501"/>
    <tableColumn id="21" name="21" dataDxfId="1500"/>
    <tableColumn id="22" name="22" dataDxfId="1499"/>
    <tableColumn id="23" name="23" dataDxfId="1498"/>
    <tableColumn id="24" name="24" dataDxfId="1497"/>
    <tableColumn id="25" name="25" dataDxfId="1496"/>
    <tableColumn id="26" name="26" dataDxfId="1495"/>
    <tableColumn id="27" name="27" dataDxfId="1494"/>
    <tableColumn id="28" name="28" dataDxfId="1493"/>
    <tableColumn id="29" name="29" dataDxfId="1492"/>
    <tableColumn id="30" name="30" dataDxfId="1491"/>
    <tableColumn id="31" name="31" dataDxfId="1490"/>
  </tableColumns>
  <tableStyleInfo name="TableStyleMedium9" showFirstColumn="0" showLastColumn="0" showRowStripes="1" showColumnStripes="0"/>
</table>
</file>

<file path=xl/tables/table277.xml><?xml version="1.0" encoding="utf-8"?>
<table xmlns="http://schemas.openxmlformats.org/spreadsheetml/2006/main" id="276" name="Jedzenie2277" displayName="Jedzenie2277" ref="B63:G67" headerRowCount="0" totalsRowShown="0" headerRowDxfId="1489" dataDxfId="1488">
  <tableColumns count="6">
    <tableColumn id="1" name="Kategoria" dataDxfId="1487">
      <calculatedColumnFormula>'Wzorzec kategorii'!B28</calculatedColumnFormula>
    </tableColumn>
    <tableColumn id="2" name="0" headerRowDxfId="1486" dataDxfId="1485"/>
    <tableColumn id="3" name="02" headerRowDxfId="1484" dataDxfId="1483">
      <calculatedColumnFormula>SUM(Tabela330280[#This Row])</calculatedColumnFormula>
    </tableColumn>
    <tableColumn id="4" name="Kolumna4" dataDxfId="1482">
      <calculatedColumnFormula>C63-D63</calculatedColumnFormula>
    </tableColumn>
    <tableColumn id="5" name="Kolumna1" dataDxfId="1481">
      <calculatedColumnFormula>IFERROR(D63/C63,"")</calculatedColumnFormula>
    </tableColumn>
    <tableColumn id="6" name="Kolumna2" dataDxfId="1480"/>
  </tableColumns>
  <tableStyleInfo name="TableStyleLight9" showFirstColumn="0" showLastColumn="0" showRowStripes="1" showColumnStripes="0"/>
</table>
</file>

<file path=xl/tables/table278.xml><?xml version="1.0" encoding="utf-8"?>
<table xmlns="http://schemas.openxmlformats.org/spreadsheetml/2006/main" id="277" name="Transport3278" displayName="Transport3278" ref="B82:G89" headerRowCount="0" totalsRowShown="0">
  <tableColumns count="6">
    <tableColumn id="1" name="Kolumna1" dataDxfId="1479">
      <calculatedColumnFormula>'Wzorzec kategorii'!B47</calculatedColumnFormula>
    </tableColumn>
    <tableColumn id="2" name="Kolumna2" dataDxfId="1478"/>
    <tableColumn id="3" name="Kolumna3" dataDxfId="1477">
      <calculatedColumnFormula>SUM(Tabela1942292[#This Row])</calculatedColumnFormula>
    </tableColumn>
    <tableColumn id="4" name="Kolumna4" dataDxfId="1476">
      <calculatedColumnFormula>C82-D82</calculatedColumnFormula>
    </tableColumn>
    <tableColumn id="5" name="Kolumna5" dataDxfId="1475">
      <calculatedColumnFormula>IFERROR(D82/C82,"")</calculatedColumnFormula>
    </tableColumn>
    <tableColumn id="6" name="Kolumna6" dataDxfId="1474"/>
  </tableColumns>
  <tableStyleInfo name="TableStyleLight9" showFirstColumn="0" showLastColumn="0" showRowStripes="1" showColumnStripes="0"/>
</table>
</file>

<file path=xl/tables/table279.xml><?xml version="1.0" encoding="utf-8"?>
<table xmlns="http://schemas.openxmlformats.org/spreadsheetml/2006/main" id="278" name="Tabela718279" displayName="Tabela718279" ref="B49:G55" headerRowCount="0" totalsRowShown="0" headerRowDxfId="1473" dataDxfId="1472">
  <tableColumns count="6">
    <tableColumn id="1" name="Kolumna1" dataDxfId="1471">
      <calculatedColumnFormula>'Wzorzec kategorii'!B15</calculatedColumnFormula>
    </tableColumn>
    <tableColumn id="2" name="Kolumna2" dataDxfId="1470"/>
    <tableColumn id="3" name="Kolumna3" dataDxfId="1469"/>
    <tableColumn id="4" name="Kolumna4" dataDxfId="1468">
      <calculatedColumnFormula>Tabela718279[[#This Row],[Kolumna3]]-Tabela718279[[#This Row],[Kolumna2]]</calculatedColumnFormula>
    </tableColumn>
    <tableColumn id="5" name="Kolumna5" dataDxfId="1467">
      <calculatedColumnFormula>IFERROR(D49/C49,"")</calculatedColumnFormula>
    </tableColumn>
    <tableColumn id="6" name="Kolumna6" dataDxfId="1466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353" name="Tabela718354" displayName="Tabela718354" ref="B15:C21" headerRowCount="0" totalsRowShown="0" headerRowDxfId="6050" dataDxfId="6049">
  <tableColumns count="2">
    <tableColumn id="1" name="Kolumna1" dataDxfId="6048"/>
    <tableColumn id="2" name="Kolumna2" headerRowDxfId="6047" dataDxfId="6046"/>
  </tableColumns>
  <tableStyleInfo name="TableStyleLight9" showFirstColumn="0" showLastColumn="0" showRowStripes="1" showColumnStripes="0"/>
</table>
</file>

<file path=xl/tables/table280.xml><?xml version="1.0" encoding="utf-8"?>
<table xmlns="http://schemas.openxmlformats.org/spreadsheetml/2006/main" id="279" name="Tabela330280" displayName="Tabela330280" ref="I62:AM67" totalsRowShown="0" headerRowDxfId="1465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64"/>
    <tableColumn id="2" name="2" dataDxfId="1463"/>
    <tableColumn id="3" name="3" dataDxfId="1462"/>
    <tableColumn id="4" name="4" dataDxfId="1461"/>
    <tableColumn id="5" name="5" dataDxfId="1460"/>
    <tableColumn id="6" name="6" dataDxfId="1459"/>
    <tableColumn id="7" name="7" dataDxfId="1458"/>
    <tableColumn id="8" name="8" dataDxfId="1457"/>
    <tableColumn id="9" name="9" dataDxfId="1456"/>
    <tableColumn id="10" name="10" dataDxfId="1455"/>
    <tableColumn id="11" name="11" dataDxfId="1454"/>
    <tableColumn id="12" name="12" dataDxfId="1453"/>
    <tableColumn id="13" name="13" dataDxfId="1452"/>
    <tableColumn id="14" name="14" dataDxfId="1451"/>
    <tableColumn id="15" name="15" dataDxfId="1450"/>
    <tableColumn id="16" name="16" dataDxfId="1449"/>
    <tableColumn id="17" name="17" dataDxfId="1448"/>
    <tableColumn id="18" name="18" dataDxfId="1447"/>
    <tableColumn id="19" name="19" dataDxfId="1446"/>
    <tableColumn id="20" name="20" dataDxfId="1445"/>
    <tableColumn id="21" name="21" dataDxfId="1444"/>
    <tableColumn id="22" name="22" dataDxfId="1443"/>
    <tableColumn id="23" name="23" dataDxfId="1442"/>
    <tableColumn id="24" name="24" dataDxfId="1441"/>
    <tableColumn id="25" name="25" dataDxfId="1440"/>
    <tableColumn id="26" name="26" dataDxfId="1439"/>
    <tableColumn id="27" name="27" dataDxfId="1438"/>
    <tableColumn id="28" name="28" dataDxfId="1437"/>
    <tableColumn id="29" name="29" dataDxfId="1436"/>
    <tableColumn id="30" name="30" dataDxfId="1435"/>
    <tableColumn id="31" name="31" dataDxfId="1434"/>
  </tableColumns>
  <tableStyleInfo name="TableStyleMedium9" showFirstColumn="0" showLastColumn="0" showRowStripes="1" showColumnStripes="0"/>
</table>
</file>

<file path=xl/tables/table281.xml><?xml version="1.0" encoding="utf-8"?>
<table xmlns="http://schemas.openxmlformats.org/spreadsheetml/2006/main" id="280" name="Tabela431281" displayName="Tabela431281" ref="B70:G79" headerRowCount="0" totalsRowShown="0" headerRowDxfId="1433">
  <tableColumns count="6">
    <tableColumn id="1" name="Kolumna1" dataDxfId="1432">
      <calculatedColumnFormula>'Wzorzec kategorii'!B35</calculatedColumnFormula>
    </tableColumn>
    <tableColumn id="2" name="Kolumna2" headerRowDxfId="1431" dataDxfId="1430"/>
    <tableColumn id="3" name="Kolumna3" headerRowDxfId="1429" dataDxfId="1428">
      <calculatedColumnFormula>SUM(Tabela1841291[#This Row])</calculatedColumnFormula>
    </tableColumn>
    <tableColumn id="4" name="Kolumna4" headerRowDxfId="1427" dataDxfId="1426">
      <calculatedColumnFormula>C70-D70</calculatedColumnFormula>
    </tableColumn>
    <tableColumn id="5" name="Kolumna5" headerRowDxfId="1425" dataDxfId="1424">
      <calculatedColumnFormula>IFERROR(D70/C70,"")</calculatedColumnFormula>
    </tableColumn>
    <tableColumn id="6" name="Kolumna6" headerRowDxfId="1423" dataDxfId="1422"/>
  </tableColumns>
  <tableStyleInfo name="TableStyleLight9" showFirstColumn="0" showLastColumn="0" showRowStripes="1" showColumnStripes="0"/>
</table>
</file>

<file path=xl/tables/table282.xml><?xml version="1.0" encoding="utf-8"?>
<table xmlns="http://schemas.openxmlformats.org/spreadsheetml/2006/main" id="281" name="Tabela832282" displayName="Tabela832282" ref="B92:G96" headerRowCount="0" totalsRowShown="0">
  <tableColumns count="6">
    <tableColumn id="1" name="Kolumna1" headerRowDxfId="1421" dataDxfId="1420">
      <calculatedColumnFormula>'Wzorzec kategorii'!B57</calculatedColumnFormula>
    </tableColumn>
    <tableColumn id="2" name="Kolumna2" dataDxfId="1419"/>
    <tableColumn id="3" name="Kolumna3" dataDxfId="1418">
      <calculatedColumnFormula>SUM(Tabela192143293[#This Row])</calculatedColumnFormula>
    </tableColumn>
    <tableColumn id="4" name="Kolumna4" dataDxfId="1417">
      <calculatedColumnFormula>C92-D92</calculatedColumnFormula>
    </tableColumn>
    <tableColumn id="5" name="Kolumna5" dataDxfId="1416">
      <calculatedColumnFormula>IFERROR(D92/C92,"")</calculatedColumnFormula>
    </tableColumn>
    <tableColumn id="6" name="Kolumna6" dataDxfId="1415"/>
  </tableColumns>
  <tableStyleInfo name="TableStyleLight9" showFirstColumn="0" showLastColumn="0" showRowStripes="1" showColumnStripes="0"/>
</table>
</file>

<file path=xl/tables/table283.xml><?xml version="1.0" encoding="utf-8"?>
<table xmlns="http://schemas.openxmlformats.org/spreadsheetml/2006/main" id="282" name="Tabela933283" displayName="Tabela933283" ref="B99:G102" headerRowCount="0" totalsRowShown="0">
  <tableColumns count="6">
    <tableColumn id="1" name="Kolumna1" headerRowDxfId="1414" dataDxfId="1413">
      <calculatedColumnFormula>'Wzorzec kategorii'!B64</calculatedColumnFormula>
    </tableColumn>
    <tableColumn id="2" name="Kolumna2" dataDxfId="1412"/>
    <tableColumn id="3" name="Kolumna3" dataDxfId="1411">
      <calculatedColumnFormula>SUM(Tabela19212547297[#This Row])</calculatedColumnFormula>
    </tableColumn>
    <tableColumn id="4" name="Kolumna4" dataDxfId="1410">
      <calculatedColumnFormula>C99-D99</calculatedColumnFormula>
    </tableColumn>
    <tableColumn id="5" name="Kolumna5" dataDxfId="1409">
      <calculatedColumnFormula>IFERROR(D99/C99,"")</calculatedColumnFormula>
    </tableColumn>
    <tableColumn id="6" name="Kolumna6" dataDxfId="1408"/>
  </tableColumns>
  <tableStyleInfo name="TableStyleLight9" showFirstColumn="0" showLastColumn="0" showRowStripes="1" showColumnStripes="0"/>
</table>
</file>

<file path=xl/tables/table284.xml><?xml version="1.0" encoding="utf-8"?>
<table xmlns="http://schemas.openxmlformats.org/spreadsheetml/2006/main" id="283" name="Tabela1034284" displayName="Tabela1034284" ref="B105:G109" headerRowCount="0" totalsRowShown="0">
  <tableColumns count="6">
    <tableColumn id="1" name="Kolumna1" headerRowDxfId="1407" dataDxfId="1406">
      <calculatedColumnFormula>'Wzorzec kategorii'!B70</calculatedColumnFormula>
    </tableColumn>
    <tableColumn id="2" name="Kolumna2" dataDxfId="1405"/>
    <tableColumn id="3" name="Kolumna3" dataDxfId="1404">
      <calculatedColumnFormula>SUM(Tabela19212446296[#This Row])</calculatedColumnFormula>
    </tableColumn>
    <tableColumn id="4" name="Kolumna4" dataDxfId="1403">
      <calculatedColumnFormula>C105-D105</calculatedColumnFormula>
    </tableColumn>
    <tableColumn id="5" name="Kolumna5" dataDxfId="1402">
      <calculatedColumnFormula>IFERROR(D105/C105,"")</calculatedColumnFormula>
    </tableColumn>
    <tableColumn id="6" name="Kolumna6" dataDxfId="1401"/>
  </tableColumns>
  <tableStyleInfo name="TableStyleLight9" showFirstColumn="0" showLastColumn="0" showRowStripes="1" showColumnStripes="0"/>
</table>
</file>

<file path=xl/tables/table285.xml><?xml version="1.0" encoding="utf-8"?>
<table xmlns="http://schemas.openxmlformats.org/spreadsheetml/2006/main" id="284" name="Tabela1135285" displayName="Tabela1135285" ref="B112:G116" headerRowCount="0" totalsRowShown="0">
  <tableColumns count="6">
    <tableColumn id="1" name="Kolumna1" dataDxfId="1400">
      <calculatedColumnFormula>'Wzorzec kategorii'!B77</calculatedColumnFormula>
    </tableColumn>
    <tableColumn id="2" name="Kolumna2" dataDxfId="1399"/>
    <tableColumn id="3" name="Kolumna3" dataDxfId="1398">
      <calculatedColumnFormula>SUM(Tabela192244294[#This Row])</calculatedColumnFormula>
    </tableColumn>
    <tableColumn id="4" name="Kolumna4" dataDxfId="1397">
      <calculatedColumnFormula>C112-D112</calculatedColumnFormula>
    </tableColumn>
    <tableColumn id="5" name="Kolumna5" dataDxfId="1396">
      <calculatedColumnFormula>IFERROR(D112/C112,"")</calculatedColumnFormula>
    </tableColumn>
    <tableColumn id="6" name="Kolumna6" dataDxfId="1395"/>
  </tableColumns>
  <tableStyleInfo name="TableStyleLight9" showFirstColumn="0" showLastColumn="0" showRowStripes="1" showColumnStripes="0"/>
</table>
</file>

<file path=xl/tables/table286.xml><?xml version="1.0" encoding="utf-8"?>
<table xmlns="http://schemas.openxmlformats.org/spreadsheetml/2006/main" id="285" name="Tabela1236286" displayName="Tabela1236286" ref="B119:G124" headerRowCount="0" totalsRowShown="0">
  <tableColumns count="6">
    <tableColumn id="1" name="Kolumna1" dataDxfId="1394">
      <calculatedColumnFormula>'Wzorzec kategorii'!B84</calculatedColumnFormula>
    </tableColumn>
    <tableColumn id="2" name="Kolumna2" dataDxfId="1393"/>
    <tableColumn id="3" name="Kolumna3" dataDxfId="1392">
      <calculatedColumnFormula>SUM(Tabela2548298[#This Row])</calculatedColumnFormula>
    </tableColumn>
    <tableColumn id="4" name="Kolumna4" dataDxfId="1391">
      <calculatedColumnFormula>C119-D119</calculatedColumnFormula>
    </tableColumn>
    <tableColumn id="5" name="Kolumna5" dataDxfId="1390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287.xml><?xml version="1.0" encoding="utf-8"?>
<table xmlns="http://schemas.openxmlformats.org/spreadsheetml/2006/main" id="286" name="Tabela1337287" displayName="Tabela1337287" ref="B127:G134" headerRowCount="0" totalsRowShown="0">
  <tableColumns count="6">
    <tableColumn id="1" name="Kolumna1" dataDxfId="1389">
      <calculatedColumnFormula>'Wzorzec kategorii'!B92</calculatedColumnFormula>
    </tableColumn>
    <tableColumn id="2" name="Kolumna2" dataDxfId="1388"/>
    <tableColumn id="3" name="Kolumna3" dataDxfId="1387">
      <calculatedColumnFormula>SUM(Tabela2649299[#This Row])</calculatedColumnFormula>
    </tableColumn>
    <tableColumn id="4" name="Kolumna4" dataDxfId="1386">
      <calculatedColumnFormula>C127-D127</calculatedColumnFormula>
    </tableColumn>
    <tableColumn id="5" name="Kolumna5" dataDxfId="1385">
      <calculatedColumnFormula>IFERROR(D127/C127,"")</calculatedColumnFormula>
    </tableColumn>
    <tableColumn id="6" name="Kolumna6" dataDxfId="1384"/>
  </tableColumns>
  <tableStyleInfo name="TableStyleLight9" showFirstColumn="0" showLastColumn="0" showRowStripes="1" showColumnStripes="0"/>
</table>
</file>

<file path=xl/tables/table288.xml><?xml version="1.0" encoding="utf-8"?>
<table xmlns="http://schemas.openxmlformats.org/spreadsheetml/2006/main" id="287" name="Tabela1438288" displayName="Tabela1438288" ref="B137:G144" headerRowCount="0" totalsRowShown="0">
  <tableColumns count="6">
    <tableColumn id="1" name="Kolumna1" dataDxfId="1383">
      <calculatedColumnFormula>'Wzorzec kategorii'!B102</calculatedColumnFormula>
    </tableColumn>
    <tableColumn id="2" name="Kolumna2" dataDxfId="1382"/>
    <tableColumn id="3" name="Kolumna3" dataDxfId="1381">
      <calculatedColumnFormula>SUM(Tabela2750300[#This Row])</calculatedColumnFormula>
    </tableColumn>
    <tableColumn id="4" name="Kolumna4" dataDxfId="1380">
      <calculatedColumnFormula>C137-D137</calculatedColumnFormula>
    </tableColumn>
    <tableColumn id="5" name="Kolumna5" dataDxfId="1379">
      <calculatedColumnFormula>IFERROR(D137/C137,"")</calculatedColumnFormula>
    </tableColumn>
    <tableColumn id="6" name="Kolumna6" dataDxfId="1378"/>
  </tableColumns>
  <tableStyleInfo name="TableStyleLight9" showFirstColumn="0" showLastColumn="0" showRowStripes="1" showColumnStripes="0"/>
</table>
</file>

<file path=xl/tables/table289.xml><?xml version="1.0" encoding="utf-8"?>
<table xmlns="http://schemas.openxmlformats.org/spreadsheetml/2006/main" id="288" name="Tabela1539289" displayName="Tabela1539289" ref="B147:G152" headerRowCount="0" totalsRowShown="0">
  <tableColumns count="6">
    <tableColumn id="1" name="Kolumna1" dataDxfId="1377">
      <calculatedColumnFormula>'Wzorzec kategorii'!B112</calculatedColumnFormula>
    </tableColumn>
    <tableColumn id="2" name="Kolumna2" dataDxfId="1376"/>
    <tableColumn id="3" name="Kolumna3" dataDxfId="1375">
      <calculatedColumnFormula>SUM(Tabela2851301[#This Row])</calculatedColumnFormula>
    </tableColumn>
    <tableColumn id="4" name="Kolumna4" dataDxfId="1374">
      <calculatedColumnFormula>C147-D147</calculatedColumnFormula>
    </tableColumn>
    <tableColumn id="5" name="Kolumna5" dataDxfId="1373">
      <calculatedColumnFormula>IFERROR(D147/C147,"")</calculatedColumnFormula>
    </tableColumn>
    <tableColumn id="6" name="Kolumna6" dataDxfId="1372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55" name="Tabela431356" displayName="Tabela431356" ref="B35:C44" headerRowCount="0" totalsRowShown="0" headerRowDxfId="6045">
  <tableColumns count="2">
    <tableColumn id="1" name="Kolumna1" dataDxfId="6044"/>
    <tableColumn id="2" name="Kolumna2" headerRowDxfId="6043" dataDxfId="6042"/>
  </tableColumns>
  <tableStyleInfo name="TableStyleLight9" showFirstColumn="0" showLastColumn="0" showRowStripes="1" showColumnStripes="0"/>
</table>
</file>

<file path=xl/tables/table290.xml><?xml version="1.0" encoding="utf-8"?>
<table xmlns="http://schemas.openxmlformats.org/spreadsheetml/2006/main" id="289" name="Tabela1640290" displayName="Tabela1640290" ref="B155:G162" headerRowCount="0" totalsRowShown="0">
  <tableColumns count="6">
    <tableColumn id="1" name="Kolumna1" dataDxfId="1371">
      <calculatedColumnFormula>'Wzorzec kategorii'!B120</calculatedColumnFormula>
    </tableColumn>
    <tableColumn id="2" name="Kolumna2" dataDxfId="1370"/>
    <tableColumn id="3" name="Kolumna3" dataDxfId="1369">
      <calculatedColumnFormula>SUM(Tabela192345295[#This Row])</calculatedColumnFormula>
    </tableColumn>
    <tableColumn id="4" name="Kolumna4" dataDxfId="1368">
      <calculatedColumnFormula>C155-D155</calculatedColumnFormula>
    </tableColumn>
    <tableColumn id="5" name="Kolumna5" dataDxfId="1367">
      <calculatedColumnFormula>IFERROR(D155/C155,"")</calculatedColumnFormula>
    </tableColumn>
    <tableColumn id="6" name="Kolumna6" dataDxfId="1366"/>
  </tableColumns>
  <tableStyleInfo name="TableStyleLight9" showFirstColumn="0" showLastColumn="0" showRowStripes="1" showColumnStripes="0"/>
</table>
</file>

<file path=xl/tables/table291.xml><?xml version="1.0" encoding="utf-8"?>
<table xmlns="http://schemas.openxmlformats.org/spreadsheetml/2006/main" id="290" name="Tabela1841291" displayName="Tabela1841291" ref="I69:AM79" totalsRowShown="0" headerRowDxfId="1365" dataDxfId="1363" headerRowBorderDxfId="1364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62"/>
    <tableColumn id="2" name="2" dataDxfId="1361"/>
    <tableColumn id="3" name="3" dataDxfId="1360"/>
    <tableColumn id="4" name="4" dataDxfId="1359"/>
    <tableColumn id="5" name="5" dataDxfId="1358"/>
    <tableColumn id="6" name="6" dataDxfId="1357"/>
    <tableColumn id="7" name="7" dataDxfId="1356"/>
    <tableColumn id="8" name="8" dataDxfId="1355"/>
    <tableColumn id="9" name="9" dataDxfId="1354"/>
    <tableColumn id="10" name="10" dataDxfId="1353"/>
    <tableColumn id="11" name="11" dataDxfId="1352"/>
    <tableColumn id="12" name="12" dataDxfId="1351"/>
    <tableColumn id="13" name="13" dataDxfId="1350"/>
    <tableColumn id="14" name="14" dataDxfId="1349"/>
    <tableColumn id="15" name="15" dataDxfId="1348"/>
    <tableColumn id="16" name="16" dataDxfId="1347"/>
    <tableColumn id="17" name="17" dataDxfId="1346"/>
    <tableColumn id="18" name="18" dataDxfId="1345"/>
    <tableColumn id="19" name="19" dataDxfId="1344"/>
    <tableColumn id="20" name="20" dataDxfId="1343"/>
    <tableColumn id="21" name="21" dataDxfId="1342"/>
    <tableColumn id="22" name="22" dataDxfId="1341"/>
    <tableColumn id="23" name="23" dataDxfId="1340"/>
    <tableColumn id="24" name="24" dataDxfId="1339"/>
    <tableColumn id="25" name="25" dataDxfId="1338"/>
    <tableColumn id="26" name="26" dataDxfId="1337"/>
    <tableColumn id="27" name="27" dataDxfId="1336"/>
    <tableColumn id="28" name="28" dataDxfId="1335"/>
    <tableColumn id="29" name="29" dataDxfId="1334"/>
    <tableColumn id="30" name="30" dataDxfId="1333"/>
    <tableColumn id="31" name="31" dataDxfId="1332"/>
  </tableColumns>
  <tableStyleInfo name="TableStyleMedium9" showFirstColumn="0" showLastColumn="0" showRowStripes="1" showColumnStripes="0"/>
</table>
</file>

<file path=xl/tables/table292.xml><?xml version="1.0" encoding="utf-8"?>
<table xmlns="http://schemas.openxmlformats.org/spreadsheetml/2006/main" id="291" name="Tabela1942292" displayName="Tabela1942292" ref="I81:AM89" totalsRowShown="0" headerRowDxfId="1331" dataDxfId="1329" headerRowBorderDxfId="1330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28"/>
    <tableColumn id="2" name="2" dataDxfId="1327"/>
    <tableColumn id="3" name="3" dataDxfId="1326"/>
    <tableColumn id="4" name="4" dataDxfId="1325"/>
    <tableColumn id="5" name="5" dataDxfId="1324"/>
    <tableColumn id="6" name="6" dataDxfId="1323"/>
    <tableColumn id="7" name="7" dataDxfId="1322"/>
    <tableColumn id="8" name="8" dataDxfId="1321"/>
    <tableColumn id="9" name="9" dataDxfId="1320"/>
    <tableColumn id="10" name="10" dataDxfId="1319"/>
    <tableColumn id="11" name="11" dataDxfId="1318"/>
    <tableColumn id="12" name="12" dataDxfId="1317"/>
    <tableColumn id="13" name="13" dataDxfId="1316"/>
    <tableColumn id="14" name="14" dataDxfId="1315"/>
    <tableColumn id="15" name="15" dataDxfId="1314"/>
    <tableColumn id="16" name="16" dataDxfId="1313"/>
    <tableColumn id="17" name="17" dataDxfId="1312"/>
    <tableColumn id="18" name="18" dataDxfId="1311"/>
    <tableColumn id="19" name="19" dataDxfId="1310"/>
    <tableColumn id="20" name="20" dataDxfId="1309"/>
    <tableColumn id="21" name="21" dataDxfId="1308"/>
    <tableColumn id="22" name="22" dataDxfId="1307"/>
    <tableColumn id="23" name="23" dataDxfId="1306"/>
    <tableColumn id="24" name="24" dataDxfId="1305"/>
    <tableColumn id="25" name="25" dataDxfId="1304"/>
    <tableColumn id="26" name="26" dataDxfId="1303"/>
    <tableColumn id="27" name="27" dataDxfId="1302"/>
    <tableColumn id="28" name="28" dataDxfId="1301"/>
    <tableColumn id="29" name="29" dataDxfId="1300"/>
    <tableColumn id="30" name="30" dataDxfId="1299"/>
    <tableColumn id="31" name="31" dataDxfId="1298"/>
  </tableColumns>
  <tableStyleInfo name="TableStyleMedium9" showFirstColumn="0" showLastColumn="0" showRowStripes="1" showColumnStripes="0"/>
</table>
</file>

<file path=xl/tables/table293.xml><?xml version="1.0" encoding="utf-8"?>
<table xmlns="http://schemas.openxmlformats.org/spreadsheetml/2006/main" id="292" name="Tabela192143293" displayName="Tabela192143293" ref="I91:AM96" totalsRowShown="0" headerRowDxfId="1297" dataDxfId="1295" headerRowBorderDxfId="1296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294"/>
    <tableColumn id="2" name="2" dataDxfId="1293"/>
    <tableColumn id="3" name="3" dataDxfId="1292"/>
    <tableColumn id="4" name="4" dataDxfId="1291"/>
    <tableColumn id="5" name="5" dataDxfId="1290"/>
    <tableColumn id="6" name="6" dataDxfId="1289"/>
    <tableColumn id="7" name="7" dataDxfId="1288"/>
    <tableColumn id="8" name="8" dataDxfId="1287"/>
    <tableColumn id="9" name="9" dataDxfId="1286"/>
    <tableColumn id="10" name="10" dataDxfId="1285"/>
    <tableColumn id="11" name="11" dataDxfId="1284"/>
    <tableColumn id="12" name="12" dataDxfId="1283"/>
    <tableColumn id="13" name="13" dataDxfId="1282"/>
    <tableColumn id="14" name="14" dataDxfId="1281"/>
    <tableColumn id="15" name="15" dataDxfId="1280"/>
    <tableColumn id="16" name="16" dataDxfId="1279"/>
    <tableColumn id="17" name="17" dataDxfId="1278"/>
    <tableColumn id="18" name="18" dataDxfId="1277"/>
    <tableColumn id="19" name="19" dataDxfId="1276"/>
    <tableColumn id="20" name="20" dataDxfId="1275"/>
    <tableColumn id="21" name="21" dataDxfId="1274"/>
    <tableColumn id="22" name="22" dataDxfId="1273"/>
    <tableColumn id="23" name="23" dataDxfId="1272"/>
    <tableColumn id="24" name="24" dataDxfId="1271"/>
    <tableColumn id="25" name="25" dataDxfId="1270"/>
    <tableColumn id="26" name="26" dataDxfId="1269"/>
    <tableColumn id="27" name="27" dataDxfId="1268"/>
    <tableColumn id="28" name="28" dataDxfId="1267"/>
    <tableColumn id="29" name="29" dataDxfId="1266"/>
    <tableColumn id="30" name="30" dataDxfId="1265"/>
    <tableColumn id="31" name="31" dataDxfId="1264"/>
  </tableColumns>
  <tableStyleInfo name="TableStyleMedium9" showFirstColumn="0" showLastColumn="0" showRowStripes="1" showColumnStripes="0"/>
</table>
</file>

<file path=xl/tables/table294.xml><?xml version="1.0" encoding="utf-8"?>
<table xmlns="http://schemas.openxmlformats.org/spreadsheetml/2006/main" id="293" name="Tabela192244294" displayName="Tabela192244294" ref="I111:AM116" totalsRowShown="0" headerRowDxfId="1263" dataDxfId="1261" headerRowBorderDxfId="1262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260"/>
    <tableColumn id="2" name="2" dataDxfId="1259"/>
    <tableColumn id="3" name="3" dataDxfId="1258"/>
    <tableColumn id="4" name="4" dataDxfId="1257"/>
    <tableColumn id="5" name="5" dataDxfId="1256"/>
    <tableColumn id="6" name="6" dataDxfId="1255"/>
    <tableColumn id="7" name="7" dataDxfId="1254"/>
    <tableColumn id="8" name="8" dataDxfId="1253"/>
    <tableColumn id="9" name="9" dataDxfId="1252"/>
    <tableColumn id="10" name="10" dataDxfId="1251"/>
    <tableColumn id="11" name="11" dataDxfId="1250"/>
    <tableColumn id="12" name="12" dataDxfId="1249"/>
    <tableColumn id="13" name="13" dataDxfId="1248"/>
    <tableColumn id="14" name="14" dataDxfId="1247"/>
    <tableColumn id="15" name="15" dataDxfId="1246"/>
    <tableColumn id="16" name="16" dataDxfId="1245"/>
    <tableColumn id="17" name="17" dataDxfId="1244"/>
    <tableColumn id="18" name="18" dataDxfId="1243"/>
    <tableColumn id="19" name="19" dataDxfId="1242"/>
    <tableColumn id="20" name="20" dataDxfId="1241"/>
    <tableColumn id="21" name="21" dataDxfId="1240"/>
    <tableColumn id="22" name="22" dataDxfId="1239"/>
    <tableColumn id="23" name="23" dataDxfId="1238"/>
    <tableColumn id="24" name="24" dataDxfId="1237"/>
    <tableColumn id="25" name="25" dataDxfId="1236"/>
    <tableColumn id="26" name="26" dataDxfId="1235"/>
    <tableColumn id="27" name="27" dataDxfId="1234"/>
    <tableColumn id="28" name="28" dataDxfId="1233"/>
    <tableColumn id="29" name="29" dataDxfId="1232"/>
    <tableColumn id="30" name="30" dataDxfId="1231"/>
    <tableColumn id="31" name="31" dataDxfId="1230"/>
  </tableColumns>
  <tableStyleInfo name="TableStyleMedium9" showFirstColumn="0" showLastColumn="0" showRowStripes="1" showColumnStripes="0"/>
</table>
</file>

<file path=xl/tables/table295.xml><?xml version="1.0" encoding="utf-8"?>
<table xmlns="http://schemas.openxmlformats.org/spreadsheetml/2006/main" id="294" name="Tabela192345295" displayName="Tabela192345295" ref="I154:AM162" totalsRowShown="0" headerRowDxfId="1229" dataDxfId="1227" headerRowBorderDxfId="1228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226"/>
    <tableColumn id="2" name="2" dataDxfId="1225"/>
    <tableColumn id="3" name="3" dataDxfId="1224"/>
    <tableColumn id="4" name="4" dataDxfId="1223"/>
    <tableColumn id="5" name="5" dataDxfId="1222"/>
    <tableColumn id="6" name="6" dataDxfId="1221"/>
    <tableColumn id="7" name="7" dataDxfId="1220"/>
    <tableColumn id="8" name="8" dataDxfId="1219"/>
    <tableColumn id="9" name="9" dataDxfId="1218"/>
    <tableColumn id="10" name="10" dataDxfId="1217"/>
    <tableColumn id="11" name="11" dataDxfId="1216"/>
    <tableColumn id="12" name="12" dataDxfId="1215"/>
    <tableColumn id="13" name="13" dataDxfId="1214"/>
    <tableColumn id="14" name="14" dataDxfId="1213"/>
    <tableColumn id="15" name="15" dataDxfId="1212"/>
    <tableColumn id="16" name="16" dataDxfId="1211"/>
    <tableColumn id="17" name="17" dataDxfId="1210"/>
    <tableColumn id="18" name="18" dataDxfId="1209"/>
    <tableColumn id="19" name="19" dataDxfId="1208"/>
    <tableColumn id="20" name="20" dataDxfId="1207"/>
    <tableColumn id="21" name="21" dataDxfId="1206"/>
    <tableColumn id="22" name="22" dataDxfId="1205"/>
    <tableColumn id="23" name="23" dataDxfId="1204"/>
    <tableColumn id="24" name="24" dataDxfId="1203"/>
    <tableColumn id="25" name="25" dataDxfId="1202"/>
    <tableColumn id="26" name="26" dataDxfId="1201"/>
    <tableColumn id="27" name="27" dataDxfId="1200"/>
    <tableColumn id="28" name="28" dataDxfId="1199"/>
    <tableColumn id="29" name="29" dataDxfId="1198"/>
    <tableColumn id="30" name="30" dataDxfId="1197"/>
    <tableColumn id="31" name="31" dataDxfId="1196"/>
  </tableColumns>
  <tableStyleInfo name="TableStyleMedium9" showFirstColumn="0" showLastColumn="0" showRowStripes="1" showColumnStripes="0"/>
</table>
</file>

<file path=xl/tables/table296.xml><?xml version="1.0" encoding="utf-8"?>
<table xmlns="http://schemas.openxmlformats.org/spreadsheetml/2006/main" id="295" name="Tabela19212446296" displayName="Tabela19212446296" ref="I104:AM109" totalsRowShown="0" headerRowDxfId="1195" dataDxfId="1193" headerRowBorderDxfId="1194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92"/>
    <tableColumn id="2" name="2" dataDxfId="1191"/>
    <tableColumn id="3" name="3" dataDxfId="1190"/>
    <tableColumn id="4" name="4" dataDxfId="1189"/>
    <tableColumn id="5" name="5" dataDxfId="1188"/>
    <tableColumn id="6" name="6" dataDxfId="1187"/>
    <tableColumn id="7" name="7" dataDxfId="1186"/>
    <tableColumn id="8" name="8" dataDxfId="1185"/>
    <tableColumn id="9" name="9" dataDxfId="1184"/>
    <tableColumn id="10" name="10" dataDxfId="1183"/>
    <tableColumn id="11" name="11" dataDxfId="1182"/>
    <tableColumn id="12" name="12" dataDxfId="1181"/>
    <tableColumn id="13" name="13" dataDxfId="1180"/>
    <tableColumn id="14" name="14" dataDxfId="1179"/>
    <tableColumn id="15" name="15" dataDxfId="1178"/>
    <tableColumn id="16" name="16" dataDxfId="1177"/>
    <tableColumn id="17" name="17" dataDxfId="1176"/>
    <tableColumn id="18" name="18" dataDxfId="1175"/>
    <tableColumn id="19" name="19" dataDxfId="1174"/>
    <tableColumn id="20" name="20" dataDxfId="1173"/>
    <tableColumn id="21" name="21" dataDxfId="1172"/>
    <tableColumn id="22" name="22" dataDxfId="1171"/>
    <tableColumn id="23" name="23" dataDxfId="1170"/>
    <tableColumn id="24" name="24" dataDxfId="1169"/>
    <tableColumn id="25" name="25" dataDxfId="1168"/>
    <tableColumn id="26" name="26" dataDxfId="1167"/>
    <tableColumn id="27" name="27" dataDxfId="1166"/>
    <tableColumn id="28" name="28" dataDxfId="1165"/>
    <tableColumn id="29" name="29" dataDxfId="1164"/>
    <tableColumn id="30" name="30" dataDxfId="1163"/>
    <tableColumn id="31" name="31" dataDxfId="1162"/>
  </tableColumns>
  <tableStyleInfo name="TableStyleMedium9" showFirstColumn="0" showLastColumn="0" showRowStripes="1" showColumnStripes="0"/>
</table>
</file>

<file path=xl/tables/table297.xml><?xml version="1.0" encoding="utf-8"?>
<table xmlns="http://schemas.openxmlformats.org/spreadsheetml/2006/main" id="296" name="Tabela19212547297" displayName="Tabela19212547297" ref="I98:AM102" totalsRowShown="0" headerRowDxfId="1161" dataDxfId="1159" headerRowBorderDxfId="1160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58"/>
    <tableColumn id="2" name="2" dataDxfId="1157"/>
    <tableColumn id="3" name="3" dataDxfId="1156"/>
    <tableColumn id="4" name="4" dataDxfId="1155"/>
    <tableColumn id="5" name="5" dataDxfId="1154"/>
    <tableColumn id="6" name="6" dataDxfId="1153"/>
    <tableColumn id="7" name="7" dataDxfId="1152"/>
    <tableColumn id="8" name="8" dataDxfId="1151"/>
    <tableColumn id="9" name="9" dataDxfId="1150"/>
    <tableColumn id="10" name="10" dataDxfId="1149"/>
    <tableColumn id="11" name="11" dataDxfId="1148"/>
    <tableColumn id="12" name="12" dataDxfId="1147"/>
    <tableColumn id="13" name="13" dataDxfId="1146"/>
    <tableColumn id="14" name="14" dataDxfId="1145"/>
    <tableColumn id="15" name="15" dataDxfId="1144"/>
    <tableColumn id="16" name="16" dataDxfId="1143"/>
    <tableColumn id="17" name="17" dataDxfId="1142"/>
    <tableColumn id="18" name="18" dataDxfId="1141"/>
    <tableColumn id="19" name="19" dataDxfId="1140"/>
    <tableColumn id="20" name="20" dataDxfId="1139"/>
    <tableColumn id="21" name="21" dataDxfId="1138"/>
    <tableColumn id="22" name="22" dataDxfId="1137"/>
    <tableColumn id="23" name="23" dataDxfId="1136"/>
    <tableColumn id="24" name="24" dataDxfId="1135"/>
    <tableColumn id="25" name="25" dataDxfId="1134"/>
    <tableColumn id="26" name="26" dataDxfId="1133"/>
    <tableColumn id="27" name="27" dataDxfId="1132"/>
    <tableColumn id="28" name="28" dataDxfId="1131"/>
    <tableColumn id="29" name="29" dataDxfId="1130"/>
    <tableColumn id="30" name="30" dataDxfId="1129"/>
    <tableColumn id="31" name="31" dataDxfId="1128"/>
  </tableColumns>
  <tableStyleInfo name="TableStyleMedium9" showFirstColumn="0" showLastColumn="0" showRowStripes="1" showColumnStripes="0"/>
</table>
</file>

<file path=xl/tables/table298.xml><?xml version="1.0" encoding="utf-8"?>
<table xmlns="http://schemas.openxmlformats.org/spreadsheetml/2006/main" id="297" name="Tabela2548298" displayName="Tabela2548298" ref="I118:AM124" totalsRowShown="0" headerRowDxfId="1127" dataDxfId="1126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25"/>
    <tableColumn id="2" name="2" dataDxfId="1124"/>
    <tableColumn id="3" name="3" dataDxfId="1123"/>
    <tableColumn id="4" name="4" dataDxfId="1122"/>
    <tableColumn id="5" name="5" dataDxfId="1121"/>
    <tableColumn id="6" name="6" dataDxfId="1120"/>
    <tableColumn id="7" name="7" dataDxfId="1119"/>
    <tableColumn id="8" name="8" dataDxfId="1118"/>
    <tableColumn id="9" name="9" dataDxfId="1117"/>
    <tableColumn id="10" name="10" dataDxfId="1116"/>
    <tableColumn id="11" name="11" dataDxfId="1115"/>
    <tableColumn id="12" name="12" dataDxfId="1114"/>
    <tableColumn id="13" name="13" dataDxfId="1113"/>
    <tableColumn id="14" name="14" dataDxfId="1112"/>
    <tableColumn id="15" name="15" dataDxfId="1111"/>
    <tableColumn id="16" name="16" dataDxfId="1110"/>
    <tableColumn id="17" name="17" dataDxfId="1109"/>
    <tableColumn id="18" name="18" dataDxfId="1108"/>
    <tableColumn id="19" name="19" dataDxfId="1107"/>
    <tableColumn id="20" name="20" dataDxfId="1106"/>
    <tableColumn id="21" name="21" dataDxfId="1105"/>
    <tableColumn id="22" name="22" dataDxfId="1104"/>
    <tableColumn id="23" name="23" dataDxfId="1103"/>
    <tableColumn id="24" name="24" dataDxfId="1102"/>
    <tableColumn id="25" name="25" dataDxfId="1101"/>
    <tableColumn id="26" name="26" dataDxfId="1100"/>
    <tableColumn id="27" name="27" dataDxfId="1099"/>
    <tableColumn id="28" name="28" dataDxfId="1098"/>
    <tableColumn id="29" name="29" dataDxfId="1097"/>
    <tableColumn id="30" name="30" dataDxfId="1096"/>
    <tableColumn id="31" name="31" dataDxfId="1095"/>
  </tableColumns>
  <tableStyleInfo name="TableStyleMedium9" showFirstColumn="0" showLastColumn="0" showRowStripes="1" showColumnStripes="0"/>
</table>
</file>

<file path=xl/tables/table299.xml><?xml version="1.0" encoding="utf-8"?>
<table xmlns="http://schemas.openxmlformats.org/spreadsheetml/2006/main" id="298" name="Tabela2649299" displayName="Tabela2649299" ref="I126:AM134" totalsRowShown="0" headerRowDxfId="1094" headerRowBorderDxfId="1093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92"/>
    <tableColumn id="2" name="2" dataDxfId="1091"/>
    <tableColumn id="3" name="3" dataDxfId="1090"/>
    <tableColumn id="4" name="4" dataDxfId="1089"/>
    <tableColumn id="5" name="5" dataDxfId="1088"/>
    <tableColumn id="6" name="6" dataDxfId="1087"/>
    <tableColumn id="7" name="7" dataDxfId="1086"/>
    <tableColumn id="8" name="8" dataDxfId="1085"/>
    <tableColumn id="9" name="9" dataDxfId="1084"/>
    <tableColumn id="10" name="10" dataDxfId="1083"/>
    <tableColumn id="11" name="11" dataDxfId="1082"/>
    <tableColumn id="12" name="12" dataDxfId="1081"/>
    <tableColumn id="13" name="13" dataDxfId="1080"/>
    <tableColumn id="14" name="14" dataDxfId="1079"/>
    <tableColumn id="15" name="15" dataDxfId="1078"/>
    <tableColumn id="16" name="16" dataDxfId="1077"/>
    <tableColumn id="17" name="17" dataDxfId="1076"/>
    <tableColumn id="18" name="18" dataDxfId="1075"/>
    <tableColumn id="19" name="19" dataDxfId="1074"/>
    <tableColumn id="20" name="20" dataDxfId="1073"/>
    <tableColumn id="21" name="21" dataDxfId="1072"/>
    <tableColumn id="22" name="22" dataDxfId="1071"/>
    <tableColumn id="23" name="23" dataDxfId="1070"/>
    <tableColumn id="24" name="24" dataDxfId="1069"/>
    <tableColumn id="25" name="25" dataDxfId="1068"/>
    <tableColumn id="26" name="26" dataDxfId="1067"/>
    <tableColumn id="27" name="27" dataDxfId="1066"/>
    <tableColumn id="28" name="28" dataDxfId="1065"/>
    <tableColumn id="29" name="29" dataDxfId="1064"/>
    <tableColumn id="30" name="30" dataDxfId="1063"/>
    <tableColumn id="31" name="31" dataDxfId="106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B49:G55" headerRowCount="0" totalsRowShown="0" headerRowDxfId="6534" dataDxfId="6533">
  <tableColumns count="6">
    <tableColumn id="1" name="Kolumna1" dataDxfId="6532"/>
    <tableColumn id="2" name="Kolumna2" dataDxfId="6531"/>
    <tableColumn id="3" name="Kolumna3" dataDxfId="6530"/>
    <tableColumn id="4" name="Kolumna4" dataDxfId="6529">
      <calculatedColumnFormula>Tabela7[[#This Row],[Kolumna3]]-Tabela7[[#This Row],[Kolumna2]]</calculatedColumnFormula>
    </tableColumn>
    <tableColumn id="5" name="Kolumna5" dataDxfId="7">
      <calculatedColumnFormula>IFERROR(D49/C49,"")</calculatedColumnFormula>
    </tableColumn>
    <tableColumn id="6" name="Kolumna6" dataDxfId="6528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56" name="Tabela832357" displayName="Tabela832357" ref="B57:C61" headerRowCount="0" totalsRowShown="0">
  <tableColumns count="2">
    <tableColumn id="1" name="Kolumna1" headerRowDxfId="6041" dataDxfId="6040"/>
    <tableColumn id="2" name="Kolumna2" dataDxfId="6039"/>
  </tableColumns>
  <tableStyleInfo name="TableStyleLight9" showFirstColumn="0" showLastColumn="0" showRowStripes="1" showColumnStripes="0"/>
</table>
</file>

<file path=xl/tables/table300.xml><?xml version="1.0" encoding="utf-8"?>
<table xmlns="http://schemas.openxmlformats.org/spreadsheetml/2006/main" id="299" name="Tabela2750300" displayName="Tabela2750300" ref="I136:AM144" totalsRowShown="0" headerRowDxfId="1061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60"/>
    <tableColumn id="2" name="2" dataDxfId="1059"/>
    <tableColumn id="3" name="3" dataDxfId="1058"/>
    <tableColumn id="4" name="4" dataDxfId="1057"/>
    <tableColumn id="5" name="5" dataDxfId="1056"/>
    <tableColumn id="6" name="6" dataDxfId="1055"/>
    <tableColumn id="7" name="7" dataDxfId="1054"/>
    <tableColumn id="8" name="8" dataDxfId="1053"/>
    <tableColumn id="9" name="9" dataDxfId="1052"/>
    <tableColumn id="10" name="10" dataDxfId="1051"/>
    <tableColumn id="11" name="11" dataDxfId="1050"/>
    <tableColumn id="12" name="12" dataDxfId="1049"/>
    <tableColumn id="13" name="13" dataDxfId="1048"/>
    <tableColumn id="14" name="14" dataDxfId="1047"/>
    <tableColumn id="15" name="15" dataDxfId="1046"/>
    <tableColumn id="16" name="16" dataDxfId="1045"/>
    <tableColumn id="17" name="17" dataDxfId="1044"/>
    <tableColumn id="18" name="18" dataDxfId="1043"/>
    <tableColumn id="19" name="19" dataDxfId="1042"/>
    <tableColumn id="20" name="20" dataDxfId="1041"/>
    <tableColumn id="21" name="21" dataDxfId="1040"/>
    <tableColumn id="22" name="22" dataDxfId="1039"/>
    <tableColumn id="23" name="23" dataDxfId="1038"/>
    <tableColumn id="24" name="24" dataDxfId="1037"/>
    <tableColumn id="25" name="25" dataDxfId="1036"/>
    <tableColumn id="26" name="26" dataDxfId="1035"/>
    <tableColumn id="27" name="27" dataDxfId="1034"/>
    <tableColumn id="28" name="28" dataDxfId="1033"/>
    <tableColumn id="29" name="29" dataDxfId="1032"/>
    <tableColumn id="30" name="30" dataDxfId="1031"/>
    <tableColumn id="31" name="31" dataDxfId="1030"/>
  </tableColumns>
  <tableStyleInfo name="TableStyleMedium9" showFirstColumn="0" showLastColumn="0" showRowStripes="1" showColumnStripes="0"/>
</table>
</file>

<file path=xl/tables/table301.xml><?xml version="1.0" encoding="utf-8"?>
<table xmlns="http://schemas.openxmlformats.org/spreadsheetml/2006/main" id="300" name="Tabela2851301" displayName="Tabela2851301" ref="I146:AM152" totalsRowShown="0" headerRowDxfId="1029" dataDxfId="1027" headerRowBorderDxfId="1028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26"/>
    <tableColumn id="2" name="2" dataDxfId="1025"/>
    <tableColumn id="3" name="3" dataDxfId="1024"/>
    <tableColumn id="4" name="4" dataDxfId="1023"/>
    <tableColumn id="5" name="5" dataDxfId="1022"/>
    <tableColumn id="6" name="6" dataDxfId="1021"/>
    <tableColumn id="7" name="7" dataDxfId="1020"/>
    <tableColumn id="8" name="8" dataDxfId="1019"/>
    <tableColumn id="9" name="9" dataDxfId="1018"/>
    <tableColumn id="10" name="10" dataDxfId="1017"/>
    <tableColumn id="11" name="11" dataDxfId="1016"/>
    <tableColumn id="12" name="12" dataDxfId="1015"/>
    <tableColumn id="13" name="13" dataDxfId="1014"/>
    <tableColumn id="14" name="14" dataDxfId="1013"/>
    <tableColumn id="15" name="15" dataDxfId="1012"/>
    <tableColumn id="16" name="16" dataDxfId="1011"/>
    <tableColumn id="17" name="17" dataDxfId="1010"/>
    <tableColumn id="18" name="18" dataDxfId="1009"/>
    <tableColumn id="19" name="19" dataDxfId="1008"/>
    <tableColumn id="20" name="20" dataDxfId="1007"/>
    <tableColumn id="21" name="21" dataDxfId="1006"/>
    <tableColumn id="22" name="22" dataDxfId="1005"/>
    <tableColumn id="23" name="23" dataDxfId="1004"/>
    <tableColumn id="24" name="24" dataDxfId="1003"/>
    <tableColumn id="25" name="25" dataDxfId="1002"/>
    <tableColumn id="26" name="26" dataDxfId="1001"/>
    <tableColumn id="27" name="27" dataDxfId="1000"/>
    <tableColumn id="28" name="28" dataDxfId="999"/>
    <tableColumn id="29" name="29" dataDxfId="998"/>
    <tableColumn id="30" name="30" dataDxfId="997"/>
    <tableColumn id="31" name="31" dataDxfId="996"/>
  </tableColumns>
  <tableStyleInfo name="TableStyleMedium9" showFirstColumn="0" showLastColumn="0" showRowStripes="1" showColumnStripes="0"/>
</table>
</file>

<file path=xl/tables/table302.xml><?xml version="1.0" encoding="utf-8"?>
<table xmlns="http://schemas.openxmlformats.org/spreadsheetml/2006/main" id="301" name="Jedzenie2302" displayName="Jedzenie2302" ref="B63:G67" headerRowCount="0" totalsRowShown="0" headerRowDxfId="995" dataDxfId="994">
  <tableColumns count="6">
    <tableColumn id="1" name="Kategoria" dataDxfId="993">
      <calculatedColumnFormula>'Wzorzec kategorii'!B28</calculatedColumnFormula>
    </tableColumn>
    <tableColumn id="2" name="0" headerRowDxfId="992" dataDxfId="991"/>
    <tableColumn id="3" name="02" headerRowDxfId="990" dataDxfId="989">
      <calculatedColumnFormula>SUM(Tabela330305[#This Row])</calculatedColumnFormula>
    </tableColumn>
    <tableColumn id="4" name="Kolumna4" dataDxfId="988">
      <calculatedColumnFormula>C63-D63</calculatedColumnFormula>
    </tableColumn>
    <tableColumn id="5" name="Kolumna1" dataDxfId="987">
      <calculatedColumnFormula>IFERROR(D63/C63,"")</calculatedColumnFormula>
    </tableColumn>
    <tableColumn id="6" name="Kolumna2" dataDxfId="986"/>
  </tableColumns>
  <tableStyleInfo name="TableStyleLight9" showFirstColumn="0" showLastColumn="0" showRowStripes="1" showColumnStripes="0"/>
</table>
</file>

<file path=xl/tables/table303.xml><?xml version="1.0" encoding="utf-8"?>
<table xmlns="http://schemas.openxmlformats.org/spreadsheetml/2006/main" id="302" name="Transport3303" displayName="Transport3303" ref="B82:G89" headerRowCount="0" totalsRowShown="0">
  <tableColumns count="6">
    <tableColumn id="1" name="Kolumna1" dataDxfId="985">
      <calculatedColumnFormula>'Wzorzec kategorii'!B47</calculatedColumnFormula>
    </tableColumn>
    <tableColumn id="2" name="Kolumna2" dataDxfId="984"/>
    <tableColumn id="3" name="Kolumna3" dataDxfId="983">
      <calculatedColumnFormula>SUM(Tabela1942317[#This Row])</calculatedColumnFormula>
    </tableColumn>
    <tableColumn id="4" name="Kolumna4" dataDxfId="982">
      <calculatedColumnFormula>C82-D82</calculatedColumnFormula>
    </tableColumn>
    <tableColumn id="5" name="Kolumna5" dataDxfId="981">
      <calculatedColumnFormula>IFERROR(D82/C82,"")</calculatedColumnFormula>
    </tableColumn>
    <tableColumn id="6" name="Kolumna6" dataDxfId="980"/>
  </tableColumns>
  <tableStyleInfo name="TableStyleLight9" showFirstColumn="0" showLastColumn="0" showRowStripes="1" showColumnStripes="0"/>
</table>
</file>

<file path=xl/tables/table304.xml><?xml version="1.0" encoding="utf-8"?>
<table xmlns="http://schemas.openxmlformats.org/spreadsheetml/2006/main" id="303" name="Tabela718304" displayName="Tabela718304" ref="B49:G55" headerRowCount="0" totalsRowShown="0" headerRowDxfId="979" dataDxfId="978">
  <tableColumns count="6">
    <tableColumn id="1" name="Kolumna1" dataDxfId="977">
      <calculatedColumnFormula>'Wzorzec kategorii'!B15</calculatedColumnFormula>
    </tableColumn>
    <tableColumn id="2" name="Kolumna2" dataDxfId="976"/>
    <tableColumn id="3" name="Kolumna3" dataDxfId="975"/>
    <tableColumn id="4" name="Kolumna4" dataDxfId="974">
      <calculatedColumnFormula>Tabela718304[[#This Row],[Kolumna3]]-Tabela718304[[#This Row],[Kolumna2]]</calculatedColumnFormula>
    </tableColumn>
    <tableColumn id="5" name="Kolumna5" dataDxfId="973">
      <calculatedColumnFormula>IFERROR(D49/C49,"")</calculatedColumnFormula>
    </tableColumn>
    <tableColumn id="6" name="Kolumna6" dataDxfId="972"/>
  </tableColumns>
  <tableStyleInfo name="TableStyleLight9" showFirstColumn="0" showLastColumn="0" showRowStripes="1" showColumnStripes="0"/>
</table>
</file>

<file path=xl/tables/table305.xml><?xml version="1.0" encoding="utf-8"?>
<table xmlns="http://schemas.openxmlformats.org/spreadsheetml/2006/main" id="304" name="Tabela330305" displayName="Tabela330305" ref="I62:AM67" totalsRowShown="0" headerRowDxfId="971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70"/>
    <tableColumn id="2" name="2" dataDxfId="969"/>
    <tableColumn id="3" name="3" dataDxfId="968"/>
    <tableColumn id="4" name="4" dataDxfId="967"/>
    <tableColumn id="5" name="5" dataDxfId="966"/>
    <tableColumn id="6" name="6" dataDxfId="965"/>
    <tableColumn id="7" name="7" dataDxfId="964"/>
    <tableColumn id="8" name="8" dataDxfId="963"/>
    <tableColumn id="9" name="9" dataDxfId="962"/>
    <tableColumn id="10" name="10" dataDxfId="961"/>
    <tableColumn id="11" name="11" dataDxfId="960"/>
    <tableColumn id="12" name="12" dataDxfId="959"/>
    <tableColumn id="13" name="13" dataDxfId="958"/>
    <tableColumn id="14" name="14" dataDxfId="957"/>
    <tableColumn id="15" name="15" dataDxfId="956"/>
    <tableColumn id="16" name="16" dataDxfId="955"/>
    <tableColumn id="17" name="17" dataDxfId="954"/>
    <tableColumn id="18" name="18" dataDxfId="953"/>
    <tableColumn id="19" name="19" dataDxfId="952"/>
    <tableColumn id="20" name="20" dataDxfId="951"/>
    <tableColumn id="21" name="21" dataDxfId="950"/>
    <tableColumn id="22" name="22" dataDxfId="949"/>
    <tableColumn id="23" name="23" dataDxfId="948"/>
    <tableColumn id="24" name="24" dataDxfId="947"/>
    <tableColumn id="25" name="25" dataDxfId="946"/>
    <tableColumn id="26" name="26" dataDxfId="945"/>
    <tableColumn id="27" name="27" dataDxfId="944"/>
    <tableColumn id="28" name="28" dataDxfId="943"/>
    <tableColumn id="29" name="29" dataDxfId="942"/>
    <tableColumn id="30" name="30" dataDxfId="941"/>
    <tableColumn id="31" name="31" dataDxfId="940"/>
  </tableColumns>
  <tableStyleInfo name="TableStyleMedium9" showFirstColumn="0" showLastColumn="0" showRowStripes="1" showColumnStripes="0"/>
</table>
</file>

<file path=xl/tables/table306.xml><?xml version="1.0" encoding="utf-8"?>
<table xmlns="http://schemas.openxmlformats.org/spreadsheetml/2006/main" id="305" name="Tabela431306" displayName="Tabela431306" ref="B70:G79" headerRowCount="0" totalsRowShown="0" headerRowDxfId="939">
  <tableColumns count="6">
    <tableColumn id="1" name="Kolumna1" dataDxfId="938">
      <calculatedColumnFormula>'Wzorzec kategorii'!B35</calculatedColumnFormula>
    </tableColumn>
    <tableColumn id="2" name="Kolumna2" headerRowDxfId="937" dataDxfId="936"/>
    <tableColumn id="3" name="Kolumna3" headerRowDxfId="935" dataDxfId="934">
      <calculatedColumnFormula>SUM(Tabela1841316[#This Row])</calculatedColumnFormula>
    </tableColumn>
    <tableColumn id="4" name="Kolumna4" headerRowDxfId="933" dataDxfId="932">
      <calculatedColumnFormula>C70-D70</calculatedColumnFormula>
    </tableColumn>
    <tableColumn id="5" name="Kolumna5" headerRowDxfId="931" dataDxfId="930">
      <calculatedColumnFormula>IFERROR(D70/C70,"")</calculatedColumnFormula>
    </tableColumn>
    <tableColumn id="6" name="Kolumna6" headerRowDxfId="929" dataDxfId="928"/>
  </tableColumns>
  <tableStyleInfo name="TableStyleLight9" showFirstColumn="0" showLastColumn="0" showRowStripes="1" showColumnStripes="0"/>
</table>
</file>

<file path=xl/tables/table307.xml><?xml version="1.0" encoding="utf-8"?>
<table xmlns="http://schemas.openxmlformats.org/spreadsheetml/2006/main" id="306" name="Tabela832307" displayName="Tabela832307" ref="B92:G96" headerRowCount="0" totalsRowShown="0">
  <tableColumns count="6">
    <tableColumn id="1" name="Kolumna1" headerRowDxfId="927" dataDxfId="926">
      <calculatedColumnFormula>'Wzorzec kategorii'!B57</calculatedColumnFormula>
    </tableColumn>
    <tableColumn id="2" name="Kolumna2" dataDxfId="925"/>
    <tableColumn id="3" name="Kolumna3" dataDxfId="924">
      <calculatedColumnFormula>SUM(Tabela192143318[#This Row])</calculatedColumnFormula>
    </tableColumn>
    <tableColumn id="4" name="Kolumna4" dataDxfId="923">
      <calculatedColumnFormula>C92-D92</calculatedColumnFormula>
    </tableColumn>
    <tableColumn id="5" name="Kolumna5" dataDxfId="922">
      <calculatedColumnFormula>IFERROR(D92/C92,"")</calculatedColumnFormula>
    </tableColumn>
    <tableColumn id="6" name="Kolumna6" dataDxfId="921"/>
  </tableColumns>
  <tableStyleInfo name="TableStyleLight9" showFirstColumn="0" showLastColumn="0" showRowStripes="1" showColumnStripes="0"/>
</table>
</file>

<file path=xl/tables/table308.xml><?xml version="1.0" encoding="utf-8"?>
<table xmlns="http://schemas.openxmlformats.org/spreadsheetml/2006/main" id="307" name="Tabela933308" displayName="Tabela933308" ref="B99:G102" headerRowCount="0" totalsRowShown="0">
  <tableColumns count="6">
    <tableColumn id="1" name="Kolumna1" headerRowDxfId="920" dataDxfId="919">
      <calculatedColumnFormula>'Wzorzec kategorii'!B64</calculatedColumnFormula>
    </tableColumn>
    <tableColumn id="2" name="Kolumna2" dataDxfId="918"/>
    <tableColumn id="3" name="Kolumna3" dataDxfId="917">
      <calculatedColumnFormula>SUM(Tabela19212547322[#This Row])</calculatedColumnFormula>
    </tableColumn>
    <tableColumn id="4" name="Kolumna4" dataDxfId="916">
      <calculatedColumnFormula>C99-D99</calculatedColumnFormula>
    </tableColumn>
    <tableColumn id="5" name="Kolumna5" dataDxfId="915">
      <calculatedColumnFormula>IFERROR(D99/C99,"")</calculatedColumnFormula>
    </tableColumn>
    <tableColumn id="6" name="Kolumna6" dataDxfId="914"/>
  </tableColumns>
  <tableStyleInfo name="TableStyleLight9" showFirstColumn="0" showLastColumn="0" showRowStripes="1" showColumnStripes="0"/>
</table>
</file>

<file path=xl/tables/table309.xml><?xml version="1.0" encoding="utf-8"?>
<table xmlns="http://schemas.openxmlformats.org/spreadsheetml/2006/main" id="308" name="Tabela1034309" displayName="Tabela1034309" ref="B105:G109" headerRowCount="0" totalsRowShown="0">
  <tableColumns count="6">
    <tableColumn id="1" name="Kolumna1" headerRowDxfId="913" dataDxfId="912">
      <calculatedColumnFormula>'Wzorzec kategorii'!B70</calculatedColumnFormula>
    </tableColumn>
    <tableColumn id="2" name="Kolumna2" dataDxfId="911"/>
    <tableColumn id="3" name="Kolumna3" dataDxfId="910">
      <calculatedColumnFormula>SUM(Tabela19212446321[#This Row])</calculatedColumnFormula>
    </tableColumn>
    <tableColumn id="4" name="Kolumna4" dataDxfId="909">
      <calculatedColumnFormula>C105-D105</calculatedColumnFormula>
    </tableColumn>
    <tableColumn id="5" name="Kolumna5" dataDxfId="908">
      <calculatedColumnFormula>IFERROR(D105/C105,"")</calculatedColumnFormula>
    </tableColumn>
    <tableColumn id="6" name="Kolumna6" dataDxfId="907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57" name="Tabela933358" displayName="Tabela933358" ref="B64:C67" headerRowCount="0" totalsRowShown="0">
  <tableColumns count="2">
    <tableColumn id="1" name="Kolumna1" headerRowDxfId="6038" dataDxfId="6037"/>
    <tableColumn id="2" name="Kolumna2" dataDxfId="6036"/>
  </tableColumns>
  <tableStyleInfo name="TableStyleLight9" showFirstColumn="0" showLastColumn="0" showRowStripes="1" showColumnStripes="0"/>
</table>
</file>

<file path=xl/tables/table310.xml><?xml version="1.0" encoding="utf-8"?>
<table xmlns="http://schemas.openxmlformats.org/spreadsheetml/2006/main" id="309" name="Tabela1135310" displayName="Tabela1135310" ref="B112:G116" headerRowCount="0" totalsRowShown="0">
  <tableColumns count="6">
    <tableColumn id="1" name="Kolumna1" dataDxfId="906">
      <calculatedColumnFormula>'Wzorzec kategorii'!B77</calculatedColumnFormula>
    </tableColumn>
    <tableColumn id="2" name="Kolumna2" dataDxfId="905"/>
    <tableColumn id="3" name="Kolumna3" dataDxfId="904">
      <calculatedColumnFormula>SUM(Tabela192244319[#This Row])</calculatedColumnFormula>
    </tableColumn>
    <tableColumn id="4" name="Kolumna4" dataDxfId="903">
      <calculatedColumnFormula>C112-D112</calculatedColumnFormula>
    </tableColumn>
    <tableColumn id="5" name="Kolumna5" dataDxfId="902">
      <calculatedColumnFormula>IFERROR(D112/C112,"")</calculatedColumnFormula>
    </tableColumn>
    <tableColumn id="6" name="Kolumna6" dataDxfId="901"/>
  </tableColumns>
  <tableStyleInfo name="TableStyleLight9" showFirstColumn="0" showLastColumn="0" showRowStripes="1" showColumnStripes="0"/>
</table>
</file>

<file path=xl/tables/table311.xml><?xml version="1.0" encoding="utf-8"?>
<table xmlns="http://schemas.openxmlformats.org/spreadsheetml/2006/main" id="310" name="Tabela1236311" displayName="Tabela1236311" ref="B119:G124" headerRowCount="0" totalsRowShown="0">
  <tableColumns count="6">
    <tableColumn id="1" name="Kolumna1" dataDxfId="900">
      <calculatedColumnFormula>'Wzorzec kategorii'!B84</calculatedColumnFormula>
    </tableColumn>
    <tableColumn id="2" name="Kolumna2" dataDxfId="899"/>
    <tableColumn id="3" name="Kolumna3" dataDxfId="898">
      <calculatedColumnFormula>SUM(Tabela2548323[#This Row])</calculatedColumnFormula>
    </tableColumn>
    <tableColumn id="4" name="Kolumna4" dataDxfId="897">
      <calculatedColumnFormula>C119-D119</calculatedColumnFormula>
    </tableColumn>
    <tableColumn id="5" name="Kolumna5" dataDxfId="896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312.xml><?xml version="1.0" encoding="utf-8"?>
<table xmlns="http://schemas.openxmlformats.org/spreadsheetml/2006/main" id="311" name="Tabela1337312" displayName="Tabela1337312" ref="B127:G134" headerRowCount="0" totalsRowShown="0">
  <tableColumns count="6">
    <tableColumn id="1" name="Kolumna1" dataDxfId="895">
      <calculatedColumnFormula>'Wzorzec kategorii'!B92</calculatedColumnFormula>
    </tableColumn>
    <tableColumn id="2" name="Kolumna2" dataDxfId="894"/>
    <tableColumn id="3" name="Kolumna3" dataDxfId="893">
      <calculatedColumnFormula>SUM(Tabela2649324[#This Row])</calculatedColumnFormula>
    </tableColumn>
    <tableColumn id="4" name="Kolumna4" dataDxfId="892">
      <calculatedColumnFormula>C127-D127</calculatedColumnFormula>
    </tableColumn>
    <tableColumn id="5" name="Kolumna5" dataDxfId="891">
      <calculatedColumnFormula>IFERROR(D127/C127,"")</calculatedColumnFormula>
    </tableColumn>
    <tableColumn id="6" name="Kolumna6" dataDxfId="890"/>
  </tableColumns>
  <tableStyleInfo name="TableStyleLight9" showFirstColumn="0" showLastColumn="0" showRowStripes="1" showColumnStripes="0"/>
</table>
</file>

<file path=xl/tables/table313.xml><?xml version="1.0" encoding="utf-8"?>
<table xmlns="http://schemas.openxmlformats.org/spreadsheetml/2006/main" id="312" name="Tabela1438313" displayName="Tabela1438313" ref="B137:G144" headerRowCount="0" totalsRowShown="0">
  <tableColumns count="6">
    <tableColumn id="1" name="Kolumna1" dataDxfId="889">
      <calculatedColumnFormula>'Wzorzec kategorii'!B102</calculatedColumnFormula>
    </tableColumn>
    <tableColumn id="2" name="Kolumna2" dataDxfId="888"/>
    <tableColumn id="3" name="Kolumna3" dataDxfId="887">
      <calculatedColumnFormula>SUM(Tabela2750325[#This Row])</calculatedColumnFormula>
    </tableColumn>
    <tableColumn id="4" name="Kolumna4" dataDxfId="886">
      <calculatedColumnFormula>C137-D137</calculatedColumnFormula>
    </tableColumn>
    <tableColumn id="5" name="Kolumna5" dataDxfId="885">
      <calculatedColumnFormula>IFERROR(D137/C137,"")</calculatedColumnFormula>
    </tableColumn>
    <tableColumn id="6" name="Kolumna6" dataDxfId="884"/>
  </tableColumns>
  <tableStyleInfo name="TableStyleLight9" showFirstColumn="0" showLastColumn="0" showRowStripes="1" showColumnStripes="0"/>
</table>
</file>

<file path=xl/tables/table314.xml><?xml version="1.0" encoding="utf-8"?>
<table xmlns="http://schemas.openxmlformats.org/spreadsheetml/2006/main" id="313" name="Tabela1539314" displayName="Tabela1539314" ref="B147:G152" headerRowCount="0" totalsRowShown="0">
  <tableColumns count="6">
    <tableColumn id="1" name="Kolumna1" dataDxfId="883">
      <calculatedColumnFormula>'Wzorzec kategorii'!B112</calculatedColumnFormula>
    </tableColumn>
    <tableColumn id="2" name="Kolumna2" dataDxfId="882"/>
    <tableColumn id="3" name="Kolumna3" dataDxfId="881">
      <calculatedColumnFormula>SUM(Tabela2851326[#This Row])</calculatedColumnFormula>
    </tableColumn>
    <tableColumn id="4" name="Kolumna4" dataDxfId="880">
      <calculatedColumnFormula>C147-D147</calculatedColumnFormula>
    </tableColumn>
    <tableColumn id="5" name="Kolumna5" dataDxfId="879">
      <calculatedColumnFormula>IFERROR(D147/C147,"")</calculatedColumnFormula>
    </tableColumn>
    <tableColumn id="6" name="Kolumna6" dataDxfId="878"/>
  </tableColumns>
  <tableStyleInfo name="TableStyleLight9" showFirstColumn="0" showLastColumn="0" showRowStripes="1" showColumnStripes="0"/>
</table>
</file>

<file path=xl/tables/table315.xml><?xml version="1.0" encoding="utf-8"?>
<table xmlns="http://schemas.openxmlformats.org/spreadsheetml/2006/main" id="314" name="Tabela1640315" displayName="Tabela1640315" ref="B155:G162" headerRowCount="0" totalsRowShown="0">
  <tableColumns count="6">
    <tableColumn id="1" name="Kolumna1" dataDxfId="877">
      <calculatedColumnFormula>'Wzorzec kategorii'!B120</calculatedColumnFormula>
    </tableColumn>
    <tableColumn id="2" name="Kolumna2" dataDxfId="876"/>
    <tableColumn id="3" name="Kolumna3" dataDxfId="875">
      <calculatedColumnFormula>SUM(Tabela192345320[#This Row])</calculatedColumnFormula>
    </tableColumn>
    <tableColumn id="4" name="Kolumna4" dataDxfId="874">
      <calculatedColumnFormula>C155-D155</calculatedColumnFormula>
    </tableColumn>
    <tableColumn id="5" name="Kolumna5" dataDxfId="873">
      <calculatedColumnFormula>IFERROR(D155/C155,"")</calculatedColumnFormula>
    </tableColumn>
    <tableColumn id="6" name="Kolumna6" dataDxfId="872"/>
  </tableColumns>
  <tableStyleInfo name="TableStyleLight9" showFirstColumn="0" showLastColumn="0" showRowStripes="1" showColumnStripes="0"/>
</table>
</file>

<file path=xl/tables/table316.xml><?xml version="1.0" encoding="utf-8"?>
<table xmlns="http://schemas.openxmlformats.org/spreadsheetml/2006/main" id="315" name="Tabela1841316" displayName="Tabela1841316" ref="I69:AM79" totalsRowShown="0" headerRowDxfId="871" dataDxfId="869" headerRowBorderDxfId="870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68"/>
    <tableColumn id="2" name="2" dataDxfId="867"/>
    <tableColumn id="3" name="3" dataDxfId="866"/>
    <tableColumn id="4" name="4" dataDxfId="865"/>
    <tableColumn id="5" name="5" dataDxfId="864"/>
    <tableColumn id="6" name="6" dataDxfId="863"/>
    <tableColumn id="7" name="7" dataDxfId="862"/>
    <tableColumn id="8" name="8" dataDxfId="861"/>
    <tableColumn id="9" name="9" dataDxfId="860"/>
    <tableColumn id="10" name="10" dataDxfId="859"/>
    <tableColumn id="11" name="11" dataDxfId="858"/>
    <tableColumn id="12" name="12" dataDxfId="857"/>
    <tableColumn id="13" name="13" dataDxfId="856"/>
    <tableColumn id="14" name="14" dataDxfId="855"/>
    <tableColumn id="15" name="15" dataDxfId="854"/>
    <tableColumn id="16" name="16" dataDxfId="853"/>
    <tableColumn id="17" name="17" dataDxfId="852"/>
    <tableColumn id="18" name="18" dataDxfId="851"/>
    <tableColumn id="19" name="19" dataDxfId="850"/>
    <tableColumn id="20" name="20" dataDxfId="849"/>
    <tableColumn id="21" name="21" dataDxfId="848"/>
    <tableColumn id="22" name="22" dataDxfId="847"/>
    <tableColumn id="23" name="23" dataDxfId="846"/>
    <tableColumn id="24" name="24" dataDxfId="845"/>
    <tableColumn id="25" name="25" dataDxfId="844"/>
    <tableColumn id="26" name="26" dataDxfId="843"/>
    <tableColumn id="27" name="27" dataDxfId="842"/>
    <tableColumn id="28" name="28" dataDxfId="841"/>
    <tableColumn id="29" name="29" dataDxfId="840"/>
    <tableColumn id="30" name="30" dataDxfId="839"/>
    <tableColumn id="31" name="31" dataDxfId="838"/>
  </tableColumns>
  <tableStyleInfo name="TableStyleMedium9" showFirstColumn="0" showLastColumn="0" showRowStripes="1" showColumnStripes="0"/>
</table>
</file>

<file path=xl/tables/table317.xml><?xml version="1.0" encoding="utf-8"?>
<table xmlns="http://schemas.openxmlformats.org/spreadsheetml/2006/main" id="316" name="Tabela1942317" displayName="Tabela1942317" ref="I81:AM89" totalsRowShown="0" headerRowDxfId="837" dataDxfId="835" headerRowBorderDxfId="836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34"/>
    <tableColumn id="2" name="2" dataDxfId="833"/>
    <tableColumn id="3" name="3" dataDxfId="832"/>
    <tableColumn id="4" name="4" dataDxfId="831"/>
    <tableColumn id="5" name="5" dataDxfId="830"/>
    <tableColumn id="6" name="6" dataDxfId="829"/>
    <tableColumn id="7" name="7" dataDxfId="828"/>
    <tableColumn id="8" name="8" dataDxfId="827"/>
    <tableColumn id="9" name="9" dataDxfId="826"/>
    <tableColumn id="10" name="10" dataDxfId="825"/>
    <tableColumn id="11" name="11" dataDxfId="824"/>
    <tableColumn id="12" name="12" dataDxfId="823"/>
    <tableColumn id="13" name="13" dataDxfId="822"/>
    <tableColumn id="14" name="14" dataDxfId="821"/>
    <tableColumn id="15" name="15" dataDxfId="820"/>
    <tableColumn id="16" name="16" dataDxfId="819"/>
    <tableColumn id="17" name="17" dataDxfId="818"/>
    <tableColumn id="18" name="18" dataDxfId="817"/>
    <tableColumn id="19" name="19" dataDxfId="816"/>
    <tableColumn id="20" name="20" dataDxfId="815"/>
    <tableColumn id="21" name="21" dataDxfId="814"/>
    <tableColumn id="22" name="22" dataDxfId="813"/>
    <tableColumn id="23" name="23" dataDxfId="812"/>
    <tableColumn id="24" name="24" dataDxfId="811"/>
    <tableColumn id="25" name="25" dataDxfId="810"/>
    <tableColumn id="26" name="26" dataDxfId="809"/>
    <tableColumn id="27" name="27" dataDxfId="808"/>
    <tableColumn id="28" name="28" dataDxfId="807"/>
    <tableColumn id="29" name="29" dataDxfId="806"/>
    <tableColumn id="30" name="30" dataDxfId="805"/>
    <tableColumn id="31" name="31" dataDxfId="804"/>
  </tableColumns>
  <tableStyleInfo name="TableStyleMedium9" showFirstColumn="0" showLastColumn="0" showRowStripes="1" showColumnStripes="0"/>
</table>
</file>

<file path=xl/tables/table318.xml><?xml version="1.0" encoding="utf-8"?>
<table xmlns="http://schemas.openxmlformats.org/spreadsheetml/2006/main" id="317" name="Tabela192143318" displayName="Tabela192143318" ref="I91:AM96" totalsRowShown="0" headerRowDxfId="803" dataDxfId="801" headerRowBorderDxfId="802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0"/>
    <tableColumn id="2" name="2" dataDxfId="799"/>
    <tableColumn id="3" name="3" dataDxfId="798"/>
    <tableColumn id="4" name="4" dataDxfId="797"/>
    <tableColumn id="5" name="5" dataDxfId="796"/>
    <tableColumn id="6" name="6" dataDxfId="795"/>
    <tableColumn id="7" name="7" dataDxfId="794"/>
    <tableColumn id="8" name="8" dataDxfId="793"/>
    <tableColumn id="9" name="9" dataDxfId="792"/>
    <tableColumn id="10" name="10" dataDxfId="791"/>
    <tableColumn id="11" name="11" dataDxfId="790"/>
    <tableColumn id="12" name="12" dataDxfId="789"/>
    <tableColumn id="13" name="13" dataDxfId="788"/>
    <tableColumn id="14" name="14" dataDxfId="787"/>
    <tableColumn id="15" name="15" dataDxfId="786"/>
    <tableColumn id="16" name="16" dataDxfId="785"/>
    <tableColumn id="17" name="17" dataDxfId="784"/>
    <tableColumn id="18" name="18" dataDxfId="783"/>
    <tableColumn id="19" name="19" dataDxfId="782"/>
    <tableColumn id="20" name="20" dataDxfId="781"/>
    <tableColumn id="21" name="21" dataDxfId="780"/>
    <tableColumn id="22" name="22" dataDxfId="779"/>
    <tableColumn id="23" name="23" dataDxfId="778"/>
    <tableColumn id="24" name="24" dataDxfId="777"/>
    <tableColumn id="25" name="25" dataDxfId="776"/>
    <tableColumn id="26" name="26" dataDxfId="775"/>
    <tableColumn id="27" name="27" dataDxfId="774"/>
    <tableColumn id="28" name="28" dataDxfId="773"/>
    <tableColumn id="29" name="29" dataDxfId="772"/>
    <tableColumn id="30" name="30" dataDxfId="771"/>
    <tableColumn id="31" name="31" dataDxfId="770"/>
  </tableColumns>
  <tableStyleInfo name="TableStyleMedium9" showFirstColumn="0" showLastColumn="0" showRowStripes="1" showColumnStripes="0"/>
</table>
</file>

<file path=xl/tables/table319.xml><?xml version="1.0" encoding="utf-8"?>
<table xmlns="http://schemas.openxmlformats.org/spreadsheetml/2006/main" id="318" name="Tabela192244319" displayName="Tabela192244319" ref="I111:AM116" totalsRowShown="0" headerRowDxfId="769" dataDxfId="767" headerRowBorderDxfId="768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66"/>
    <tableColumn id="2" name="2" dataDxfId="765"/>
    <tableColumn id="3" name="3" dataDxfId="764"/>
    <tableColumn id="4" name="4" dataDxfId="763"/>
    <tableColumn id="5" name="5" dataDxfId="762"/>
    <tableColumn id="6" name="6" dataDxfId="761"/>
    <tableColumn id="7" name="7" dataDxfId="760"/>
    <tableColumn id="8" name="8" dataDxfId="759"/>
    <tableColumn id="9" name="9" dataDxfId="758"/>
    <tableColumn id="10" name="10" dataDxfId="757"/>
    <tableColumn id="11" name="11" dataDxfId="756"/>
    <tableColumn id="12" name="12" dataDxfId="755"/>
    <tableColumn id="13" name="13" dataDxfId="754"/>
    <tableColumn id="14" name="14" dataDxfId="753"/>
    <tableColumn id="15" name="15" dataDxfId="752"/>
    <tableColumn id="16" name="16" dataDxfId="751"/>
    <tableColumn id="17" name="17" dataDxfId="750"/>
    <tableColumn id="18" name="18" dataDxfId="749"/>
    <tableColumn id="19" name="19" dataDxfId="748"/>
    <tableColumn id="20" name="20" dataDxfId="747"/>
    <tableColumn id="21" name="21" dataDxfId="746"/>
    <tableColumn id="22" name="22" dataDxfId="745"/>
    <tableColumn id="23" name="23" dataDxfId="744"/>
    <tableColumn id="24" name="24" dataDxfId="743"/>
    <tableColumn id="25" name="25" dataDxfId="742"/>
    <tableColumn id="26" name="26" dataDxfId="741"/>
    <tableColumn id="27" name="27" dataDxfId="740"/>
    <tableColumn id="28" name="28" dataDxfId="739"/>
    <tableColumn id="29" name="29" dataDxfId="738"/>
    <tableColumn id="30" name="30" dataDxfId="737"/>
    <tableColumn id="31" name="31" dataDxfId="736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58" name="Tabela1034359" displayName="Tabela1034359" ref="B70:C74" headerRowCount="0" totalsRowShown="0">
  <tableColumns count="2">
    <tableColumn id="1" name="Kolumna1" headerRowDxfId="6035" dataDxfId="6034"/>
    <tableColumn id="2" name="Kolumna2" dataDxfId="6033"/>
  </tableColumns>
  <tableStyleInfo name="TableStyleLight9" showFirstColumn="0" showLastColumn="0" showRowStripes="1" showColumnStripes="0"/>
</table>
</file>

<file path=xl/tables/table320.xml><?xml version="1.0" encoding="utf-8"?>
<table xmlns="http://schemas.openxmlformats.org/spreadsheetml/2006/main" id="319" name="Tabela192345320" displayName="Tabela192345320" ref="I154:AM162" totalsRowShown="0" headerRowDxfId="735" dataDxfId="733" headerRowBorderDxfId="734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2"/>
    <tableColumn id="2" name="2" dataDxfId="731"/>
    <tableColumn id="3" name="3" dataDxfId="730"/>
    <tableColumn id="4" name="4" dataDxfId="729"/>
    <tableColumn id="5" name="5" dataDxfId="728"/>
    <tableColumn id="6" name="6" dataDxfId="727"/>
    <tableColumn id="7" name="7" dataDxfId="726"/>
    <tableColumn id="8" name="8" dataDxfId="725"/>
    <tableColumn id="9" name="9" dataDxfId="724"/>
    <tableColumn id="10" name="10" dataDxfId="723"/>
    <tableColumn id="11" name="11" dataDxfId="722"/>
    <tableColumn id="12" name="12" dataDxfId="721"/>
    <tableColumn id="13" name="13" dataDxfId="720"/>
    <tableColumn id="14" name="14" dataDxfId="719"/>
    <tableColumn id="15" name="15" dataDxfId="718"/>
    <tableColumn id="16" name="16" dataDxfId="717"/>
    <tableColumn id="17" name="17" dataDxfId="716"/>
    <tableColumn id="18" name="18" dataDxfId="715"/>
    <tableColumn id="19" name="19" dataDxfId="714"/>
    <tableColumn id="20" name="20" dataDxfId="713"/>
    <tableColumn id="21" name="21" dataDxfId="712"/>
    <tableColumn id="22" name="22" dataDxfId="711"/>
    <tableColumn id="23" name="23" dataDxfId="710"/>
    <tableColumn id="24" name="24" dataDxfId="709"/>
    <tableColumn id="25" name="25" dataDxfId="708"/>
    <tableColumn id="26" name="26" dataDxfId="707"/>
    <tableColumn id="27" name="27" dataDxfId="706"/>
    <tableColumn id="28" name="28" dataDxfId="705"/>
    <tableColumn id="29" name="29" dataDxfId="704"/>
    <tableColumn id="30" name="30" dataDxfId="703"/>
    <tableColumn id="31" name="31" dataDxfId="702"/>
  </tableColumns>
  <tableStyleInfo name="TableStyleMedium9" showFirstColumn="0" showLastColumn="0" showRowStripes="1" showColumnStripes="0"/>
</table>
</file>

<file path=xl/tables/table321.xml><?xml version="1.0" encoding="utf-8"?>
<table xmlns="http://schemas.openxmlformats.org/spreadsheetml/2006/main" id="320" name="Tabela19212446321" displayName="Tabela19212446321" ref="I104:AM109" totalsRowShown="0" headerRowDxfId="701" dataDxfId="699" headerRowBorderDxfId="700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8"/>
    <tableColumn id="2" name="2" dataDxfId="697"/>
    <tableColumn id="3" name="3" dataDxfId="696"/>
    <tableColumn id="4" name="4" dataDxfId="695"/>
    <tableColumn id="5" name="5" dataDxfId="694"/>
    <tableColumn id="6" name="6" dataDxfId="693"/>
    <tableColumn id="7" name="7" dataDxfId="692"/>
    <tableColumn id="8" name="8" dataDxfId="691"/>
    <tableColumn id="9" name="9" dataDxfId="690"/>
    <tableColumn id="10" name="10" dataDxfId="689"/>
    <tableColumn id="11" name="11" dataDxfId="688"/>
    <tableColumn id="12" name="12" dataDxfId="687"/>
    <tableColumn id="13" name="13" dataDxfId="686"/>
    <tableColumn id="14" name="14" dataDxfId="685"/>
    <tableColumn id="15" name="15" dataDxfId="684"/>
    <tableColumn id="16" name="16" dataDxfId="683"/>
    <tableColumn id="17" name="17" dataDxfId="682"/>
    <tableColumn id="18" name="18" dataDxfId="681"/>
    <tableColumn id="19" name="19" dataDxfId="680"/>
    <tableColumn id="20" name="20" dataDxfId="679"/>
    <tableColumn id="21" name="21" dataDxfId="678"/>
    <tableColumn id="22" name="22" dataDxfId="677"/>
    <tableColumn id="23" name="23" dataDxfId="676"/>
    <tableColumn id="24" name="24" dataDxfId="675"/>
    <tableColumn id="25" name="25" dataDxfId="674"/>
    <tableColumn id="26" name="26" dataDxfId="673"/>
    <tableColumn id="27" name="27" dataDxfId="672"/>
    <tableColumn id="28" name="28" dataDxfId="671"/>
    <tableColumn id="29" name="29" dataDxfId="670"/>
    <tableColumn id="30" name="30" dataDxfId="669"/>
    <tableColumn id="31" name="31" dataDxfId="668"/>
  </tableColumns>
  <tableStyleInfo name="TableStyleMedium9" showFirstColumn="0" showLastColumn="0" showRowStripes="1" showColumnStripes="0"/>
</table>
</file>

<file path=xl/tables/table322.xml><?xml version="1.0" encoding="utf-8"?>
<table xmlns="http://schemas.openxmlformats.org/spreadsheetml/2006/main" id="321" name="Tabela19212547322" displayName="Tabela19212547322" ref="I98:AM102" totalsRowShown="0" headerRowDxfId="667" dataDxfId="665" headerRowBorderDxfId="666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4"/>
    <tableColumn id="2" name="2" dataDxfId="663"/>
    <tableColumn id="3" name="3" dataDxfId="662"/>
    <tableColumn id="4" name="4" dataDxfId="661"/>
    <tableColumn id="5" name="5" dataDxfId="660"/>
    <tableColumn id="6" name="6" dataDxfId="659"/>
    <tableColumn id="7" name="7" dataDxfId="658"/>
    <tableColumn id="8" name="8" dataDxfId="657"/>
    <tableColumn id="9" name="9" dataDxfId="656"/>
    <tableColumn id="10" name="10" dataDxfId="655"/>
    <tableColumn id="11" name="11" dataDxfId="654"/>
    <tableColumn id="12" name="12" dataDxfId="653"/>
    <tableColumn id="13" name="13" dataDxfId="652"/>
    <tableColumn id="14" name="14" dataDxfId="651"/>
    <tableColumn id="15" name="15" dataDxfId="650"/>
    <tableColumn id="16" name="16" dataDxfId="649"/>
    <tableColumn id="17" name="17" dataDxfId="648"/>
    <tableColumn id="18" name="18" dataDxfId="647"/>
    <tableColumn id="19" name="19" dataDxfId="646"/>
    <tableColumn id="20" name="20" dataDxfId="645"/>
    <tableColumn id="21" name="21" dataDxfId="644"/>
    <tableColumn id="22" name="22" dataDxfId="643"/>
    <tableColumn id="23" name="23" dataDxfId="642"/>
    <tableColumn id="24" name="24" dataDxfId="641"/>
    <tableColumn id="25" name="25" dataDxfId="640"/>
    <tableColumn id="26" name="26" dataDxfId="639"/>
    <tableColumn id="27" name="27" dataDxfId="638"/>
    <tableColumn id="28" name="28" dataDxfId="637"/>
    <tableColumn id="29" name="29" dataDxfId="636"/>
    <tableColumn id="30" name="30" dataDxfId="635"/>
    <tableColumn id="31" name="31" dataDxfId="634"/>
  </tableColumns>
  <tableStyleInfo name="TableStyleMedium9" showFirstColumn="0" showLastColumn="0" showRowStripes="1" showColumnStripes="0"/>
</table>
</file>

<file path=xl/tables/table323.xml><?xml version="1.0" encoding="utf-8"?>
<table xmlns="http://schemas.openxmlformats.org/spreadsheetml/2006/main" id="322" name="Tabela2548323" displayName="Tabela2548323" ref="I118:AM124" totalsRowShown="0" headerRowDxfId="633" dataDxfId="632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31"/>
    <tableColumn id="2" name="2" dataDxfId="630"/>
    <tableColumn id="3" name="3" dataDxfId="629"/>
    <tableColumn id="4" name="4" dataDxfId="628"/>
    <tableColumn id="5" name="5" dataDxfId="627"/>
    <tableColumn id="6" name="6" dataDxfId="626"/>
    <tableColumn id="7" name="7" dataDxfId="625"/>
    <tableColumn id="8" name="8" dataDxfId="624"/>
    <tableColumn id="9" name="9" dataDxfId="623"/>
    <tableColumn id="10" name="10" dataDxfId="622"/>
    <tableColumn id="11" name="11" dataDxfId="621"/>
    <tableColumn id="12" name="12" dataDxfId="620"/>
    <tableColumn id="13" name="13" dataDxfId="619"/>
    <tableColumn id="14" name="14" dataDxfId="618"/>
    <tableColumn id="15" name="15" dataDxfId="617"/>
    <tableColumn id="16" name="16" dataDxfId="616"/>
    <tableColumn id="17" name="17" dataDxfId="615"/>
    <tableColumn id="18" name="18" dataDxfId="614"/>
    <tableColumn id="19" name="19" dataDxfId="613"/>
    <tableColumn id="20" name="20" dataDxfId="612"/>
    <tableColumn id="21" name="21" dataDxfId="611"/>
    <tableColumn id="22" name="22" dataDxfId="610"/>
    <tableColumn id="23" name="23" dataDxfId="609"/>
    <tableColumn id="24" name="24" dataDxfId="608"/>
    <tableColumn id="25" name="25" dataDxfId="607"/>
    <tableColumn id="26" name="26" dataDxfId="606"/>
    <tableColumn id="27" name="27" dataDxfId="605"/>
    <tableColumn id="28" name="28" dataDxfId="604"/>
    <tableColumn id="29" name="29" dataDxfId="603"/>
    <tableColumn id="30" name="30" dataDxfId="602"/>
    <tableColumn id="31" name="31" dataDxfId="601"/>
  </tableColumns>
  <tableStyleInfo name="TableStyleMedium9" showFirstColumn="0" showLastColumn="0" showRowStripes="1" showColumnStripes="0"/>
</table>
</file>

<file path=xl/tables/table324.xml><?xml version="1.0" encoding="utf-8"?>
<table xmlns="http://schemas.openxmlformats.org/spreadsheetml/2006/main" id="323" name="Tabela2649324" displayName="Tabela2649324" ref="I126:AM134" totalsRowShown="0" headerRowDxfId="600" headerRowBorderDxfId="599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8"/>
    <tableColumn id="2" name="2" dataDxfId="597"/>
    <tableColumn id="3" name="3" dataDxfId="596"/>
    <tableColumn id="4" name="4" dataDxfId="595"/>
    <tableColumn id="5" name="5" dataDxfId="594"/>
    <tableColumn id="6" name="6" dataDxfId="593"/>
    <tableColumn id="7" name="7" dataDxfId="592"/>
    <tableColumn id="8" name="8" dataDxfId="591"/>
    <tableColumn id="9" name="9" dataDxfId="590"/>
    <tableColumn id="10" name="10" dataDxfId="589"/>
    <tableColumn id="11" name="11" dataDxfId="588"/>
    <tableColumn id="12" name="12" dataDxfId="587"/>
    <tableColumn id="13" name="13" dataDxfId="586"/>
    <tableColumn id="14" name="14" dataDxfId="585"/>
    <tableColumn id="15" name="15" dataDxfId="584"/>
    <tableColumn id="16" name="16" dataDxfId="583"/>
    <tableColumn id="17" name="17" dataDxfId="582"/>
    <tableColumn id="18" name="18" dataDxfId="581"/>
    <tableColumn id="19" name="19" dataDxfId="580"/>
    <tableColumn id="20" name="20" dataDxfId="579"/>
    <tableColumn id="21" name="21" dataDxfId="578"/>
    <tableColumn id="22" name="22" dataDxfId="577"/>
    <tableColumn id="23" name="23" dataDxfId="576"/>
    <tableColumn id="24" name="24" dataDxfId="575"/>
    <tableColumn id="25" name="25" dataDxfId="574"/>
    <tableColumn id="26" name="26" dataDxfId="573"/>
    <tableColumn id="27" name="27" dataDxfId="572"/>
    <tableColumn id="28" name="28" dataDxfId="571"/>
    <tableColumn id="29" name="29" dataDxfId="570"/>
    <tableColumn id="30" name="30" dataDxfId="569"/>
    <tableColumn id="31" name="31" dataDxfId="568"/>
  </tableColumns>
  <tableStyleInfo name="TableStyleMedium9" showFirstColumn="0" showLastColumn="0" showRowStripes="1" showColumnStripes="0"/>
</table>
</file>

<file path=xl/tables/table325.xml><?xml version="1.0" encoding="utf-8"?>
<table xmlns="http://schemas.openxmlformats.org/spreadsheetml/2006/main" id="324" name="Tabela2750325" displayName="Tabela2750325" ref="I136:AM144" totalsRowShown="0" headerRowDxfId="567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6"/>
    <tableColumn id="2" name="2" dataDxfId="565"/>
    <tableColumn id="3" name="3" dataDxfId="564"/>
    <tableColumn id="4" name="4" dataDxfId="563"/>
    <tableColumn id="5" name="5" dataDxfId="562"/>
    <tableColumn id="6" name="6" dataDxfId="561"/>
    <tableColumn id="7" name="7" dataDxfId="560"/>
    <tableColumn id="8" name="8" dataDxfId="559"/>
    <tableColumn id="9" name="9" dataDxfId="558"/>
    <tableColumn id="10" name="10" dataDxfId="557"/>
    <tableColumn id="11" name="11" dataDxfId="556"/>
    <tableColumn id="12" name="12" dataDxfId="555"/>
    <tableColumn id="13" name="13" dataDxfId="554"/>
    <tableColumn id="14" name="14" dataDxfId="553"/>
    <tableColumn id="15" name="15" dataDxfId="552"/>
    <tableColumn id="16" name="16" dataDxfId="551"/>
    <tableColumn id="17" name="17" dataDxfId="550"/>
    <tableColumn id="18" name="18" dataDxfId="549"/>
    <tableColumn id="19" name="19" dataDxfId="548"/>
    <tableColumn id="20" name="20" dataDxfId="547"/>
    <tableColumn id="21" name="21" dataDxfId="546"/>
    <tableColumn id="22" name="22" dataDxfId="545"/>
    <tableColumn id="23" name="23" dataDxfId="544"/>
    <tableColumn id="24" name="24" dataDxfId="543"/>
    <tableColumn id="25" name="25" dataDxfId="542"/>
    <tableColumn id="26" name="26" dataDxfId="541"/>
    <tableColumn id="27" name="27" dataDxfId="540"/>
    <tableColumn id="28" name="28" dataDxfId="539"/>
    <tableColumn id="29" name="29" dataDxfId="538"/>
    <tableColumn id="30" name="30" dataDxfId="537"/>
    <tableColumn id="31" name="31" dataDxfId="536"/>
  </tableColumns>
  <tableStyleInfo name="TableStyleMedium9" showFirstColumn="0" showLastColumn="0" showRowStripes="1" showColumnStripes="0"/>
</table>
</file>

<file path=xl/tables/table326.xml><?xml version="1.0" encoding="utf-8"?>
<table xmlns="http://schemas.openxmlformats.org/spreadsheetml/2006/main" id="325" name="Tabela2851326" displayName="Tabela2851326" ref="I146:AM152" totalsRowShown="0" headerRowDxfId="535" dataDxfId="533" headerRowBorderDxfId="534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2"/>
    <tableColumn id="2" name="2" dataDxfId="531"/>
    <tableColumn id="3" name="3" dataDxfId="530"/>
    <tableColumn id="4" name="4" dataDxfId="529"/>
    <tableColumn id="5" name="5" dataDxfId="528"/>
    <tableColumn id="6" name="6" dataDxfId="527"/>
    <tableColumn id="7" name="7" dataDxfId="526"/>
    <tableColumn id="8" name="8" dataDxfId="525"/>
    <tableColumn id="9" name="9" dataDxfId="524"/>
    <tableColumn id="10" name="10" dataDxfId="523"/>
    <tableColumn id="11" name="11" dataDxfId="522"/>
    <tableColumn id="12" name="12" dataDxfId="521"/>
    <tableColumn id="13" name="13" dataDxfId="520"/>
    <tableColumn id="14" name="14" dataDxfId="519"/>
    <tableColumn id="15" name="15" dataDxfId="518"/>
    <tableColumn id="16" name="16" dataDxfId="517"/>
    <tableColumn id="17" name="17" dataDxfId="516"/>
    <tableColumn id="18" name="18" dataDxfId="515"/>
    <tableColumn id="19" name="19" dataDxfId="514"/>
    <tableColumn id="20" name="20" dataDxfId="513"/>
    <tableColumn id="21" name="21" dataDxfId="512"/>
    <tableColumn id="22" name="22" dataDxfId="511"/>
    <tableColumn id="23" name="23" dataDxfId="510"/>
    <tableColumn id="24" name="24" dataDxfId="509"/>
    <tableColumn id="25" name="25" dataDxfId="508"/>
    <tableColumn id="26" name="26" dataDxfId="507"/>
    <tableColumn id="27" name="27" dataDxfId="506"/>
    <tableColumn id="28" name="28" dataDxfId="505"/>
    <tableColumn id="29" name="29" dataDxfId="504"/>
    <tableColumn id="30" name="30" dataDxfId="503"/>
    <tableColumn id="31" name="31" dataDxfId="502"/>
  </tableColumns>
  <tableStyleInfo name="TableStyleMedium9" showFirstColumn="0" showLastColumn="0" showRowStripes="1" showColumnStripes="0"/>
</table>
</file>

<file path=xl/tables/table327.xml><?xml version="1.0" encoding="utf-8"?>
<table xmlns="http://schemas.openxmlformats.org/spreadsheetml/2006/main" id="326" name="Jedzenie2327" displayName="Jedzenie2327" ref="B63:G67" headerRowCount="0" totalsRowShown="0" headerRowDxfId="501" dataDxfId="500">
  <tableColumns count="6">
    <tableColumn id="1" name="Kategoria" dataDxfId="499">
      <calculatedColumnFormula>'Wzorzec kategorii'!B28</calculatedColumnFormula>
    </tableColumn>
    <tableColumn id="2" name="0" headerRowDxfId="498" dataDxfId="497"/>
    <tableColumn id="3" name="02" headerRowDxfId="496" dataDxfId="495">
      <calculatedColumnFormula>SUM(Tabela330330[#This Row])</calculatedColumnFormula>
    </tableColumn>
    <tableColumn id="4" name="Kolumna4" dataDxfId="494">
      <calculatedColumnFormula>C63-D63</calculatedColumnFormula>
    </tableColumn>
    <tableColumn id="5" name="Kolumna1" dataDxfId="493">
      <calculatedColumnFormula>IFERROR(D63/C63,"")</calculatedColumnFormula>
    </tableColumn>
    <tableColumn id="6" name="Kolumna2" dataDxfId="492"/>
  </tableColumns>
  <tableStyleInfo name="TableStyleLight9" showFirstColumn="0" showLastColumn="0" showRowStripes="1" showColumnStripes="0"/>
</table>
</file>

<file path=xl/tables/table328.xml><?xml version="1.0" encoding="utf-8"?>
<table xmlns="http://schemas.openxmlformats.org/spreadsheetml/2006/main" id="327" name="Transport3328" displayName="Transport3328" ref="B82:G89" headerRowCount="0" totalsRowShown="0">
  <tableColumns count="6">
    <tableColumn id="1" name="Kolumna1" dataDxfId="491">
      <calculatedColumnFormula>'Wzorzec kategorii'!B47</calculatedColumnFormula>
    </tableColumn>
    <tableColumn id="2" name="Kolumna2" dataDxfId="490"/>
    <tableColumn id="3" name="Kolumna3" dataDxfId="489">
      <calculatedColumnFormula>SUM(Tabela1942342[#This Row])</calculatedColumnFormula>
    </tableColumn>
    <tableColumn id="4" name="Kolumna4" dataDxfId="488">
      <calculatedColumnFormula>C82-D82</calculatedColumnFormula>
    </tableColumn>
    <tableColumn id="5" name="Kolumna5" dataDxfId="487">
      <calculatedColumnFormula>IFERROR(D82/C82,"")</calculatedColumnFormula>
    </tableColumn>
    <tableColumn id="6" name="Kolumna6" dataDxfId="486"/>
  </tableColumns>
  <tableStyleInfo name="TableStyleLight9" showFirstColumn="0" showLastColumn="0" showRowStripes="1" showColumnStripes="0"/>
</table>
</file>

<file path=xl/tables/table329.xml><?xml version="1.0" encoding="utf-8"?>
<table xmlns="http://schemas.openxmlformats.org/spreadsheetml/2006/main" id="328" name="Tabela718329" displayName="Tabela718329" ref="B49:G55" headerRowCount="0" totalsRowShown="0" headerRowDxfId="485" dataDxfId="484">
  <tableColumns count="6">
    <tableColumn id="1" name="Kolumna1" dataDxfId="483">
      <calculatedColumnFormula>'Wzorzec kategorii'!B15</calculatedColumnFormula>
    </tableColumn>
    <tableColumn id="2" name="Kolumna2" dataDxfId="482"/>
    <tableColumn id="3" name="Kolumna3" dataDxfId="481"/>
    <tableColumn id="4" name="Kolumna4" dataDxfId="480">
      <calculatedColumnFormula>Tabela718329[[#This Row],[Kolumna3]]-Tabela718329[[#This Row],[Kolumna2]]</calculatedColumnFormula>
    </tableColumn>
    <tableColumn id="5" name="Kolumna5" dataDxfId="479">
      <calculatedColumnFormula>IFERROR(D49/C49,"")</calculatedColumnFormula>
    </tableColumn>
    <tableColumn id="6" name="Kolumna6" dataDxfId="478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59" name="Tabela1135360" displayName="Tabela1135360" ref="B77:C81" headerRowCount="0" totalsRowShown="0">
  <tableColumns count="2">
    <tableColumn id="1" name="Kolumna1" dataDxfId="6032"/>
    <tableColumn id="2" name="Kolumna2" dataDxfId="6031"/>
  </tableColumns>
  <tableStyleInfo name="TableStyleLight9" showFirstColumn="0" showLastColumn="0" showRowStripes="1" showColumnStripes="0"/>
</table>
</file>

<file path=xl/tables/table330.xml><?xml version="1.0" encoding="utf-8"?>
<table xmlns="http://schemas.openxmlformats.org/spreadsheetml/2006/main" id="329" name="Tabela330330" displayName="Tabela330330" ref="I62:AM67" totalsRowShown="0" headerRowDxfId="477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6"/>
    <tableColumn id="2" name="2" dataDxfId="475"/>
    <tableColumn id="3" name="3" dataDxfId="474"/>
    <tableColumn id="4" name="4" dataDxfId="473"/>
    <tableColumn id="5" name="5" dataDxfId="472"/>
    <tableColumn id="6" name="6" dataDxfId="471"/>
    <tableColumn id="7" name="7" dataDxfId="470"/>
    <tableColumn id="8" name="8" dataDxfId="469"/>
    <tableColumn id="9" name="9" dataDxfId="468"/>
    <tableColumn id="10" name="10" dataDxfId="467"/>
    <tableColumn id="11" name="11" dataDxfId="466"/>
    <tableColumn id="12" name="12" dataDxfId="465"/>
    <tableColumn id="13" name="13" dataDxfId="464"/>
    <tableColumn id="14" name="14" dataDxfId="463"/>
    <tableColumn id="15" name="15" dataDxfId="462"/>
    <tableColumn id="16" name="16" dataDxfId="461"/>
    <tableColumn id="17" name="17" dataDxfId="460"/>
    <tableColumn id="18" name="18" dataDxfId="459"/>
    <tableColumn id="19" name="19" dataDxfId="458"/>
    <tableColumn id="20" name="20" dataDxfId="457"/>
    <tableColumn id="21" name="21" dataDxfId="456"/>
    <tableColumn id="22" name="22" dataDxfId="455"/>
    <tableColumn id="23" name="23" dataDxfId="454"/>
    <tableColumn id="24" name="24" dataDxfId="453"/>
    <tableColumn id="25" name="25" dataDxfId="452"/>
    <tableColumn id="26" name="26" dataDxfId="451"/>
    <tableColumn id="27" name="27" dataDxfId="450"/>
    <tableColumn id="28" name="28" dataDxfId="449"/>
    <tableColumn id="29" name="29" dataDxfId="448"/>
    <tableColumn id="30" name="30" dataDxfId="447"/>
    <tableColumn id="31" name="31" dataDxfId="446"/>
  </tableColumns>
  <tableStyleInfo name="TableStyleMedium9" showFirstColumn="0" showLastColumn="0" showRowStripes="1" showColumnStripes="0"/>
</table>
</file>

<file path=xl/tables/table331.xml><?xml version="1.0" encoding="utf-8"?>
<table xmlns="http://schemas.openxmlformats.org/spreadsheetml/2006/main" id="330" name="Tabela431331" displayName="Tabela431331" ref="B70:G79" headerRowCount="0" totalsRowShown="0" headerRowDxfId="445">
  <tableColumns count="6">
    <tableColumn id="1" name="Kolumna1" dataDxfId="444">
      <calculatedColumnFormula>'Wzorzec kategorii'!B35</calculatedColumnFormula>
    </tableColumn>
    <tableColumn id="2" name="Kolumna2" headerRowDxfId="443" dataDxfId="442"/>
    <tableColumn id="3" name="Kolumna3" headerRowDxfId="441" dataDxfId="440">
      <calculatedColumnFormula>SUM(Tabela1841341[#This Row])</calculatedColumnFormula>
    </tableColumn>
    <tableColumn id="4" name="Kolumna4" headerRowDxfId="439" dataDxfId="438">
      <calculatedColumnFormula>C70-D70</calculatedColumnFormula>
    </tableColumn>
    <tableColumn id="5" name="Kolumna5" headerRowDxfId="437" dataDxfId="436">
      <calculatedColumnFormula>IFERROR(D70/C70,"")</calculatedColumnFormula>
    </tableColumn>
    <tableColumn id="6" name="Kolumna6" headerRowDxfId="435" dataDxfId="434"/>
  </tableColumns>
  <tableStyleInfo name="TableStyleLight9" showFirstColumn="0" showLastColumn="0" showRowStripes="1" showColumnStripes="0"/>
</table>
</file>

<file path=xl/tables/table332.xml><?xml version="1.0" encoding="utf-8"?>
<table xmlns="http://schemas.openxmlformats.org/spreadsheetml/2006/main" id="331" name="Tabela832332" displayName="Tabela832332" ref="B92:G96" headerRowCount="0" totalsRowShown="0">
  <tableColumns count="6">
    <tableColumn id="1" name="Kolumna1" headerRowDxfId="433" dataDxfId="432">
      <calculatedColumnFormula>'Wzorzec kategorii'!B57</calculatedColumnFormula>
    </tableColumn>
    <tableColumn id="2" name="Kolumna2" dataDxfId="431"/>
    <tableColumn id="3" name="Kolumna3" dataDxfId="430">
      <calculatedColumnFormula>SUM(Tabela192143343[#This Row])</calculatedColumnFormula>
    </tableColumn>
    <tableColumn id="4" name="Kolumna4" dataDxfId="429">
      <calculatedColumnFormula>C92-D92</calculatedColumnFormula>
    </tableColumn>
    <tableColumn id="5" name="Kolumna5" dataDxfId="428">
      <calculatedColumnFormula>IFERROR(D92/C92,"")</calculatedColumnFormula>
    </tableColumn>
    <tableColumn id="6" name="Kolumna6" dataDxfId="427"/>
  </tableColumns>
  <tableStyleInfo name="TableStyleLight9" showFirstColumn="0" showLastColumn="0" showRowStripes="1" showColumnStripes="0"/>
</table>
</file>

<file path=xl/tables/table333.xml><?xml version="1.0" encoding="utf-8"?>
<table xmlns="http://schemas.openxmlformats.org/spreadsheetml/2006/main" id="332" name="Tabela933333" displayName="Tabela933333" ref="B99:G102" headerRowCount="0" totalsRowShown="0">
  <tableColumns count="6">
    <tableColumn id="1" name="Kolumna1" headerRowDxfId="426" dataDxfId="425">
      <calculatedColumnFormula>'Wzorzec kategorii'!B64</calculatedColumnFormula>
    </tableColumn>
    <tableColumn id="2" name="Kolumna2" dataDxfId="424"/>
    <tableColumn id="3" name="Kolumna3" dataDxfId="423">
      <calculatedColumnFormula>SUM(Tabela19212547347[#This Row])</calculatedColumnFormula>
    </tableColumn>
    <tableColumn id="4" name="Kolumna4" dataDxfId="422">
      <calculatedColumnFormula>C99-D99</calculatedColumnFormula>
    </tableColumn>
    <tableColumn id="5" name="Kolumna5" dataDxfId="421">
      <calculatedColumnFormula>IFERROR(D99/C99,"")</calculatedColumnFormula>
    </tableColumn>
    <tableColumn id="6" name="Kolumna6" dataDxfId="420"/>
  </tableColumns>
  <tableStyleInfo name="TableStyleLight9" showFirstColumn="0" showLastColumn="0" showRowStripes="1" showColumnStripes="0"/>
</table>
</file>

<file path=xl/tables/table334.xml><?xml version="1.0" encoding="utf-8"?>
<table xmlns="http://schemas.openxmlformats.org/spreadsheetml/2006/main" id="333" name="Tabela1034334" displayName="Tabela1034334" ref="B105:G109" headerRowCount="0" totalsRowShown="0">
  <tableColumns count="6">
    <tableColumn id="1" name="Kolumna1" headerRowDxfId="419" dataDxfId="418">
      <calculatedColumnFormula>'Wzorzec kategorii'!B70</calculatedColumnFormula>
    </tableColumn>
    <tableColumn id="2" name="Kolumna2" dataDxfId="417"/>
    <tableColumn id="3" name="Kolumna3" dataDxfId="416">
      <calculatedColumnFormula>SUM(Tabela19212446346[#This Row])</calculatedColumnFormula>
    </tableColumn>
    <tableColumn id="4" name="Kolumna4" dataDxfId="415">
      <calculatedColumnFormula>C105-D105</calculatedColumnFormula>
    </tableColumn>
    <tableColumn id="5" name="Kolumna5" dataDxfId="414">
      <calculatedColumnFormula>IFERROR(D105/C105,"")</calculatedColumnFormula>
    </tableColumn>
    <tableColumn id="6" name="Kolumna6" dataDxfId="413"/>
  </tableColumns>
  <tableStyleInfo name="TableStyleLight9" showFirstColumn="0" showLastColumn="0" showRowStripes="1" showColumnStripes="0"/>
</table>
</file>

<file path=xl/tables/table335.xml><?xml version="1.0" encoding="utf-8"?>
<table xmlns="http://schemas.openxmlformats.org/spreadsheetml/2006/main" id="334" name="Tabela1135335" displayName="Tabela1135335" ref="B112:G116" headerRowCount="0" totalsRowShown="0">
  <tableColumns count="6">
    <tableColumn id="1" name="Kolumna1" dataDxfId="412">
      <calculatedColumnFormula>'Wzorzec kategorii'!B77</calculatedColumnFormula>
    </tableColumn>
    <tableColumn id="2" name="Kolumna2" dataDxfId="411"/>
    <tableColumn id="3" name="Kolumna3" dataDxfId="410">
      <calculatedColumnFormula>SUM(Tabela192244344[#This Row])</calculatedColumnFormula>
    </tableColumn>
    <tableColumn id="4" name="Kolumna4" dataDxfId="409">
      <calculatedColumnFormula>C112-D112</calculatedColumnFormula>
    </tableColumn>
    <tableColumn id="5" name="Kolumna5" dataDxfId="408">
      <calculatedColumnFormula>IFERROR(D112/C112,"")</calculatedColumnFormula>
    </tableColumn>
    <tableColumn id="6" name="Kolumna6" dataDxfId="407"/>
  </tableColumns>
  <tableStyleInfo name="TableStyleLight9" showFirstColumn="0" showLastColumn="0" showRowStripes="1" showColumnStripes="0"/>
</table>
</file>

<file path=xl/tables/table336.xml><?xml version="1.0" encoding="utf-8"?>
<table xmlns="http://schemas.openxmlformats.org/spreadsheetml/2006/main" id="335" name="Tabela1236336" displayName="Tabela1236336" ref="B119:G124" headerRowCount="0" totalsRowShown="0">
  <tableColumns count="6">
    <tableColumn id="1" name="Kolumna1" dataDxfId="406">
      <calculatedColumnFormula>'Wzorzec kategorii'!B84</calculatedColumnFormula>
    </tableColumn>
    <tableColumn id="2" name="Kolumna2" dataDxfId="405"/>
    <tableColumn id="3" name="Kolumna3" dataDxfId="404">
      <calculatedColumnFormula>SUM(Tabela2548348[#This Row])</calculatedColumnFormula>
    </tableColumn>
    <tableColumn id="4" name="Kolumna4" dataDxfId="403">
      <calculatedColumnFormula>C119-D119</calculatedColumnFormula>
    </tableColumn>
    <tableColumn id="5" name="Kolumna5" dataDxfId="402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337.xml><?xml version="1.0" encoding="utf-8"?>
<table xmlns="http://schemas.openxmlformats.org/spreadsheetml/2006/main" id="336" name="Tabela1337337" displayName="Tabela1337337" ref="B127:G134" headerRowCount="0" totalsRowShown="0">
  <tableColumns count="6">
    <tableColumn id="1" name="Kolumna1" dataDxfId="401">
      <calculatedColumnFormula>'Wzorzec kategorii'!B92</calculatedColumnFormula>
    </tableColumn>
    <tableColumn id="2" name="Kolumna2" dataDxfId="400"/>
    <tableColumn id="3" name="Kolumna3" dataDxfId="399">
      <calculatedColumnFormula>SUM(Tabela2649349[#This Row])</calculatedColumnFormula>
    </tableColumn>
    <tableColumn id="4" name="Kolumna4" dataDxfId="398">
      <calculatedColumnFormula>C127-D127</calculatedColumnFormula>
    </tableColumn>
    <tableColumn id="5" name="Kolumna5" dataDxfId="397">
      <calculatedColumnFormula>IFERROR(D127/C127,"")</calculatedColumnFormula>
    </tableColumn>
    <tableColumn id="6" name="Kolumna6" dataDxfId="396"/>
  </tableColumns>
  <tableStyleInfo name="TableStyleLight9" showFirstColumn="0" showLastColumn="0" showRowStripes="1" showColumnStripes="0"/>
</table>
</file>

<file path=xl/tables/table338.xml><?xml version="1.0" encoding="utf-8"?>
<table xmlns="http://schemas.openxmlformats.org/spreadsheetml/2006/main" id="337" name="Tabela1438338" displayName="Tabela1438338" ref="B137:G144" headerRowCount="0" totalsRowShown="0">
  <tableColumns count="6">
    <tableColumn id="1" name="Kolumna1" dataDxfId="395">
      <calculatedColumnFormula>'Wzorzec kategorii'!B102</calculatedColumnFormula>
    </tableColumn>
    <tableColumn id="2" name="Kolumna2" dataDxfId="394"/>
    <tableColumn id="3" name="Kolumna3" dataDxfId="393">
      <calculatedColumnFormula>SUM(Tabela2750350[#This Row])</calculatedColumnFormula>
    </tableColumn>
    <tableColumn id="4" name="Kolumna4" dataDxfId="392">
      <calculatedColumnFormula>C137-D137</calculatedColumnFormula>
    </tableColumn>
    <tableColumn id="5" name="Kolumna5" dataDxfId="391">
      <calculatedColumnFormula>IFERROR(D137/C137,"")</calculatedColumnFormula>
    </tableColumn>
    <tableColumn id="6" name="Kolumna6" dataDxfId="390"/>
  </tableColumns>
  <tableStyleInfo name="TableStyleLight9" showFirstColumn="0" showLastColumn="0" showRowStripes="1" showColumnStripes="0"/>
</table>
</file>

<file path=xl/tables/table339.xml><?xml version="1.0" encoding="utf-8"?>
<table xmlns="http://schemas.openxmlformats.org/spreadsheetml/2006/main" id="338" name="Tabela1539339" displayName="Tabela1539339" ref="B147:G152" headerRowCount="0" totalsRowShown="0">
  <tableColumns count="6">
    <tableColumn id="1" name="Kolumna1" dataDxfId="389">
      <calculatedColumnFormula>'Wzorzec kategorii'!B112</calculatedColumnFormula>
    </tableColumn>
    <tableColumn id="2" name="Kolumna2" dataDxfId="388"/>
    <tableColumn id="3" name="Kolumna3" dataDxfId="387">
      <calculatedColumnFormula>SUM(Tabela2851351[#This Row])</calculatedColumnFormula>
    </tableColumn>
    <tableColumn id="4" name="Kolumna4" dataDxfId="386">
      <calculatedColumnFormula>C147-D147</calculatedColumnFormula>
    </tableColumn>
    <tableColumn id="5" name="Kolumna5" dataDxfId="385">
      <calculatedColumnFormula>IFERROR(D147/C147,"")</calculatedColumnFormula>
    </tableColumn>
    <tableColumn id="6" name="Kolumna6" dataDxfId="384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60" name="Tabela1236361" displayName="Tabela1236361" ref="B84:C89" headerRowCount="0" totalsRowShown="0">
  <tableColumns count="2">
    <tableColumn id="1" name="Kolumna1" dataDxfId="6030"/>
    <tableColumn id="2" name="Kolumna2" dataDxfId="6029"/>
  </tableColumns>
  <tableStyleInfo name="TableStyleLight9" showFirstColumn="0" showLastColumn="0" showRowStripes="1" showColumnStripes="0"/>
</table>
</file>

<file path=xl/tables/table340.xml><?xml version="1.0" encoding="utf-8"?>
<table xmlns="http://schemas.openxmlformats.org/spreadsheetml/2006/main" id="339" name="Tabela1640340" displayName="Tabela1640340" ref="B155:G162" headerRowCount="0" totalsRowShown="0">
  <tableColumns count="6">
    <tableColumn id="1" name="Kolumna1" dataDxfId="383">
      <calculatedColumnFormula>'Wzorzec kategorii'!B120</calculatedColumnFormula>
    </tableColumn>
    <tableColumn id="2" name="Kolumna2" dataDxfId="382"/>
    <tableColumn id="3" name="Kolumna3" dataDxfId="381">
      <calculatedColumnFormula>SUM(Tabela192345345[#This Row])</calculatedColumnFormula>
    </tableColumn>
    <tableColumn id="4" name="Kolumna4" dataDxfId="380">
      <calculatedColumnFormula>C155-D155</calculatedColumnFormula>
    </tableColumn>
    <tableColumn id="5" name="Kolumna5" dataDxfId="379">
      <calculatedColumnFormula>IFERROR(D155/C155,"")</calculatedColumnFormula>
    </tableColumn>
    <tableColumn id="6" name="Kolumna6" dataDxfId="378"/>
  </tableColumns>
  <tableStyleInfo name="TableStyleLight9" showFirstColumn="0" showLastColumn="0" showRowStripes="1" showColumnStripes="0"/>
</table>
</file>

<file path=xl/tables/table341.xml><?xml version="1.0" encoding="utf-8"?>
<table xmlns="http://schemas.openxmlformats.org/spreadsheetml/2006/main" id="340" name="Tabela1841341" displayName="Tabela1841341" ref="I69:AM79" totalsRowShown="0" headerRowDxfId="377" dataDxfId="375" headerRowBorderDxfId="376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4"/>
    <tableColumn id="2" name="2" dataDxfId="373"/>
    <tableColumn id="3" name="3" dataDxfId="372"/>
    <tableColumn id="4" name="4" dataDxfId="371"/>
    <tableColumn id="5" name="5" dataDxfId="370"/>
    <tableColumn id="6" name="6" dataDxfId="369"/>
    <tableColumn id="7" name="7" dataDxfId="368"/>
    <tableColumn id="8" name="8" dataDxfId="367"/>
    <tableColumn id="9" name="9" dataDxfId="366"/>
    <tableColumn id="10" name="10" dataDxfId="365"/>
    <tableColumn id="11" name="11" dataDxfId="364"/>
    <tableColumn id="12" name="12" dataDxfId="363"/>
    <tableColumn id="13" name="13" dataDxfId="362"/>
    <tableColumn id="14" name="14" dataDxfId="361"/>
    <tableColumn id="15" name="15" dataDxfId="360"/>
    <tableColumn id="16" name="16" dataDxfId="359"/>
    <tableColumn id="17" name="17" dataDxfId="358"/>
    <tableColumn id="18" name="18" dataDxfId="357"/>
    <tableColumn id="19" name="19" dataDxfId="356"/>
    <tableColumn id="20" name="20" dataDxfId="355"/>
    <tableColumn id="21" name="21" dataDxfId="354"/>
    <tableColumn id="22" name="22" dataDxfId="353"/>
    <tableColumn id="23" name="23" dataDxfId="352"/>
    <tableColumn id="24" name="24" dataDxfId="351"/>
    <tableColumn id="25" name="25" dataDxfId="350"/>
    <tableColumn id="26" name="26" dataDxfId="349"/>
    <tableColumn id="27" name="27" dataDxfId="348"/>
    <tableColumn id="28" name="28" dataDxfId="347"/>
    <tableColumn id="29" name="29" dataDxfId="346"/>
    <tableColumn id="30" name="30" dataDxfId="345"/>
    <tableColumn id="31" name="31" dataDxfId="344"/>
  </tableColumns>
  <tableStyleInfo name="TableStyleMedium9" showFirstColumn="0" showLastColumn="0" showRowStripes="1" showColumnStripes="0"/>
</table>
</file>

<file path=xl/tables/table342.xml><?xml version="1.0" encoding="utf-8"?>
<table xmlns="http://schemas.openxmlformats.org/spreadsheetml/2006/main" id="341" name="Tabela1942342" displayName="Tabela1942342" ref="I81:AM89" totalsRowShown="0" headerRowDxfId="343" dataDxfId="341" headerRowBorderDxfId="342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0"/>
    <tableColumn id="2" name="2" dataDxfId="339"/>
    <tableColumn id="3" name="3" dataDxfId="338"/>
    <tableColumn id="4" name="4" dataDxfId="337"/>
    <tableColumn id="5" name="5" dataDxfId="336"/>
    <tableColumn id="6" name="6" dataDxfId="335"/>
    <tableColumn id="7" name="7" dataDxfId="334"/>
    <tableColumn id="8" name="8" dataDxfId="333"/>
    <tableColumn id="9" name="9" dataDxfId="332"/>
    <tableColumn id="10" name="10" dataDxfId="331"/>
    <tableColumn id="11" name="11" dataDxfId="330"/>
    <tableColumn id="12" name="12" dataDxfId="329"/>
    <tableColumn id="13" name="13" dataDxfId="328"/>
    <tableColumn id="14" name="14" dataDxfId="327"/>
    <tableColumn id="15" name="15" dataDxfId="326"/>
    <tableColumn id="16" name="16" dataDxfId="325"/>
    <tableColumn id="17" name="17" dataDxfId="324"/>
    <tableColumn id="18" name="18" dataDxfId="323"/>
    <tableColumn id="19" name="19" dataDxfId="322"/>
    <tableColumn id="20" name="20" dataDxfId="321"/>
    <tableColumn id="21" name="21" dataDxfId="320"/>
    <tableColumn id="22" name="22" dataDxfId="319"/>
    <tableColumn id="23" name="23" dataDxfId="318"/>
    <tableColumn id="24" name="24" dataDxfId="317"/>
    <tableColumn id="25" name="25" dataDxfId="316"/>
    <tableColumn id="26" name="26" dataDxfId="315"/>
    <tableColumn id="27" name="27" dataDxfId="314"/>
    <tableColumn id="28" name="28" dataDxfId="313"/>
    <tableColumn id="29" name="29" dataDxfId="312"/>
    <tableColumn id="30" name="30" dataDxfId="311"/>
    <tableColumn id="31" name="31" dataDxfId="310"/>
  </tableColumns>
  <tableStyleInfo name="TableStyleMedium9" showFirstColumn="0" showLastColumn="0" showRowStripes="1" showColumnStripes="0"/>
</table>
</file>

<file path=xl/tables/table343.xml><?xml version="1.0" encoding="utf-8"?>
<table xmlns="http://schemas.openxmlformats.org/spreadsheetml/2006/main" id="342" name="Tabela192143343" displayName="Tabela192143343" ref="I91:AM96" totalsRowShown="0" headerRowDxfId="309" dataDxfId="307" headerRowBorderDxfId="308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6"/>
    <tableColumn id="2" name="2" dataDxfId="305"/>
    <tableColumn id="3" name="3" dataDxfId="304"/>
    <tableColumn id="4" name="4" dataDxfId="303"/>
    <tableColumn id="5" name="5" dataDxfId="302"/>
    <tableColumn id="6" name="6" dataDxfId="301"/>
    <tableColumn id="7" name="7" dataDxfId="300"/>
    <tableColumn id="8" name="8" dataDxfId="299"/>
    <tableColumn id="9" name="9" dataDxfId="298"/>
    <tableColumn id="10" name="10" dataDxfId="297"/>
    <tableColumn id="11" name="11" dataDxfId="296"/>
    <tableColumn id="12" name="12" dataDxfId="295"/>
    <tableColumn id="13" name="13" dataDxfId="294"/>
    <tableColumn id="14" name="14" dataDxfId="293"/>
    <tableColumn id="15" name="15" dataDxfId="292"/>
    <tableColumn id="16" name="16" dataDxfId="291"/>
    <tableColumn id="17" name="17" dataDxfId="290"/>
    <tableColumn id="18" name="18" dataDxfId="289"/>
    <tableColumn id="19" name="19" dataDxfId="288"/>
    <tableColumn id="20" name="20" dataDxfId="287"/>
    <tableColumn id="21" name="21" dataDxfId="286"/>
    <tableColumn id="22" name="22" dataDxfId="285"/>
    <tableColumn id="23" name="23" dataDxfId="284"/>
    <tableColumn id="24" name="24" dataDxfId="283"/>
    <tableColumn id="25" name="25" dataDxfId="282"/>
    <tableColumn id="26" name="26" dataDxfId="281"/>
    <tableColumn id="27" name="27" dataDxfId="280"/>
    <tableColumn id="28" name="28" dataDxfId="279"/>
    <tableColumn id="29" name="29" dataDxfId="278"/>
    <tableColumn id="30" name="30" dataDxfId="277"/>
    <tableColumn id="31" name="31" dataDxfId="276"/>
  </tableColumns>
  <tableStyleInfo name="TableStyleMedium9" showFirstColumn="0" showLastColumn="0" showRowStripes="1" showColumnStripes="0"/>
</table>
</file>

<file path=xl/tables/table344.xml><?xml version="1.0" encoding="utf-8"?>
<table xmlns="http://schemas.openxmlformats.org/spreadsheetml/2006/main" id="343" name="Tabela192244344" displayName="Tabela192244344" ref="I111:AM116" totalsRowShown="0" headerRowDxfId="275" dataDxfId="273" headerRowBorderDxfId="274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2"/>
    <tableColumn id="2" name="2" dataDxfId="271"/>
    <tableColumn id="3" name="3" dataDxfId="270"/>
    <tableColumn id="4" name="4" dataDxfId="269"/>
    <tableColumn id="5" name="5" dataDxfId="268"/>
    <tableColumn id="6" name="6" dataDxfId="267"/>
    <tableColumn id="7" name="7" dataDxfId="266"/>
    <tableColumn id="8" name="8" dataDxfId="265"/>
    <tableColumn id="9" name="9" dataDxfId="264"/>
    <tableColumn id="10" name="10" dataDxfId="263"/>
    <tableColumn id="11" name="11" dataDxfId="262"/>
    <tableColumn id="12" name="12" dataDxfId="261"/>
    <tableColumn id="13" name="13" dataDxfId="260"/>
    <tableColumn id="14" name="14" dataDxfId="259"/>
    <tableColumn id="15" name="15" dataDxfId="258"/>
    <tableColumn id="16" name="16" dataDxfId="257"/>
    <tableColumn id="17" name="17" dataDxfId="256"/>
    <tableColumn id="18" name="18" dataDxfId="255"/>
    <tableColumn id="19" name="19" dataDxfId="254"/>
    <tableColumn id="20" name="20" dataDxfId="253"/>
    <tableColumn id="21" name="21" dataDxfId="252"/>
    <tableColumn id="22" name="22" dataDxfId="251"/>
    <tableColumn id="23" name="23" dataDxfId="250"/>
    <tableColumn id="24" name="24" dataDxfId="249"/>
    <tableColumn id="25" name="25" dataDxfId="248"/>
    <tableColumn id="26" name="26" dataDxfId="247"/>
    <tableColumn id="27" name="27" dataDxfId="246"/>
    <tableColumn id="28" name="28" dataDxfId="245"/>
    <tableColumn id="29" name="29" dataDxfId="244"/>
    <tableColumn id="30" name="30" dataDxfId="243"/>
    <tableColumn id="31" name="31" dataDxfId="242"/>
  </tableColumns>
  <tableStyleInfo name="TableStyleMedium9" showFirstColumn="0" showLastColumn="0" showRowStripes="1" showColumnStripes="0"/>
</table>
</file>

<file path=xl/tables/table345.xml><?xml version="1.0" encoding="utf-8"?>
<table xmlns="http://schemas.openxmlformats.org/spreadsheetml/2006/main" id="344" name="Tabela192345345" displayName="Tabela192345345" ref="I154:AM162" totalsRowShown="0" headerRowDxfId="241" dataDxfId="239" headerRowBorderDxfId="240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8"/>
    <tableColumn id="2" name="2" dataDxfId="237"/>
    <tableColumn id="3" name="3" dataDxfId="236"/>
    <tableColumn id="4" name="4" dataDxfId="235"/>
    <tableColumn id="5" name="5" dataDxfId="234"/>
    <tableColumn id="6" name="6" dataDxfId="233"/>
    <tableColumn id="7" name="7" dataDxfId="232"/>
    <tableColumn id="8" name="8" dataDxfId="231"/>
    <tableColumn id="9" name="9" dataDxfId="230"/>
    <tableColumn id="10" name="10" dataDxfId="229"/>
    <tableColumn id="11" name="11" dataDxfId="228"/>
    <tableColumn id="12" name="12" dataDxfId="227"/>
    <tableColumn id="13" name="13" dataDxfId="226"/>
    <tableColumn id="14" name="14" dataDxfId="225"/>
    <tableColumn id="15" name="15" dataDxfId="224"/>
    <tableColumn id="16" name="16" dataDxfId="223"/>
    <tableColumn id="17" name="17" dataDxfId="222"/>
    <tableColumn id="18" name="18" dataDxfId="221"/>
    <tableColumn id="19" name="19" dataDxfId="220"/>
    <tableColumn id="20" name="20" dataDxfId="219"/>
    <tableColumn id="21" name="21" dataDxfId="218"/>
    <tableColumn id="22" name="22" dataDxfId="217"/>
    <tableColumn id="23" name="23" dataDxfId="216"/>
    <tableColumn id="24" name="24" dataDxfId="215"/>
    <tableColumn id="25" name="25" dataDxfId="214"/>
    <tableColumn id="26" name="26" dataDxfId="213"/>
    <tableColumn id="27" name="27" dataDxfId="212"/>
    <tableColumn id="28" name="28" dataDxfId="211"/>
    <tableColumn id="29" name="29" dataDxfId="210"/>
    <tableColumn id="30" name="30" dataDxfId="209"/>
    <tableColumn id="31" name="31" dataDxfId="208"/>
  </tableColumns>
  <tableStyleInfo name="TableStyleMedium9" showFirstColumn="0" showLastColumn="0" showRowStripes="1" showColumnStripes="0"/>
</table>
</file>

<file path=xl/tables/table346.xml><?xml version="1.0" encoding="utf-8"?>
<table xmlns="http://schemas.openxmlformats.org/spreadsheetml/2006/main" id="345" name="Tabela19212446346" displayName="Tabela19212446346" ref="I104:AM109" totalsRowShown="0" headerRowDxfId="207" dataDxfId="205" headerRowBorderDxfId="206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4"/>
    <tableColumn id="2" name="2" dataDxfId="203"/>
    <tableColumn id="3" name="3" dataDxfId="202"/>
    <tableColumn id="4" name="4" dataDxfId="201"/>
    <tableColumn id="5" name="5" dataDxfId="200"/>
    <tableColumn id="6" name="6" dataDxfId="199"/>
    <tableColumn id="7" name="7" dataDxfId="198"/>
    <tableColumn id="8" name="8" dataDxfId="197"/>
    <tableColumn id="9" name="9" dataDxfId="196"/>
    <tableColumn id="10" name="10" dataDxfId="195"/>
    <tableColumn id="11" name="11" dataDxfId="194"/>
    <tableColumn id="12" name="12" dataDxfId="193"/>
    <tableColumn id="13" name="13" dataDxfId="192"/>
    <tableColumn id="14" name="14" dataDxfId="191"/>
    <tableColumn id="15" name="15" dataDxfId="190"/>
    <tableColumn id="16" name="16" dataDxfId="189"/>
    <tableColumn id="17" name="17" dataDxfId="188"/>
    <tableColumn id="18" name="18" dataDxfId="187"/>
    <tableColumn id="19" name="19" dataDxfId="186"/>
    <tableColumn id="20" name="20" dataDxfId="185"/>
    <tableColumn id="21" name="21" dataDxfId="184"/>
    <tableColumn id="22" name="22" dataDxfId="183"/>
    <tableColumn id="23" name="23" dataDxfId="182"/>
    <tableColumn id="24" name="24" dataDxfId="181"/>
    <tableColumn id="25" name="25" dataDxfId="180"/>
    <tableColumn id="26" name="26" dataDxfId="179"/>
    <tableColumn id="27" name="27" dataDxfId="178"/>
    <tableColumn id="28" name="28" dataDxfId="177"/>
    <tableColumn id="29" name="29" dataDxfId="176"/>
    <tableColumn id="30" name="30" dataDxfId="175"/>
    <tableColumn id="31" name="31" dataDxfId="174"/>
  </tableColumns>
  <tableStyleInfo name="TableStyleMedium9" showFirstColumn="0" showLastColumn="0" showRowStripes="1" showColumnStripes="0"/>
</table>
</file>

<file path=xl/tables/table347.xml><?xml version="1.0" encoding="utf-8"?>
<table xmlns="http://schemas.openxmlformats.org/spreadsheetml/2006/main" id="346" name="Tabela19212547347" displayName="Tabela19212547347" ref="I98:AM102" totalsRowShown="0" headerRowDxfId="173" dataDxfId="171" headerRowBorderDxfId="172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0"/>
    <tableColumn id="2" name="2" dataDxfId="169"/>
    <tableColumn id="3" name="3" dataDxfId="168"/>
    <tableColumn id="4" name="4" dataDxfId="167"/>
    <tableColumn id="5" name="5" dataDxfId="166"/>
    <tableColumn id="6" name="6" dataDxfId="165"/>
    <tableColumn id="7" name="7" dataDxfId="164"/>
    <tableColumn id="8" name="8" dataDxfId="163"/>
    <tableColumn id="9" name="9" dataDxfId="162"/>
    <tableColumn id="10" name="10" dataDxfId="161"/>
    <tableColumn id="11" name="11" dataDxfId="160"/>
    <tableColumn id="12" name="12" dataDxfId="159"/>
    <tableColumn id="13" name="13" dataDxfId="158"/>
    <tableColumn id="14" name="14" dataDxfId="157"/>
    <tableColumn id="15" name="15" dataDxfId="156"/>
    <tableColumn id="16" name="16" dataDxfId="155"/>
    <tableColumn id="17" name="17" dataDxfId="154"/>
    <tableColumn id="18" name="18" dataDxfId="153"/>
    <tableColumn id="19" name="19" dataDxfId="152"/>
    <tableColumn id="20" name="20" dataDxfId="151"/>
    <tableColumn id="21" name="21" dataDxfId="150"/>
    <tableColumn id="22" name="22" dataDxfId="149"/>
    <tableColumn id="23" name="23" dataDxfId="148"/>
    <tableColumn id="24" name="24" dataDxfId="147"/>
    <tableColumn id="25" name="25" dataDxfId="146"/>
    <tableColumn id="26" name="26" dataDxfId="145"/>
    <tableColumn id="27" name="27" dataDxfId="144"/>
    <tableColumn id="28" name="28" dataDxfId="143"/>
    <tableColumn id="29" name="29" dataDxfId="142"/>
    <tableColumn id="30" name="30" dataDxfId="141"/>
    <tableColumn id="31" name="31" dataDxfId="140"/>
  </tableColumns>
  <tableStyleInfo name="TableStyleMedium9" showFirstColumn="0" showLastColumn="0" showRowStripes="1" showColumnStripes="0"/>
</table>
</file>

<file path=xl/tables/table348.xml><?xml version="1.0" encoding="utf-8"?>
<table xmlns="http://schemas.openxmlformats.org/spreadsheetml/2006/main" id="347" name="Tabela2548348" displayName="Tabela2548348" ref="I118:AM124" totalsRowShown="0" headerRowDxfId="139" dataDxfId="138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7"/>
    <tableColumn id="2" name="2" dataDxfId="136"/>
    <tableColumn id="3" name="3" dataDxfId="135"/>
    <tableColumn id="4" name="4" dataDxfId="134"/>
    <tableColumn id="5" name="5" dataDxfId="133"/>
    <tableColumn id="6" name="6" dataDxfId="132"/>
    <tableColumn id="7" name="7" dataDxfId="131"/>
    <tableColumn id="8" name="8" dataDxfId="130"/>
    <tableColumn id="9" name="9" dataDxfId="129"/>
    <tableColumn id="10" name="10" dataDxfId="128"/>
    <tableColumn id="11" name="11" dataDxfId="127"/>
    <tableColumn id="12" name="12" dataDxfId="126"/>
    <tableColumn id="13" name="13" dataDxfId="125"/>
    <tableColumn id="14" name="14" dataDxfId="124"/>
    <tableColumn id="15" name="15" dataDxfId="123"/>
    <tableColumn id="16" name="16" dataDxfId="122"/>
    <tableColumn id="17" name="17" dataDxfId="121"/>
    <tableColumn id="18" name="18" dataDxfId="120"/>
    <tableColumn id="19" name="19" dataDxfId="119"/>
    <tableColumn id="20" name="20" dataDxfId="118"/>
    <tableColumn id="21" name="21" dataDxfId="117"/>
    <tableColumn id="22" name="22" dataDxfId="116"/>
    <tableColumn id="23" name="23" dataDxfId="115"/>
    <tableColumn id="24" name="24" dataDxfId="114"/>
    <tableColumn id="25" name="25" dataDxfId="113"/>
    <tableColumn id="26" name="26" dataDxfId="112"/>
    <tableColumn id="27" name="27" dataDxfId="111"/>
    <tableColumn id="28" name="28" dataDxfId="110"/>
    <tableColumn id="29" name="29" dataDxfId="109"/>
    <tableColumn id="30" name="30" dataDxfId="108"/>
    <tableColumn id="31" name="31" dataDxfId="107"/>
  </tableColumns>
  <tableStyleInfo name="TableStyleMedium9" showFirstColumn="0" showLastColumn="0" showRowStripes="1" showColumnStripes="0"/>
</table>
</file>

<file path=xl/tables/table349.xml><?xml version="1.0" encoding="utf-8"?>
<table xmlns="http://schemas.openxmlformats.org/spreadsheetml/2006/main" id="348" name="Tabela2649349" displayName="Tabela2649349" ref="I126:AM134" totalsRowShown="0" headerRowDxfId="106" headerRowBorderDxfId="105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4"/>
    <tableColumn id="2" name="2" dataDxfId="103"/>
    <tableColumn id="3" name="3" dataDxfId="102"/>
    <tableColumn id="4" name="4" dataDxfId="101"/>
    <tableColumn id="5" name="5" dataDxfId="100"/>
    <tableColumn id="6" name="6" dataDxfId="99"/>
    <tableColumn id="7" name="7" dataDxfId="98"/>
    <tableColumn id="8" name="8" dataDxfId="97"/>
    <tableColumn id="9" name="9" dataDxfId="96"/>
    <tableColumn id="10" name="10" dataDxfId="95"/>
    <tableColumn id="11" name="11" dataDxfId="94"/>
    <tableColumn id="12" name="12" dataDxfId="93"/>
    <tableColumn id="13" name="13" dataDxfId="92"/>
    <tableColumn id="14" name="14" dataDxfId="91"/>
    <tableColumn id="15" name="15" dataDxfId="90"/>
    <tableColumn id="16" name="16" dataDxfId="89"/>
    <tableColumn id="17" name="17" dataDxfId="88"/>
    <tableColumn id="18" name="18" dataDxfId="87"/>
    <tableColumn id="19" name="19" dataDxfId="86"/>
    <tableColumn id="20" name="20" dataDxfId="85"/>
    <tableColumn id="21" name="21" dataDxfId="84"/>
    <tableColumn id="22" name="22" dataDxfId="83"/>
    <tableColumn id="23" name="23" dataDxfId="82"/>
    <tableColumn id="24" name="24" dataDxfId="81"/>
    <tableColumn id="25" name="25" dataDxfId="80"/>
    <tableColumn id="26" name="26" dataDxfId="79"/>
    <tableColumn id="27" name="27" dataDxfId="78"/>
    <tableColumn id="28" name="28" dataDxfId="77"/>
    <tableColumn id="29" name="29" dataDxfId="76"/>
    <tableColumn id="30" name="30" dataDxfId="75"/>
    <tableColumn id="31" name="31" dataDxfId="74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61" name="Tabela1337362" displayName="Tabela1337362" ref="B92:C99" headerRowCount="0" totalsRowShown="0">
  <tableColumns count="2">
    <tableColumn id="1" name="Kolumna1" dataDxfId="6028"/>
    <tableColumn id="2" name="Kolumna2" dataDxfId="6027"/>
  </tableColumns>
  <tableStyleInfo name="TableStyleLight9" showFirstColumn="0" showLastColumn="0" showRowStripes="1" showColumnStripes="0"/>
</table>
</file>

<file path=xl/tables/table350.xml><?xml version="1.0" encoding="utf-8"?>
<table xmlns="http://schemas.openxmlformats.org/spreadsheetml/2006/main" id="349" name="Tabela2750350" displayName="Tabela2750350" ref="I136:AM144" totalsRowShown="0" headerRowDxfId="73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"/>
    <tableColumn id="2" name="2" dataDxfId="71"/>
    <tableColumn id="3" name="3" dataDxfId="70"/>
    <tableColumn id="4" name="4" dataDxfId="69"/>
    <tableColumn id="5" name="5" dataDxfId="68"/>
    <tableColumn id="6" name="6" dataDxfId="67"/>
    <tableColumn id="7" name="7" dataDxfId="66"/>
    <tableColumn id="8" name="8" dataDxfId="65"/>
    <tableColumn id="9" name="9" dataDxfId="64"/>
    <tableColumn id="10" name="10" dataDxfId="63"/>
    <tableColumn id="11" name="11" dataDxfId="62"/>
    <tableColumn id="12" name="12" dataDxfId="61"/>
    <tableColumn id="13" name="13" dataDxfId="60"/>
    <tableColumn id="14" name="14" dataDxfId="59"/>
    <tableColumn id="15" name="15" dataDxfId="58"/>
    <tableColumn id="16" name="16" dataDxfId="57"/>
    <tableColumn id="17" name="17" dataDxfId="56"/>
    <tableColumn id="18" name="18" dataDxfId="55"/>
    <tableColumn id="19" name="19" dataDxfId="54"/>
    <tableColumn id="20" name="20" dataDxfId="53"/>
    <tableColumn id="21" name="21" dataDxfId="52"/>
    <tableColumn id="22" name="22" dataDxfId="51"/>
    <tableColumn id="23" name="23" dataDxfId="50"/>
    <tableColumn id="24" name="24" dataDxfId="49"/>
    <tableColumn id="25" name="25" dataDxfId="48"/>
    <tableColumn id="26" name="26" dataDxfId="47"/>
    <tableColumn id="27" name="27" dataDxfId="46"/>
    <tableColumn id="28" name="28" dataDxfId="45"/>
    <tableColumn id="29" name="29" dataDxfId="44"/>
    <tableColumn id="30" name="30" dataDxfId="43"/>
    <tableColumn id="31" name="31" dataDxfId="42"/>
  </tableColumns>
  <tableStyleInfo name="TableStyleMedium9" showFirstColumn="0" showLastColumn="0" showRowStripes="1" showColumnStripes="0"/>
</table>
</file>

<file path=xl/tables/table351.xml><?xml version="1.0" encoding="utf-8"?>
<table xmlns="http://schemas.openxmlformats.org/spreadsheetml/2006/main" id="350" name="Tabela2851351" displayName="Tabela2851351" ref="I146:AM152" totalsRowShown="0" headerRowDxfId="41" dataDxfId="39" headerRowBorderDxfId="40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8"/>
    <tableColumn id="2" name="2" dataDxfId="37"/>
    <tableColumn id="3" name="3" dataDxfId="36"/>
    <tableColumn id="4" name="4" dataDxfId="35"/>
    <tableColumn id="5" name="5" dataDxfId="34"/>
    <tableColumn id="6" name="6" dataDxfId="33"/>
    <tableColumn id="7" name="7" dataDxfId="32"/>
    <tableColumn id="8" name="8" dataDxfId="31"/>
    <tableColumn id="9" name="9" dataDxfId="30"/>
    <tableColumn id="10" name="10" dataDxfId="29"/>
    <tableColumn id="11" name="11" dataDxfId="28"/>
    <tableColumn id="12" name="12" dataDxfId="27"/>
    <tableColumn id="13" name="13" dataDxfId="26"/>
    <tableColumn id="14" name="14" dataDxfId="25"/>
    <tableColumn id="15" name="15" dataDxfId="24"/>
    <tableColumn id="16" name="16" dataDxfId="23"/>
    <tableColumn id="17" name="17" dataDxfId="22"/>
    <tableColumn id="18" name="18" dataDxfId="21"/>
    <tableColumn id="19" name="19" dataDxfId="20"/>
    <tableColumn id="20" name="20" dataDxfId="19"/>
    <tableColumn id="21" name="21" dataDxfId="18"/>
    <tableColumn id="22" name="22" dataDxfId="17"/>
    <tableColumn id="23" name="23" dataDxfId="16"/>
    <tableColumn id="24" name="24" dataDxfId="15"/>
    <tableColumn id="25" name="25" dataDxfId="14"/>
    <tableColumn id="26" name="26" dataDxfId="13"/>
    <tableColumn id="27" name="27" dataDxfId="12"/>
    <tableColumn id="28" name="28" dataDxfId="11"/>
    <tableColumn id="29" name="29" dataDxfId="10"/>
    <tableColumn id="30" name="30" dataDxfId="9"/>
    <tableColumn id="31" name="31" dataDxfId="8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2" name="Tabela1438363" displayName="Tabela1438363" ref="B102:C109" headerRowCount="0" totalsRowShown="0">
  <tableColumns count="2">
    <tableColumn id="1" name="Kolumna1" dataDxfId="6026"/>
    <tableColumn id="2" name="Kolumna2" dataDxfId="6025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63" name="Tabela1539364" displayName="Tabela1539364" ref="B112:C117" headerRowCount="0" totalsRowShown="0">
  <tableColumns count="2">
    <tableColumn id="1" name="Kolumna1" dataDxfId="6024"/>
    <tableColumn id="2" name="Kolumna2" dataDxfId="6023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64" name="Tabela1640365" displayName="Tabela1640365" ref="B120:C127" headerRowCount="0" totalsRowShown="0">
  <tableColumns count="2">
    <tableColumn id="1" name="Kolumna1" dataDxfId="6022"/>
    <tableColumn id="2" name="Kolumna2" dataDxfId="6021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76" name="Jedzenie2377" displayName="Jedzenie2377" ref="B63:G67" headerRowCount="0" totalsRowShown="0" headerRowDxfId="6020" dataDxfId="6019">
  <tableColumns count="6">
    <tableColumn id="1" name="Kategoria" dataDxfId="6018"/>
    <tableColumn id="2" name="0" headerRowDxfId="6017" dataDxfId="6016"/>
    <tableColumn id="3" name="02" headerRowDxfId="6015" dataDxfId="6014">
      <calculatedColumnFormula>Jedzenie2[[#This Row],[02]]+Jedzenie277[[#This Row],[02]]+Jedzenie2102[[#This Row],[02]]+Jedzenie2127[[#This Row],[02]]+Jedzenie2127152[[#This Row],[02]]+Jedzenie2177[[#This Row],[02]]+Jedzenie2202[[#This Row],[02]]+Jedzenie2227[[#This Row],[02]]+Jedzenie2252[[#This Row],[02]]+Jedzenie2277[[#This Row],[02]]+Jedzenie2302[[#This Row],[02]]+Jedzenie2327[[#This Row],[02]]</calculatedColumnFormula>
    </tableColumn>
    <tableColumn id="4" name="Kolumna4" dataDxfId="6013">
      <calculatedColumnFormula>C63-D63</calculatedColumnFormula>
    </tableColumn>
    <tableColumn id="5" name="Kolumna1" dataDxfId="6012">
      <calculatedColumnFormula>IFERROR(D63/C63,"")</calculatedColumnFormula>
    </tableColumn>
    <tableColumn id="6" name="Kolumna2" dataDxfId="601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I62:AM67" totalsRowShown="0" headerRowDxfId="6527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526"/>
    <tableColumn id="2" name="2" dataDxfId="6525"/>
    <tableColumn id="3" name="3" dataDxfId="6524"/>
    <tableColumn id="4" name="4" dataDxfId="6523"/>
    <tableColumn id="5" name="5" dataDxfId="6522"/>
    <tableColumn id="6" name="6" dataDxfId="6521"/>
    <tableColumn id="7" name="7" dataDxfId="6520"/>
    <tableColumn id="8" name="8" dataDxfId="6519"/>
    <tableColumn id="9" name="9" dataDxfId="6518"/>
    <tableColumn id="10" name="10" dataDxfId="6517"/>
    <tableColumn id="11" name="11" dataDxfId="6516"/>
    <tableColumn id="12" name="12" dataDxfId="6515"/>
    <tableColumn id="13" name="13" dataDxfId="6514"/>
    <tableColumn id="14" name="14" dataDxfId="6513"/>
    <tableColumn id="15" name="15" dataDxfId="6512"/>
    <tableColumn id="16" name="16" dataDxfId="6511"/>
    <tableColumn id="17" name="17" dataDxfId="6510"/>
    <tableColumn id="18" name="18" dataDxfId="6509"/>
    <tableColumn id="19" name="19" dataDxfId="6508"/>
    <tableColumn id="20" name="20" dataDxfId="6507"/>
    <tableColumn id="21" name="21" dataDxfId="6506"/>
    <tableColumn id="22" name="22" dataDxfId="6505"/>
    <tableColumn id="23" name="23" dataDxfId="6504"/>
    <tableColumn id="24" name="24" dataDxfId="6503"/>
    <tableColumn id="25" name="25" dataDxfId="6502"/>
    <tableColumn id="26" name="26" dataDxfId="6501"/>
    <tableColumn id="27" name="27" dataDxfId="6500"/>
    <tableColumn id="28" name="28" dataDxfId="6499"/>
    <tableColumn id="29" name="29" dataDxfId="6498"/>
    <tableColumn id="30" name="30" dataDxfId="6497"/>
    <tableColumn id="31" name="31" dataDxfId="6496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377" name="Transport3378" displayName="Transport3378" ref="B82:G89" headerRowCount="0" totalsRowShown="0">
  <tableColumns count="6">
    <tableColumn id="1" name="Kolumna1" dataDxfId="6010"/>
    <tableColumn id="2" name="Kolumna2" dataDxfId="6009"/>
    <tableColumn id="3" name="Kolumna3" dataDxfId="6008">
      <calculatedColumnFormula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calculatedColumnFormula>
    </tableColumn>
    <tableColumn id="4" name="Kolumna4" dataDxfId="6007">
      <calculatedColumnFormula>C82-D82</calculatedColumnFormula>
    </tableColumn>
    <tableColumn id="5" name="Kolumna5" dataDxfId="6006">
      <calculatedColumnFormula>IFERROR(D82/C82,"")</calculatedColumnFormula>
    </tableColumn>
    <tableColumn id="6" name="Kolumna6" dataDxfId="6005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378" name="Tabela718379" displayName="Tabela718379" ref="B49:G55" headerRowCount="0" totalsRowShown="0" headerRowDxfId="6004" dataDxfId="6003">
  <tableColumns count="6">
    <tableColumn id="1" name="Kolumna1" dataDxfId="6002"/>
    <tableColumn id="2" name="Kolumna2" dataDxfId="6001"/>
    <tableColumn id="3" name="Kolumna3" dataDxfId="6000"/>
    <tableColumn id="4" name="Kolumna4" dataDxfId="5999">
      <calculatedColumnFormula>Tabela718379[[#This Row],[Kolumna3]]-Tabela718379[[#This Row],[Kolumna2]]</calculatedColumnFormula>
    </tableColumn>
    <tableColumn id="5" name="Kolumna5" dataDxfId="6" dataCellStyle="Procentowy">
      <calculatedColumnFormula>IFERROR(D49/C49,"")</calculatedColumnFormula>
    </tableColumn>
    <tableColumn id="6" name="Kolumna6" dataDxfId="5998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380" name="Tabela431381" displayName="Tabela431381" ref="B70:G79" headerRowCount="0" totalsRowShown="0" headerRowDxfId="5997">
  <tableColumns count="6">
    <tableColumn id="1" name="Kolumna1" dataDxfId="5996"/>
    <tableColumn id="2" name="Kolumna2" headerRowDxfId="5995" dataDxfId="5994"/>
    <tableColumn id="3" name="Kolumna3" headerRowDxfId="5993" dataDxfId="5992">
      <calculatedColumnFormula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calculatedColumnFormula>
    </tableColumn>
    <tableColumn id="4" name="Kolumna4" headerRowDxfId="5991" dataDxfId="5990">
      <calculatedColumnFormula>C70-D70</calculatedColumnFormula>
    </tableColumn>
    <tableColumn id="5" name="Kolumna5" headerRowDxfId="5989" dataDxfId="5988">
      <calculatedColumnFormula>IFERROR(D70/C70,"")</calculatedColumnFormula>
    </tableColumn>
    <tableColumn id="6" name="Kolumna6" headerRowDxfId="5987" dataDxfId="5986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381" name="Tabela832382" displayName="Tabela832382" ref="B92:G96" headerRowCount="0" totalsRowShown="0">
  <tableColumns count="6">
    <tableColumn id="1" name="Kolumna1" headerRowDxfId="5985" dataDxfId="5984"/>
    <tableColumn id="2" name="Kolumna2" dataDxfId="5983"/>
    <tableColumn id="3" name="Kolumna3" dataDxfId="5982">
      <calculatedColumnFormula>Tabela832[[#This Row],[Kolumna3]]+Tabela83282[[#This Row],[Kolumna3]]+Tabela832107[[#This Row],[Kolumna3]]+Tabela832132[[#This Row],[Kolumna3]]+Tabela832132157[[#This Row],[Kolumna3]]+Tabela832182[[#This Row],[Kolumna3]]+Tabela832207[[#This Row],[Kolumna3]]+Tabela832232[[#This Row],[Kolumna3]]+Tabela832257[[#This Row],[Kolumna3]]+Tabela832282[[#This Row],[Kolumna3]]+Tabela832307[[#This Row],[Kolumna3]]+Tabela832332[[#This Row],[Kolumna3]]</calculatedColumnFormula>
    </tableColumn>
    <tableColumn id="4" name="Kolumna4" dataDxfId="5981">
      <calculatedColumnFormula>C92-D92</calculatedColumnFormula>
    </tableColumn>
    <tableColumn id="5" name="Kolumna5" dataDxfId="5980">
      <calculatedColumnFormula>IFERROR(D92/C92,"")</calculatedColumnFormula>
    </tableColumn>
    <tableColumn id="6" name="Kolumna6" dataDxfId="5979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382" name="Tabela933383" displayName="Tabela933383" ref="B99:G102" headerRowCount="0" totalsRowShown="0">
  <tableColumns count="6">
    <tableColumn id="1" name="Kolumna1" headerRowDxfId="5978" dataDxfId="5977"/>
    <tableColumn id="2" name="Kolumna2" dataDxfId="5976"/>
    <tableColumn id="3" name="Kolumna3" dataDxfId="5975">
      <calculatedColumnFormula>Tabela933[[#This Row],[Kolumna3]]+Tabela93383[[#This Row],[Kolumna3]]+Tabela933108[[#This Row],[Kolumna3]]+Tabela933133[[#This Row],[Kolumna3]]+Tabela933133158[[#This Row],[Kolumna3]]+Tabela933183[[#This Row],[Kolumna3]]+Tabela933208[[#This Row],[Kolumna3]]+Tabela933233[[#This Row],[Kolumna3]]+Tabela933258[[#This Row],[Kolumna3]]+Tabela933283[[#This Row],[Kolumna3]]+Tabela933308[[#This Row],[Kolumna3]]+Tabela933333[[#This Row],[Kolumna3]]</calculatedColumnFormula>
    </tableColumn>
    <tableColumn id="4" name="Kolumna4" dataDxfId="5974">
      <calculatedColumnFormula>C99-D99</calculatedColumnFormula>
    </tableColumn>
    <tableColumn id="5" name="Kolumna5" dataDxfId="5973">
      <calculatedColumnFormula>IFERROR(D99/C99,"")</calculatedColumnFormula>
    </tableColumn>
    <tableColumn id="6" name="Kolumna6" dataDxfId="5972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383" name="Tabela1034384" displayName="Tabela1034384" ref="B105:G109" headerRowCount="0" totalsRowShown="0">
  <tableColumns count="6">
    <tableColumn id="1" name="Kolumna1" headerRowDxfId="5971" dataDxfId="5970"/>
    <tableColumn id="2" name="Kolumna2" dataDxfId="5969">
      <calculatedColumnFormula>Tabela1034[[#This Row],[Kolumna2]]+Tabela103484[[#This Row],[Kolumna2]]+Tabela1034109[[#This Row],[Kolumna2]]+Tabela1034134[[#This Row],[Kolumna2]]+Tabela1034134159[[#This Row],[Kolumna2]]+Tabela1034184[[#This Row],[Kolumna2]]+Tabela1034209[[#This Row],[Kolumna2]]+Tabela1034234[[#This Row],[Kolumna2]]+Tabela1034259[[#This Row],[Kolumna2]]+Tabela1034284[[#This Row],[Kolumna2]]+Tabela1034309[[#This Row],[Kolumna2]]+Tabela1034334[[#This Row],[Kolumna2]]</calculatedColumnFormula>
    </tableColumn>
    <tableColumn id="3" name="Kolumna3" dataDxfId="5968">
      <calculatedColumnFormula>Tabela1034[[#This Row],[Kolumna3]]+Tabela103484[[#This Row],[Kolumna3]]+Tabela1034109[[#This Row],[Kolumna3]]+Tabela1034134[[#This Row],[Kolumna3]]+Tabela1034134159[[#This Row],[Kolumna3]]+Tabela1034184[[#This Row],[Kolumna3]]+Tabela1034209[[#This Row],[Kolumna3]]+Tabela1034234[[#This Row],[Kolumna3]]+Tabela1034259[[#This Row],[Kolumna3]]+Tabela1034284[[#This Row],[Kolumna3]]+Tabela1034309[[#This Row],[Kolumna3]]+Tabela1034334[[#This Row],[Kolumna3]]</calculatedColumnFormula>
    </tableColumn>
    <tableColumn id="4" name="Kolumna4" dataDxfId="5967">
      <calculatedColumnFormula>C105-D105</calculatedColumnFormula>
    </tableColumn>
    <tableColumn id="5" name="Kolumna5" dataDxfId="5966">
      <calculatedColumnFormula>IFERROR(D105/C105,"")</calculatedColumnFormula>
    </tableColumn>
    <tableColumn id="6" name="Kolumna6" dataDxfId="5965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384" name="Tabela1135385" displayName="Tabela1135385" ref="B112:G116" headerRowCount="0" totalsRowShown="0">
  <tableColumns count="6">
    <tableColumn id="1" name="Kolumna1" dataDxfId="5964"/>
    <tableColumn id="2" name="Kolumna2" dataDxfId="5963"/>
    <tableColumn id="3" name="Kolumna3" dataDxfId="5962">
      <calculatedColumnFormula>Tabela1135[[#This Row],[Kolumna3]]+Tabela113585[[#This Row],[Kolumna3]]+Tabela1135110[[#This Row],[Kolumna3]]+Tabela1135135[[#This Row],[Kolumna3]]+Tabela1135135160[[#This Row],[Kolumna3]]+Tabela1135185[[#This Row],[Kolumna3]]+Tabela1135210[[#This Row],[Kolumna3]]+Tabela1135235[[#This Row],[Kolumna3]]+Tabela1135260[[#This Row],[Kolumna3]]+Tabela1135285[[#This Row],[Kolumna3]]+Tabela1135310[[#This Row],[Kolumna3]]+Tabela1135335[[#This Row],[Kolumna3]]</calculatedColumnFormula>
    </tableColumn>
    <tableColumn id="4" name="Kolumna4" dataDxfId="5961">
      <calculatedColumnFormula>C112-D112</calculatedColumnFormula>
    </tableColumn>
    <tableColumn id="5" name="Kolumna5" dataDxfId="5960">
      <calculatedColumnFormula>IFERROR(D112/C112,"")</calculatedColumnFormula>
    </tableColumn>
    <tableColumn id="6" name="Kolumna6" dataDxfId="5959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385" name="Tabela1236386" displayName="Tabela1236386" ref="B119:G124" headerRowCount="0" totalsRowShown="0">
  <tableColumns count="6">
    <tableColumn id="1" name="Kolumna1" dataDxfId="5958"/>
    <tableColumn id="2" name="Kolumna2" dataDxfId="5957"/>
    <tableColumn id="3" name="Kolumna3" dataDxfId="5956">
      <calculatedColumnFormula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calculatedColumnFormula>
    </tableColumn>
    <tableColumn id="4" name="Kolumna4" dataDxfId="5955">
      <calculatedColumnFormula>C119-D119</calculatedColumnFormula>
    </tableColumn>
    <tableColumn id="5" name="Kolumna5" dataDxfId="5954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386" name="Tabela1337387" displayName="Tabela1337387" ref="B127:G134" headerRowCount="0" totalsRowShown="0">
  <tableColumns count="6">
    <tableColumn id="1" name="Kolumna1" dataDxfId="5953"/>
    <tableColumn id="2" name="Kolumna2" dataDxfId="5952">
      <calculatedColumnFormula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calculatedColumnFormula>
    </tableColumn>
    <tableColumn id="3" name="Kolumna3" dataDxfId="5951">
      <calculatedColumnFormula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calculatedColumnFormula>
    </tableColumn>
    <tableColumn id="4" name="Kolumna4" dataDxfId="5950">
      <calculatedColumnFormula>C127-D127</calculatedColumnFormula>
    </tableColumn>
    <tableColumn id="5" name="Kolumna5" dataDxfId="5949">
      <calculatedColumnFormula>IFERROR(D127/C127,"")</calculatedColumnFormula>
    </tableColumn>
    <tableColumn id="6" name="Kolumna6" dataDxfId="5948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id="387" name="Tabela1438388" displayName="Tabela1438388" ref="B137:G144" headerRowCount="0" totalsRowShown="0">
  <tableColumns count="6">
    <tableColumn id="1" name="Kolumna1" dataDxfId="5947">
      <calculatedColumnFormula>'Wzorzec kategorii'!B102</calculatedColumnFormula>
    </tableColumn>
    <tableColumn id="2" name="Kolumna2" dataDxfId="5946">
      <calculatedColumnFormula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calculatedColumnFormula>
    </tableColumn>
    <tableColumn id="3" name="Kolumna3" dataDxfId="5945">
      <calculatedColumnFormula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calculatedColumnFormula>
    </tableColumn>
    <tableColumn id="4" name="Kolumna4" dataDxfId="5944">
      <calculatedColumnFormula>C137-D137</calculatedColumnFormula>
    </tableColumn>
    <tableColumn id="5" name="Kolumna5" dataDxfId="5943">
      <calculatedColumnFormula>IFERROR(D137/C137,"")</calculatedColumnFormula>
    </tableColumn>
    <tableColumn id="6" name="Kolumna6" dataDxfId="594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B70:G79" headerRowCount="0" totalsRowShown="0" headerRowDxfId="6495">
  <tableColumns count="6">
    <tableColumn id="1" name="Kolumna1" dataDxfId="6494"/>
    <tableColumn id="2" name="Kolumna2" headerRowDxfId="6493" dataDxfId="6492"/>
    <tableColumn id="3" name="Kolumna3" headerRowDxfId="6491" dataDxfId="6490">
      <calculatedColumnFormula>SUM(Tabela18[#This Row])</calculatedColumnFormula>
    </tableColumn>
    <tableColumn id="4" name="Kolumna4" headerRowDxfId="6489" dataDxfId="6488">
      <calculatedColumnFormula>C70-D70</calculatedColumnFormula>
    </tableColumn>
    <tableColumn id="5" name="Kolumna5" headerRowDxfId="6487" dataDxfId="6486">
      <calculatedColumnFormula>IFERROR(D70/C70,"")</calculatedColumnFormula>
    </tableColumn>
    <tableColumn id="6" name="Kolumna6" headerRowDxfId="6485" dataDxfId="6484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id="388" name="Tabela1539389" displayName="Tabela1539389" ref="B147:G152" headerRowCount="0" totalsRowShown="0">
  <tableColumns count="6">
    <tableColumn id="1" name="Kolumna1" dataDxfId="5941">
      <calculatedColumnFormula>'Wzorzec kategorii'!B112</calculatedColumnFormula>
    </tableColumn>
    <tableColumn id="2" name="Kolumna2" dataDxfId="5940">
      <calculatedColumnFormula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calculatedColumnFormula>
    </tableColumn>
    <tableColumn id="3" name="Kolumna3" dataDxfId="5939">
      <calculatedColumnFormula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calculatedColumnFormula>
    </tableColumn>
    <tableColumn id="4" name="Kolumna4" dataDxfId="5938">
      <calculatedColumnFormula>C147-D147</calculatedColumnFormula>
    </tableColumn>
    <tableColumn id="5" name="Kolumna5" dataDxfId="5937">
      <calculatedColumnFormula>IFERROR(D147/C147,"")</calculatedColumnFormula>
    </tableColumn>
    <tableColumn id="6" name="Kolumna6" dataDxfId="5936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id="389" name="Tabela1640390" displayName="Tabela1640390" ref="B155:G162" headerRowCount="0" totalsRowShown="0">
  <tableColumns count="6">
    <tableColumn id="1" name="Kolumna1" dataDxfId="5935">
      <calculatedColumnFormula>'Wzorzec kategorii'!B120</calculatedColumnFormula>
    </tableColumn>
    <tableColumn id="2" name="Kolumna2" dataDxfId="5934">
      <calculatedColumnFormula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calculatedColumnFormula>
    </tableColumn>
    <tableColumn id="3" name="Kolumna3" dataDxfId="5933">
      <calculatedColumnFormula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calculatedColumnFormula>
    </tableColumn>
    <tableColumn id="4" name="Kolumna4" dataDxfId="5932">
      <calculatedColumnFormula>C155-D155</calculatedColumnFormula>
    </tableColumn>
    <tableColumn id="5" name="Kolumna5" dataDxfId="5931">
      <calculatedColumnFormula>IFERROR(D155/C155,"")</calculatedColumnFormula>
    </tableColumn>
    <tableColumn id="6" name="Kolumna6" dataDxfId="5930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id="1" name="Jedzenie2" displayName="Jedzenie2" ref="B63:G67" headerRowCount="0" totalsRowShown="0" headerRowDxfId="5929" dataDxfId="5928">
  <tableColumns count="6">
    <tableColumn id="1" name="Kategoria" dataDxfId="5927">
      <calculatedColumnFormula>'Wzorzec kategorii'!B28</calculatedColumnFormula>
    </tableColumn>
    <tableColumn id="2" name="0" headerRowDxfId="5926" dataDxfId="5925"/>
    <tableColumn id="3" name="02" headerRowDxfId="5924" dataDxfId="5923">
      <calculatedColumnFormula>SUM(Tabela330[#This Row])</calculatedColumnFormula>
    </tableColumn>
    <tableColumn id="4" name="Kolumna4" dataDxfId="5922">
      <calculatedColumnFormula>C63-D63</calculatedColumnFormula>
    </tableColumn>
    <tableColumn id="5" name="Kolumna1" dataDxfId="5921">
      <calculatedColumnFormula>IFERROR(D63/C63,"")</calculatedColumnFormula>
    </tableColumn>
    <tableColumn id="6" name="Kolumna2" dataDxfId="5920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id="2" name="Transport3" displayName="Transport3" ref="B82:G89" headerRowCount="0" totalsRowShown="0">
  <tableColumns count="6">
    <tableColumn id="1" name="Kolumna1" dataDxfId="5919">
      <calculatedColumnFormula>'Wzorzec kategorii'!B47</calculatedColumnFormula>
    </tableColumn>
    <tableColumn id="2" name="Kolumna2" dataDxfId="5918"/>
    <tableColumn id="3" name="Kolumna3" dataDxfId="5917">
      <calculatedColumnFormula>SUM(Tabela1942[#This Row])</calculatedColumnFormula>
    </tableColumn>
    <tableColumn id="4" name="Kolumna4" dataDxfId="5916">
      <calculatedColumnFormula>C82-D82</calculatedColumnFormula>
    </tableColumn>
    <tableColumn id="5" name="Kolumna5" dataDxfId="5915">
      <calculatedColumnFormula>IFERROR(D82/C82,"")</calculatedColumnFormula>
    </tableColumn>
    <tableColumn id="6" name="Kolumna6" dataDxfId="5914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id="17" name="Tabela718" displayName="Tabela718" ref="B49:G55" headerRowCount="0" totalsRowShown="0" headerRowDxfId="5913" dataDxfId="5912">
  <tableColumns count="6">
    <tableColumn id="1" name="Kolumna1" dataDxfId="5911">
      <calculatedColumnFormula>'Wzorzec kategorii'!B15</calculatedColumnFormula>
    </tableColumn>
    <tableColumn id="2" name="Kolumna2" dataDxfId="5910"/>
    <tableColumn id="3" name="Kolumna3" dataDxfId="5909"/>
    <tableColumn id="4" name="Kolumna4" dataDxfId="5908">
      <calculatedColumnFormula>Tabela718[[#This Row],[Kolumna3]]-Tabela718[[#This Row],[Kolumna2]]</calculatedColumnFormula>
    </tableColumn>
    <tableColumn id="5" name="Kolumna5" dataDxfId="5" dataCellStyle="Procentowy">
      <calculatedColumnFormula>IFERROR(D49/C49,"")</calculatedColumnFormula>
    </tableColumn>
    <tableColumn id="6" name="Kolumna6" dataDxfId="5907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id="29" name="Tabela330" displayName="Tabela330" ref="I62:AM67" totalsRowShown="0" headerRowDxfId="5906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05"/>
    <tableColumn id="2" name="2" dataDxfId="5904"/>
    <tableColumn id="3" name="3" dataDxfId="5903"/>
    <tableColumn id="4" name="4" dataDxfId="5902"/>
    <tableColumn id="5" name="5" dataDxfId="5901"/>
    <tableColumn id="6" name="6" dataDxfId="5900"/>
    <tableColumn id="7" name="7" dataDxfId="5899"/>
    <tableColumn id="8" name="8" dataDxfId="5898"/>
    <tableColumn id="9" name="9" dataDxfId="5897"/>
    <tableColumn id="10" name="10" dataDxfId="5896"/>
    <tableColumn id="11" name="11" dataDxfId="5895"/>
    <tableColumn id="12" name="12" dataDxfId="5894"/>
    <tableColumn id="13" name="13" dataDxfId="5893"/>
    <tableColumn id="14" name="14" dataDxfId="5892"/>
    <tableColumn id="15" name="15" dataDxfId="5891"/>
    <tableColumn id="16" name="16" dataDxfId="5890"/>
    <tableColumn id="17" name="17" dataDxfId="5889"/>
    <tableColumn id="18" name="18" dataDxfId="5888"/>
    <tableColumn id="19" name="19" dataDxfId="5887"/>
    <tableColumn id="20" name="20" dataDxfId="5886"/>
    <tableColumn id="21" name="21" dataDxfId="5885"/>
    <tableColumn id="22" name="22" dataDxfId="5884"/>
    <tableColumn id="23" name="23" dataDxfId="5883"/>
    <tableColumn id="24" name="24" dataDxfId="5882"/>
    <tableColumn id="25" name="25" dataDxfId="5881"/>
    <tableColumn id="26" name="26" dataDxfId="5880"/>
    <tableColumn id="27" name="27" dataDxfId="5879"/>
    <tableColumn id="28" name="28" dataDxfId="5878"/>
    <tableColumn id="29" name="29" dataDxfId="5877"/>
    <tableColumn id="30" name="30" dataDxfId="5876"/>
    <tableColumn id="31" name="31" dataDxfId="5875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30" name="Tabela431" displayName="Tabela431" ref="B70:G79" headerRowCount="0" totalsRowShown="0" headerRowDxfId="5874">
  <tableColumns count="6">
    <tableColumn id="1" name="Kolumna1" dataDxfId="5873">
      <calculatedColumnFormula>'Wzorzec kategorii'!B35</calculatedColumnFormula>
    </tableColumn>
    <tableColumn id="2" name="Kolumna2" headerRowDxfId="5872" dataDxfId="5871"/>
    <tableColumn id="3" name="Kolumna3" headerRowDxfId="5870" dataDxfId="5869">
      <calculatedColumnFormula>SUM(Tabela1841[#This Row])</calculatedColumnFormula>
    </tableColumn>
    <tableColumn id="4" name="Kolumna4" headerRowDxfId="5868" dataDxfId="5867">
      <calculatedColumnFormula>C70-D70</calculatedColumnFormula>
    </tableColumn>
    <tableColumn id="5" name="Kolumna5" headerRowDxfId="5866" dataDxfId="5865">
      <calculatedColumnFormula>IFERROR(D70/C70,"")</calculatedColumnFormula>
    </tableColumn>
    <tableColumn id="6" name="Kolumna6" headerRowDxfId="5864" dataDxfId="5863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id="31" name="Tabela832" displayName="Tabela832" ref="B92:G96" headerRowCount="0" totalsRowShown="0">
  <tableColumns count="6">
    <tableColumn id="1" name="Kolumna1" headerRowDxfId="5862" dataDxfId="5861">
      <calculatedColumnFormula>'Wzorzec kategorii'!B57</calculatedColumnFormula>
    </tableColumn>
    <tableColumn id="2" name="Kolumna2" dataDxfId="5860"/>
    <tableColumn id="3" name="Kolumna3" dataDxfId="5859">
      <calculatedColumnFormula>SUM(Tabela192143[#This Row])</calculatedColumnFormula>
    </tableColumn>
    <tableColumn id="4" name="Kolumna4" dataDxfId="5858">
      <calculatedColumnFormula>C92-D92</calculatedColumnFormula>
    </tableColumn>
    <tableColumn id="5" name="Kolumna5" dataDxfId="5857">
      <calculatedColumnFormula>IFERROR(D92/C92,"")</calculatedColumnFormula>
    </tableColumn>
    <tableColumn id="6" name="Kolumna6" dataDxfId="5856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id="32" name="Tabela933" displayName="Tabela933" ref="B99:G102" headerRowCount="0" totalsRowShown="0">
  <tableColumns count="6">
    <tableColumn id="1" name="Kolumna1" headerRowDxfId="5855" dataDxfId="5854">
      <calculatedColumnFormula>'Wzorzec kategorii'!B64</calculatedColumnFormula>
    </tableColumn>
    <tableColumn id="2" name="Kolumna2" dataDxfId="5853"/>
    <tableColumn id="3" name="Kolumna3" dataDxfId="5852">
      <calculatedColumnFormula>SUM(Tabela19212547[#This Row])</calculatedColumnFormula>
    </tableColumn>
    <tableColumn id="4" name="Kolumna4" dataDxfId="5851">
      <calculatedColumnFormula>C99-D99</calculatedColumnFormula>
    </tableColumn>
    <tableColumn id="5" name="Kolumna5" dataDxfId="5850">
      <calculatedColumnFormula>IFERROR(D99/C99,"")</calculatedColumnFormula>
    </tableColumn>
    <tableColumn id="6" name="Kolumna6" dataDxfId="5849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id="33" name="Tabela1034" displayName="Tabela1034" ref="B105:G109" headerRowCount="0" totalsRowShown="0">
  <tableColumns count="6">
    <tableColumn id="1" name="Kolumna1" headerRowDxfId="5848" dataDxfId="5847">
      <calculatedColumnFormula>'Wzorzec kategorii'!B70</calculatedColumnFormula>
    </tableColumn>
    <tableColumn id="2" name="Kolumna2" dataDxfId="5846"/>
    <tableColumn id="3" name="Kolumna3" dataDxfId="5845">
      <calculatedColumnFormula>SUM(Tabela19212446[#This Row])</calculatedColumnFormula>
    </tableColumn>
    <tableColumn id="4" name="Kolumna4" dataDxfId="5844">
      <calculatedColumnFormula>C105-D105</calculatedColumnFormula>
    </tableColumn>
    <tableColumn id="5" name="Kolumna5" dataDxfId="5843">
      <calculatedColumnFormula>IFERROR(D105/C105,"")</calculatedColumnFormula>
    </tableColumn>
    <tableColumn id="6" name="Kolumna6" dataDxfId="584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92:G96" headerRowCount="0" totalsRowShown="0">
  <tableColumns count="6">
    <tableColumn id="1" name="Kolumna1" headerRowDxfId="6483" dataDxfId="6482"/>
    <tableColumn id="2" name="Kolumna2" dataDxfId="6481"/>
    <tableColumn id="3" name="Kolumna3" dataDxfId="6480"/>
    <tableColumn id="4" name="Kolumna4" dataDxfId="6479">
      <calculatedColumnFormula>C92-D92</calculatedColumnFormula>
    </tableColumn>
    <tableColumn id="5" name="Kolumna5" dataDxfId="6478">
      <calculatedColumnFormula>IFERROR(D92/C92,"")</calculatedColumnFormula>
    </tableColumn>
    <tableColumn id="6" name="Kolumna6" dataDxfId="6477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id="34" name="Tabela1135" displayName="Tabela1135" ref="B112:G116" headerRowCount="0" totalsRowShown="0">
  <tableColumns count="6">
    <tableColumn id="1" name="Kolumna1" dataDxfId="5841">
      <calculatedColumnFormula>'Wzorzec kategorii'!B77</calculatedColumnFormula>
    </tableColumn>
    <tableColumn id="2" name="Kolumna2" dataDxfId="5840"/>
    <tableColumn id="3" name="Kolumna3" dataDxfId="5839">
      <calculatedColumnFormula>SUM(Tabela192244[#This Row])</calculatedColumnFormula>
    </tableColumn>
    <tableColumn id="4" name="Kolumna4" dataDxfId="5838">
      <calculatedColumnFormula>C112-D112</calculatedColumnFormula>
    </tableColumn>
    <tableColumn id="5" name="Kolumna5" dataDxfId="5837">
      <calculatedColumnFormula>IFERROR(D112/C112,"")</calculatedColumnFormula>
    </tableColumn>
    <tableColumn id="6" name="Kolumna6" dataDxfId="5836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id="35" name="Tabela1236" displayName="Tabela1236" ref="B119:G124" headerRowCount="0" totalsRowShown="0">
  <tableColumns count="6">
    <tableColumn id="1" name="Kolumna1" dataDxfId="5835">
      <calculatedColumnFormula>'Wzorzec kategorii'!B84</calculatedColumnFormula>
    </tableColumn>
    <tableColumn id="2" name="Kolumna2" dataDxfId="5834"/>
    <tableColumn id="3" name="Kolumna3" dataDxfId="5833">
      <calculatedColumnFormula>SUM(Tabela2548[#This Row])</calculatedColumnFormula>
    </tableColumn>
    <tableColumn id="4" name="Kolumna4" dataDxfId="5832">
      <calculatedColumnFormula>C119-D119</calculatedColumnFormula>
    </tableColumn>
    <tableColumn id="5" name="Kolumna5" dataDxfId="5831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62.xml><?xml version="1.0" encoding="utf-8"?>
<table xmlns="http://schemas.openxmlformats.org/spreadsheetml/2006/main" id="36" name="Tabela1337" displayName="Tabela1337" ref="B127:G134" headerRowCount="0" totalsRowShown="0">
  <tableColumns count="6">
    <tableColumn id="1" name="Kolumna1" dataDxfId="5830">
      <calculatedColumnFormula>'Wzorzec kategorii'!B92</calculatedColumnFormula>
    </tableColumn>
    <tableColumn id="2" name="Kolumna2" dataDxfId="5829"/>
    <tableColumn id="3" name="Kolumna3" dataDxfId="5828">
      <calculatedColumnFormula>SUM(Tabela2649[#This Row])</calculatedColumnFormula>
    </tableColumn>
    <tableColumn id="4" name="Kolumna4" dataDxfId="5827">
      <calculatedColumnFormula>C127-D127</calculatedColumnFormula>
    </tableColumn>
    <tableColumn id="5" name="Kolumna5" dataDxfId="5826">
      <calculatedColumnFormula>IFERROR(D127/C127,"")</calculatedColumnFormula>
    </tableColumn>
    <tableColumn id="6" name="Kolumna6" dataDxfId="5825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id="37" name="Tabela1438" displayName="Tabela1438" ref="B137:G144" headerRowCount="0" totalsRowShown="0">
  <tableColumns count="6">
    <tableColumn id="1" name="Kolumna1" dataDxfId="5824">
      <calculatedColumnFormula>'Wzorzec kategorii'!B102</calculatedColumnFormula>
    </tableColumn>
    <tableColumn id="2" name="Kolumna2" dataDxfId="5823"/>
    <tableColumn id="3" name="Kolumna3" dataDxfId="5822">
      <calculatedColumnFormula>SUM(Tabela2750[#This Row])</calculatedColumnFormula>
    </tableColumn>
    <tableColumn id="4" name="Kolumna4" dataDxfId="5821">
      <calculatedColumnFormula>C137-D137</calculatedColumnFormula>
    </tableColumn>
    <tableColumn id="5" name="Kolumna5" dataDxfId="5820">
      <calculatedColumnFormula>IFERROR(D137/C137,"")</calculatedColumnFormula>
    </tableColumn>
    <tableColumn id="6" name="Kolumna6" dataDxfId="5819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id="38" name="Tabela1539" displayName="Tabela1539" ref="B147:G152" headerRowCount="0" totalsRowShown="0">
  <tableColumns count="6">
    <tableColumn id="1" name="Kolumna1" dataDxfId="5818">
      <calculatedColumnFormula>'Wzorzec kategorii'!B112</calculatedColumnFormula>
    </tableColumn>
    <tableColumn id="2" name="Kolumna2" dataDxfId="5817"/>
    <tableColumn id="3" name="Kolumna3" dataDxfId="5816">
      <calculatedColumnFormula>SUM(Tabela2851[#This Row])</calculatedColumnFormula>
    </tableColumn>
    <tableColumn id="4" name="Kolumna4" dataDxfId="5815">
      <calculatedColumnFormula>C147-D147</calculatedColumnFormula>
    </tableColumn>
    <tableColumn id="5" name="Kolumna5" dataDxfId="5814">
      <calculatedColumnFormula>IFERROR(D147/C147,"")</calculatedColumnFormula>
    </tableColumn>
    <tableColumn id="6" name="Kolumna6" dataDxfId="5813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id="39" name="Tabela1640" displayName="Tabela1640" ref="B155:G162" headerRowCount="0" totalsRowShown="0">
  <tableColumns count="6">
    <tableColumn id="1" name="Kolumna1" dataDxfId="5812">
      <calculatedColumnFormula>'Wzorzec kategorii'!B120</calculatedColumnFormula>
    </tableColumn>
    <tableColumn id="2" name="Kolumna2" dataDxfId="5811"/>
    <tableColumn id="3" name="Kolumna3" dataDxfId="5810">
      <calculatedColumnFormula>SUM(Tabela192345[#This Row])</calculatedColumnFormula>
    </tableColumn>
    <tableColumn id="4" name="Kolumna4" dataDxfId="5809">
      <calculatedColumnFormula>C155-D155</calculatedColumnFormula>
    </tableColumn>
    <tableColumn id="5" name="Kolumna5" dataDxfId="5808">
      <calculatedColumnFormula>IFERROR(D155/C155,"")</calculatedColumnFormula>
    </tableColumn>
    <tableColumn id="6" name="Kolumna6" dataDxfId="5807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id="40" name="Tabela1841" displayName="Tabela1841" ref="I69:AM79" totalsRowShown="0" headerRowDxfId="5806" dataDxfId="5804" headerRowBorderDxfId="5805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803"/>
    <tableColumn id="2" name="2" dataDxfId="5802"/>
    <tableColumn id="3" name="3" dataDxfId="5801"/>
    <tableColumn id="4" name="4" dataDxfId="5800"/>
    <tableColumn id="5" name="5" dataDxfId="5799"/>
    <tableColumn id="6" name="6" dataDxfId="5798"/>
    <tableColumn id="7" name="7" dataDxfId="5797"/>
    <tableColumn id="8" name="8" dataDxfId="5796"/>
    <tableColumn id="9" name="9" dataDxfId="5795"/>
    <tableColumn id="10" name="10" dataDxfId="5794"/>
    <tableColumn id="11" name="11" dataDxfId="5793"/>
    <tableColumn id="12" name="12" dataDxfId="5792"/>
    <tableColumn id="13" name="13" dataDxfId="5791"/>
    <tableColumn id="14" name="14" dataDxfId="5790"/>
    <tableColumn id="15" name="15" dataDxfId="5789"/>
    <tableColumn id="16" name="16" dataDxfId="5788"/>
    <tableColumn id="17" name="17" dataDxfId="5787"/>
    <tableColumn id="18" name="18" dataDxfId="5786"/>
    <tableColumn id="19" name="19" dataDxfId="5785"/>
    <tableColumn id="20" name="20" dataDxfId="5784"/>
    <tableColumn id="21" name="21" dataDxfId="5783"/>
    <tableColumn id="22" name="22" dataDxfId="5782"/>
    <tableColumn id="23" name="23" dataDxfId="5781"/>
    <tableColumn id="24" name="24" dataDxfId="5780"/>
    <tableColumn id="25" name="25" dataDxfId="5779"/>
    <tableColumn id="26" name="26" dataDxfId="5778"/>
    <tableColumn id="27" name="27" dataDxfId="5777"/>
    <tableColumn id="28" name="28" dataDxfId="5776"/>
    <tableColumn id="29" name="29" dataDxfId="5775"/>
    <tableColumn id="30" name="30" dataDxfId="5774"/>
    <tableColumn id="31" name="31" dataDxfId="5773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id="41" name="Tabela1942" displayName="Tabela1942" ref="I81:AM89" totalsRowShown="0" headerRowDxfId="5772" dataDxfId="5770" headerRowBorderDxfId="5771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769"/>
    <tableColumn id="2" name="2" dataDxfId="5768"/>
    <tableColumn id="3" name="3" dataDxfId="5767"/>
    <tableColumn id="4" name="4" dataDxfId="5766"/>
    <tableColumn id="5" name="5" dataDxfId="5765"/>
    <tableColumn id="6" name="6" dataDxfId="5764"/>
    <tableColumn id="7" name="7" dataDxfId="5763"/>
    <tableColumn id="8" name="8" dataDxfId="5762"/>
    <tableColumn id="9" name="9" dataDxfId="5761"/>
    <tableColumn id="10" name="10" dataDxfId="5760"/>
    <tableColumn id="11" name="11" dataDxfId="5759"/>
    <tableColumn id="12" name="12" dataDxfId="5758"/>
    <tableColumn id="13" name="13" dataDxfId="5757"/>
    <tableColumn id="14" name="14" dataDxfId="5756"/>
    <tableColumn id="15" name="15" dataDxfId="5755"/>
    <tableColumn id="16" name="16" dataDxfId="5754"/>
    <tableColumn id="17" name="17" dataDxfId="5753"/>
    <tableColumn id="18" name="18" dataDxfId="5752"/>
    <tableColumn id="19" name="19" dataDxfId="5751"/>
    <tableColumn id="20" name="20" dataDxfId="5750"/>
    <tableColumn id="21" name="21" dataDxfId="5749"/>
    <tableColumn id="22" name="22" dataDxfId="5748"/>
    <tableColumn id="23" name="23" dataDxfId="5747"/>
    <tableColumn id="24" name="24" dataDxfId="5746"/>
    <tableColumn id="25" name="25" dataDxfId="5745"/>
    <tableColumn id="26" name="26" dataDxfId="5744"/>
    <tableColumn id="27" name="27" dataDxfId="5743"/>
    <tableColumn id="28" name="28" dataDxfId="5742"/>
    <tableColumn id="29" name="29" dataDxfId="5741"/>
    <tableColumn id="30" name="30" dataDxfId="5740"/>
    <tableColumn id="31" name="31" dataDxfId="5739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42" name="Tabela192143" displayName="Tabela192143" ref="I91:AM96" totalsRowShown="0" headerRowDxfId="5738" dataDxfId="5736" headerRowBorderDxfId="5737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735"/>
    <tableColumn id="2" name="2" dataDxfId="5734"/>
    <tableColumn id="3" name="3" dataDxfId="5733"/>
    <tableColumn id="4" name="4" dataDxfId="5732"/>
    <tableColumn id="5" name="5" dataDxfId="5731"/>
    <tableColumn id="6" name="6" dataDxfId="5730"/>
    <tableColumn id="7" name="7" dataDxfId="5729"/>
    <tableColumn id="8" name="8" dataDxfId="5728"/>
    <tableColumn id="9" name="9" dataDxfId="5727"/>
    <tableColumn id="10" name="10" dataDxfId="5726"/>
    <tableColumn id="11" name="11" dataDxfId="5725"/>
    <tableColumn id="12" name="12" dataDxfId="5724"/>
    <tableColumn id="13" name="13" dataDxfId="5723"/>
    <tableColumn id="14" name="14" dataDxfId="5722"/>
    <tableColumn id="15" name="15" dataDxfId="5721"/>
    <tableColumn id="16" name="16" dataDxfId="5720"/>
    <tableColumn id="17" name="17" dataDxfId="5719"/>
    <tableColumn id="18" name="18" dataDxfId="5718"/>
    <tableColumn id="19" name="19" dataDxfId="5717"/>
    <tableColumn id="20" name="20" dataDxfId="5716"/>
    <tableColumn id="21" name="21" dataDxfId="5715"/>
    <tableColumn id="22" name="22" dataDxfId="5714"/>
    <tableColumn id="23" name="23" dataDxfId="5713"/>
    <tableColumn id="24" name="24" dataDxfId="5712"/>
    <tableColumn id="25" name="25" dataDxfId="5711"/>
    <tableColumn id="26" name="26" dataDxfId="5710"/>
    <tableColumn id="27" name="27" dataDxfId="5709"/>
    <tableColumn id="28" name="28" dataDxfId="5708"/>
    <tableColumn id="29" name="29" dataDxfId="5707"/>
    <tableColumn id="30" name="30" dataDxfId="5706"/>
    <tableColumn id="31" name="31" dataDxfId="5705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43" name="Tabela192244" displayName="Tabela192244" ref="I111:AM116" totalsRowShown="0" headerRowDxfId="5704" dataDxfId="5702" headerRowBorderDxfId="5703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701"/>
    <tableColumn id="2" name="2" dataDxfId="5700"/>
    <tableColumn id="3" name="3" dataDxfId="5699"/>
    <tableColumn id="4" name="4" dataDxfId="5698"/>
    <tableColumn id="5" name="5" dataDxfId="5697"/>
    <tableColumn id="6" name="6" dataDxfId="5696"/>
    <tableColumn id="7" name="7" dataDxfId="5695"/>
    <tableColumn id="8" name="8" dataDxfId="5694"/>
    <tableColumn id="9" name="9" dataDxfId="5693"/>
    <tableColumn id="10" name="10" dataDxfId="5692"/>
    <tableColumn id="11" name="11" dataDxfId="5691"/>
    <tableColumn id="12" name="12" dataDxfId="5690"/>
    <tableColumn id="13" name="13" dataDxfId="5689"/>
    <tableColumn id="14" name="14" dataDxfId="5688"/>
    <tableColumn id="15" name="15" dataDxfId="5687"/>
    <tableColumn id="16" name="16" dataDxfId="5686"/>
    <tableColumn id="17" name="17" dataDxfId="5685"/>
    <tableColumn id="18" name="18" dataDxfId="5684"/>
    <tableColumn id="19" name="19" dataDxfId="5683"/>
    <tableColumn id="20" name="20" dataDxfId="5682"/>
    <tableColumn id="21" name="21" dataDxfId="5681"/>
    <tableColumn id="22" name="22" dataDxfId="5680"/>
    <tableColumn id="23" name="23" dataDxfId="5679"/>
    <tableColumn id="24" name="24" dataDxfId="5678"/>
    <tableColumn id="25" name="25" dataDxfId="5677"/>
    <tableColumn id="26" name="26" dataDxfId="5676"/>
    <tableColumn id="27" name="27" dataDxfId="5675"/>
    <tableColumn id="28" name="28" dataDxfId="5674"/>
    <tableColumn id="29" name="29" dataDxfId="5673"/>
    <tableColumn id="30" name="30" dataDxfId="5672"/>
    <tableColumn id="31" name="31" dataDxfId="567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99:G102" headerRowCount="0" totalsRowShown="0">
  <tableColumns count="6">
    <tableColumn id="1" name="Kolumna1" headerRowDxfId="6476" dataDxfId="6475"/>
    <tableColumn id="2" name="Kolumna2" dataDxfId="6474"/>
    <tableColumn id="3" name="Kolumna3" dataDxfId="6473">
      <calculatedColumnFormula>SUM(Tabela192125[#This Row])</calculatedColumnFormula>
    </tableColumn>
    <tableColumn id="4" name="Kolumna4" dataDxfId="6472">
      <calculatedColumnFormula>C99-D99</calculatedColumnFormula>
    </tableColumn>
    <tableColumn id="5" name="Kolumna5" dataDxfId="6471">
      <calculatedColumnFormula>IFERROR(D99/C99,"")</calculatedColumnFormula>
    </tableColumn>
    <tableColumn id="6" name="Kolumna6" dataDxfId="6470"/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id="44" name="Tabela192345" displayName="Tabela192345" ref="I154:AM162" totalsRowShown="0" headerRowDxfId="5670" dataDxfId="5668" headerRowBorderDxfId="5669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67"/>
    <tableColumn id="2" name="2" dataDxfId="5666"/>
    <tableColumn id="3" name="3" dataDxfId="5665"/>
    <tableColumn id="4" name="4" dataDxfId="5664"/>
    <tableColumn id="5" name="5" dataDxfId="5663"/>
    <tableColumn id="6" name="6" dataDxfId="5662"/>
    <tableColumn id="7" name="7" dataDxfId="5661"/>
    <tableColumn id="8" name="8" dataDxfId="5660"/>
    <tableColumn id="9" name="9" dataDxfId="5659"/>
    <tableColumn id="10" name="10" dataDxfId="5658"/>
    <tableColumn id="11" name="11" dataDxfId="5657"/>
    <tableColumn id="12" name="12" dataDxfId="5656"/>
    <tableColumn id="13" name="13" dataDxfId="5655"/>
    <tableColumn id="14" name="14" dataDxfId="5654"/>
    <tableColumn id="15" name="15" dataDxfId="5653"/>
    <tableColumn id="16" name="16" dataDxfId="5652"/>
    <tableColumn id="17" name="17" dataDxfId="5651"/>
    <tableColumn id="18" name="18" dataDxfId="5650"/>
    <tableColumn id="19" name="19" dataDxfId="5649"/>
    <tableColumn id="20" name="20" dataDxfId="5648"/>
    <tableColumn id="21" name="21" dataDxfId="5647"/>
    <tableColumn id="22" name="22" dataDxfId="5646"/>
    <tableColumn id="23" name="23" dataDxfId="5645"/>
    <tableColumn id="24" name="24" dataDxfId="5644"/>
    <tableColumn id="25" name="25" dataDxfId="5643"/>
    <tableColumn id="26" name="26" dataDxfId="5642"/>
    <tableColumn id="27" name="27" dataDxfId="5641"/>
    <tableColumn id="28" name="28" dataDxfId="5640"/>
    <tableColumn id="29" name="29" dataDxfId="5639"/>
    <tableColumn id="30" name="30" dataDxfId="5638"/>
    <tableColumn id="31" name="31" dataDxfId="5637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id="45" name="Tabela19212446" displayName="Tabela19212446" ref="I104:AM109" totalsRowShown="0" headerRowDxfId="5636" dataDxfId="5634" headerRowBorderDxfId="5635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33"/>
    <tableColumn id="2" name="2" dataDxfId="5632"/>
    <tableColumn id="3" name="3" dataDxfId="5631"/>
    <tableColumn id="4" name="4" dataDxfId="5630"/>
    <tableColumn id="5" name="5" dataDxfId="5629"/>
    <tableColumn id="6" name="6" dataDxfId="5628"/>
    <tableColumn id="7" name="7" dataDxfId="5627"/>
    <tableColumn id="8" name="8" dataDxfId="5626"/>
    <tableColumn id="9" name="9" dataDxfId="5625"/>
    <tableColumn id="10" name="10" dataDxfId="5624"/>
    <tableColumn id="11" name="11" dataDxfId="5623"/>
    <tableColumn id="12" name="12" dataDxfId="5622"/>
    <tableColumn id="13" name="13" dataDxfId="5621"/>
    <tableColumn id="14" name="14" dataDxfId="5620"/>
    <tableColumn id="15" name="15" dataDxfId="5619"/>
    <tableColumn id="16" name="16" dataDxfId="5618"/>
    <tableColumn id="17" name="17" dataDxfId="5617"/>
    <tableColumn id="18" name="18" dataDxfId="5616"/>
    <tableColumn id="19" name="19" dataDxfId="5615"/>
    <tableColumn id="20" name="20" dataDxfId="5614"/>
    <tableColumn id="21" name="21" dataDxfId="5613"/>
    <tableColumn id="22" name="22" dataDxfId="5612"/>
    <tableColumn id="23" name="23" dataDxfId="5611"/>
    <tableColumn id="24" name="24" dataDxfId="5610"/>
    <tableColumn id="25" name="25" dataDxfId="5609"/>
    <tableColumn id="26" name="26" dataDxfId="5608"/>
    <tableColumn id="27" name="27" dataDxfId="5607"/>
    <tableColumn id="28" name="28" dataDxfId="5606"/>
    <tableColumn id="29" name="29" dataDxfId="5605"/>
    <tableColumn id="30" name="30" dataDxfId="5604"/>
    <tableColumn id="31" name="31" dataDxfId="5603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46" name="Tabela19212547" displayName="Tabela19212547" ref="I98:AM102" totalsRowShown="0" headerRowDxfId="5602" dataDxfId="5600" headerRowBorderDxfId="5601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99"/>
    <tableColumn id="2" name="2" dataDxfId="5598"/>
    <tableColumn id="3" name="3" dataDxfId="5597"/>
    <tableColumn id="4" name="4" dataDxfId="5596"/>
    <tableColumn id="5" name="5" dataDxfId="5595"/>
    <tableColumn id="6" name="6" dataDxfId="5594"/>
    <tableColumn id="7" name="7" dataDxfId="5593"/>
    <tableColumn id="8" name="8" dataDxfId="5592"/>
    <tableColumn id="9" name="9" dataDxfId="5591"/>
    <tableColumn id="10" name="10" dataDxfId="5590"/>
    <tableColumn id="11" name="11" dataDxfId="5589"/>
    <tableColumn id="12" name="12" dataDxfId="5588"/>
    <tableColumn id="13" name="13" dataDxfId="5587"/>
    <tableColumn id="14" name="14" dataDxfId="5586"/>
    <tableColumn id="15" name="15" dataDxfId="5585"/>
    <tableColumn id="16" name="16" dataDxfId="5584"/>
    <tableColumn id="17" name="17" dataDxfId="5583"/>
    <tableColumn id="18" name="18" dataDxfId="5582"/>
    <tableColumn id="19" name="19" dataDxfId="5581"/>
    <tableColumn id="20" name="20" dataDxfId="5580"/>
    <tableColumn id="21" name="21" dataDxfId="5579"/>
    <tableColumn id="22" name="22" dataDxfId="5578"/>
    <tableColumn id="23" name="23" dataDxfId="5577"/>
    <tableColumn id="24" name="24" dataDxfId="5576"/>
    <tableColumn id="25" name="25" dataDxfId="5575"/>
    <tableColumn id="26" name="26" dataDxfId="5574"/>
    <tableColumn id="27" name="27" dataDxfId="5573"/>
    <tableColumn id="28" name="28" dataDxfId="5572"/>
    <tableColumn id="29" name="29" dataDxfId="5571"/>
    <tableColumn id="30" name="30" dataDxfId="5570"/>
    <tableColumn id="31" name="31" dataDxfId="5569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47" name="Tabela2548" displayName="Tabela2548" ref="I118:AM124" totalsRowShown="0" headerRowDxfId="5568" dataDxfId="5567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66"/>
    <tableColumn id="2" name="2" dataDxfId="5565"/>
    <tableColumn id="3" name="3" dataDxfId="5564"/>
    <tableColumn id="4" name="4" dataDxfId="5563"/>
    <tableColumn id="5" name="5" dataDxfId="5562"/>
    <tableColumn id="6" name="6" dataDxfId="5561"/>
    <tableColumn id="7" name="7" dataDxfId="5560"/>
    <tableColumn id="8" name="8" dataDxfId="5559"/>
    <tableColumn id="9" name="9" dataDxfId="5558"/>
    <tableColumn id="10" name="10" dataDxfId="5557"/>
    <tableColumn id="11" name="11" dataDxfId="5556"/>
    <tableColumn id="12" name="12" dataDxfId="5555"/>
    <tableColumn id="13" name="13" dataDxfId="5554"/>
    <tableColumn id="14" name="14" dataDxfId="5553"/>
    <tableColumn id="15" name="15" dataDxfId="5552"/>
    <tableColumn id="16" name="16" dataDxfId="5551"/>
    <tableColumn id="17" name="17" dataDxfId="5550"/>
    <tableColumn id="18" name="18" dataDxfId="5549"/>
    <tableColumn id="19" name="19" dataDxfId="5548"/>
    <tableColumn id="20" name="20" dataDxfId="5547"/>
    <tableColumn id="21" name="21" dataDxfId="5546"/>
    <tableColumn id="22" name="22" dataDxfId="5545"/>
    <tableColumn id="23" name="23" dataDxfId="5544"/>
    <tableColumn id="24" name="24" dataDxfId="5543"/>
    <tableColumn id="25" name="25" dataDxfId="5542"/>
    <tableColumn id="26" name="26" dataDxfId="5541"/>
    <tableColumn id="27" name="27" dataDxfId="5540"/>
    <tableColumn id="28" name="28" dataDxfId="5539"/>
    <tableColumn id="29" name="29" dataDxfId="5538"/>
    <tableColumn id="30" name="30" dataDxfId="5537"/>
    <tableColumn id="31" name="31" dataDxfId="5536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48" name="Tabela2649" displayName="Tabela2649" ref="I126:AM134" totalsRowShown="0" headerRowDxfId="5535" headerRowBorderDxfId="5534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33"/>
    <tableColumn id="2" name="2" dataDxfId="5532"/>
    <tableColumn id="3" name="3" dataDxfId="5531"/>
    <tableColumn id="4" name="4" dataDxfId="5530"/>
    <tableColumn id="5" name="5" dataDxfId="5529"/>
    <tableColumn id="6" name="6" dataDxfId="5528"/>
    <tableColumn id="7" name="7" dataDxfId="5527"/>
    <tableColumn id="8" name="8" dataDxfId="5526"/>
    <tableColumn id="9" name="9" dataDxfId="5525"/>
    <tableColumn id="10" name="10" dataDxfId="5524"/>
    <tableColumn id="11" name="11" dataDxfId="5523"/>
    <tableColumn id="12" name="12" dataDxfId="5522"/>
    <tableColumn id="13" name="13" dataDxfId="5521"/>
    <tableColumn id="14" name="14" dataDxfId="5520"/>
    <tableColumn id="15" name="15" dataDxfId="5519"/>
    <tableColumn id="16" name="16" dataDxfId="5518"/>
    <tableColumn id="17" name="17" dataDxfId="5517"/>
    <tableColumn id="18" name="18" dataDxfId="5516"/>
    <tableColumn id="19" name="19" dataDxfId="5515"/>
    <tableColumn id="20" name="20" dataDxfId="5514"/>
    <tableColumn id="21" name="21" dataDxfId="5513"/>
    <tableColumn id="22" name="22" dataDxfId="5512"/>
    <tableColumn id="23" name="23" dataDxfId="5511"/>
    <tableColumn id="24" name="24" dataDxfId="5510"/>
    <tableColumn id="25" name="25" dataDxfId="5509"/>
    <tableColumn id="26" name="26" dataDxfId="5508"/>
    <tableColumn id="27" name="27" dataDxfId="5507"/>
    <tableColumn id="28" name="28" dataDxfId="5506"/>
    <tableColumn id="29" name="29" dataDxfId="5505"/>
    <tableColumn id="30" name="30" dataDxfId="5504"/>
    <tableColumn id="31" name="31" dataDxfId="5503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id="49" name="Tabela2750" displayName="Tabela2750" ref="I136:AM144" totalsRowShown="0" headerRowDxfId="5502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01"/>
    <tableColumn id="2" name="2" dataDxfId="5500"/>
    <tableColumn id="3" name="3" dataDxfId="5499"/>
    <tableColumn id="4" name="4" dataDxfId="5498"/>
    <tableColumn id="5" name="5" dataDxfId="5497"/>
    <tableColumn id="6" name="6" dataDxfId="5496"/>
    <tableColumn id="7" name="7" dataDxfId="5495"/>
    <tableColumn id="8" name="8" dataDxfId="5494"/>
    <tableColumn id="9" name="9" dataDxfId="5493"/>
    <tableColumn id="10" name="10" dataDxfId="5492"/>
    <tableColumn id="11" name="11" dataDxfId="5491"/>
    <tableColumn id="12" name="12" dataDxfId="5490"/>
    <tableColumn id="13" name="13" dataDxfId="5489"/>
    <tableColumn id="14" name="14" dataDxfId="5488"/>
    <tableColumn id="15" name="15" dataDxfId="5487"/>
    <tableColumn id="16" name="16" dataDxfId="5486"/>
    <tableColumn id="17" name="17" dataDxfId="5485"/>
    <tableColumn id="18" name="18" dataDxfId="5484"/>
    <tableColumn id="19" name="19" dataDxfId="5483"/>
    <tableColumn id="20" name="20" dataDxfId="5482"/>
    <tableColumn id="21" name="21" dataDxfId="5481"/>
    <tableColumn id="22" name="22" dataDxfId="5480"/>
    <tableColumn id="23" name="23" dataDxfId="5479"/>
    <tableColumn id="24" name="24" dataDxfId="5478"/>
    <tableColumn id="25" name="25" dataDxfId="5477"/>
    <tableColumn id="26" name="26" dataDxfId="5476"/>
    <tableColumn id="27" name="27" dataDxfId="5475"/>
    <tableColumn id="28" name="28" dataDxfId="5474"/>
    <tableColumn id="29" name="29" dataDxfId="5473"/>
    <tableColumn id="30" name="30" dataDxfId="5472"/>
    <tableColumn id="31" name="31" dataDxfId="5471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50" name="Tabela2851" displayName="Tabela2851" ref="I146:AM152" totalsRowShown="0" headerRowDxfId="5470" dataDxfId="5468" headerRowBorderDxfId="5469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67"/>
    <tableColumn id="2" name="2" dataDxfId="5466"/>
    <tableColumn id="3" name="3" dataDxfId="5465"/>
    <tableColumn id="4" name="4" dataDxfId="5464"/>
    <tableColumn id="5" name="5" dataDxfId="5463"/>
    <tableColumn id="6" name="6" dataDxfId="5462"/>
    <tableColumn id="7" name="7" dataDxfId="5461"/>
    <tableColumn id="8" name="8" dataDxfId="5460"/>
    <tableColumn id="9" name="9" dataDxfId="5459"/>
    <tableColumn id="10" name="10" dataDxfId="5458"/>
    <tableColumn id="11" name="11" dataDxfId="5457"/>
    <tableColumn id="12" name="12" dataDxfId="5456"/>
    <tableColumn id="13" name="13" dataDxfId="5455"/>
    <tableColumn id="14" name="14" dataDxfId="5454"/>
    <tableColumn id="15" name="15" dataDxfId="5453"/>
    <tableColumn id="16" name="16" dataDxfId="5452"/>
    <tableColumn id="17" name="17" dataDxfId="5451"/>
    <tableColumn id="18" name="18" dataDxfId="5450"/>
    <tableColumn id="19" name="19" dataDxfId="5449"/>
    <tableColumn id="20" name="20" dataDxfId="5448"/>
    <tableColumn id="21" name="21" dataDxfId="5447"/>
    <tableColumn id="22" name="22" dataDxfId="5446"/>
    <tableColumn id="23" name="23" dataDxfId="5445"/>
    <tableColumn id="24" name="24" dataDxfId="5444"/>
    <tableColumn id="25" name="25" dataDxfId="5443"/>
    <tableColumn id="26" name="26" dataDxfId="5442"/>
    <tableColumn id="27" name="27" dataDxfId="5441"/>
    <tableColumn id="28" name="28" dataDxfId="5440"/>
    <tableColumn id="29" name="29" dataDxfId="5439"/>
    <tableColumn id="30" name="30" dataDxfId="5438"/>
    <tableColumn id="31" name="31" dataDxfId="5437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6" name="Jedzenie277" displayName="Jedzenie277" ref="B63:G67" headerRowCount="0" totalsRowShown="0" headerRowDxfId="5436" dataDxfId="5435">
  <tableColumns count="6">
    <tableColumn id="1" name="Kategoria" dataDxfId="5434">
      <calculatedColumnFormula>'Wzorzec kategorii'!B28</calculatedColumnFormula>
    </tableColumn>
    <tableColumn id="2" name="0" headerRowDxfId="5433" dataDxfId="5432"/>
    <tableColumn id="3" name="02" headerRowDxfId="5431" dataDxfId="5430">
      <calculatedColumnFormula>SUM(Tabela33080[#This Row])</calculatedColumnFormula>
    </tableColumn>
    <tableColumn id="4" name="Kolumna4" dataDxfId="5429">
      <calculatedColumnFormula>C63-D63</calculatedColumnFormula>
    </tableColumn>
    <tableColumn id="5" name="Kolumna1" dataDxfId="5428">
      <calculatedColumnFormula>IFERROR(D63/C63,"")</calculatedColumnFormula>
    </tableColumn>
    <tableColumn id="6" name="Kolumna2" dataDxfId="5427"/>
  </tableColumns>
  <tableStyleInfo name="TableStyleLight9" showFirstColumn="0" showLastColumn="0" showRowStripes="1" showColumnStripes="0"/>
</table>
</file>

<file path=xl/tables/table78.xml><?xml version="1.0" encoding="utf-8"?>
<table xmlns="http://schemas.openxmlformats.org/spreadsheetml/2006/main" id="77" name="Transport378" displayName="Transport378" ref="B82:G89" headerRowCount="0" totalsRowShown="0">
  <tableColumns count="6">
    <tableColumn id="1" name="Kolumna1" dataDxfId="5426">
      <calculatedColumnFormula>'Wzorzec kategorii'!B47</calculatedColumnFormula>
    </tableColumn>
    <tableColumn id="2" name="Kolumna2" dataDxfId="5425"/>
    <tableColumn id="3" name="Kolumna3" dataDxfId="5424">
      <calculatedColumnFormula>SUM(Tabela194292[#This Row])</calculatedColumnFormula>
    </tableColumn>
    <tableColumn id="4" name="Kolumna4" dataDxfId="5423">
      <calculatedColumnFormula>C82-D82</calculatedColumnFormula>
    </tableColumn>
    <tableColumn id="5" name="Kolumna5" dataDxfId="5422">
      <calculatedColumnFormula>IFERROR(D82/C82,"")</calculatedColumnFormula>
    </tableColumn>
    <tableColumn id="6" name="Kolumna6" dataDxfId="5421"/>
  </tableColumns>
  <tableStyleInfo name="TableStyleLight9" showFirstColumn="0" showLastColumn="0" showRowStripes="1" showColumnStripes="0"/>
</table>
</file>

<file path=xl/tables/table79.xml><?xml version="1.0" encoding="utf-8"?>
<table xmlns="http://schemas.openxmlformats.org/spreadsheetml/2006/main" id="78" name="Tabela71879" displayName="Tabela71879" ref="B49:G55" headerRowCount="0" totalsRowShown="0" headerRowDxfId="5420" dataDxfId="5419">
  <tableColumns count="6">
    <tableColumn id="1" name="Kolumna1" dataDxfId="5418">
      <calculatedColumnFormula>'Wzorzec kategorii'!B15</calculatedColumnFormula>
    </tableColumn>
    <tableColumn id="2" name="Kolumna2" dataDxfId="5417"/>
    <tableColumn id="3" name="Kolumna3" dataDxfId="5416"/>
    <tableColumn id="4" name="Kolumna4" dataDxfId="5415">
      <calculatedColumnFormula>Tabela71879[[#This Row],[Kolumna3]]-Tabela71879[[#This Row],[Kolumna2]]</calculatedColumnFormula>
    </tableColumn>
    <tableColumn id="5" name="Kolumna5" dataDxfId="4" dataCellStyle="Procentowy">
      <calculatedColumnFormula>IFERROR(D49/C49,"")</calculatedColumnFormula>
    </tableColumn>
    <tableColumn id="6" name="Kolumna6" dataDxfId="541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05:G109" headerRowCount="0" totalsRowShown="0">
  <tableColumns count="6">
    <tableColumn id="1" name="Kolumna1" headerRowDxfId="6469" dataDxfId="6468"/>
    <tableColumn id="2" name="Kolumna2" dataDxfId="6467"/>
    <tableColumn id="3" name="Kolumna3" dataDxfId="6466">
      <calculatedColumnFormula>SUM(Tabela192124[#This Row])</calculatedColumnFormula>
    </tableColumn>
    <tableColumn id="4" name="Kolumna4" dataDxfId="6465">
      <calculatedColumnFormula>C105-D105</calculatedColumnFormula>
    </tableColumn>
    <tableColumn id="5" name="Kolumna5" dataDxfId="6464">
      <calculatedColumnFormula>IFERROR(D105/C105,"")</calculatedColumnFormula>
    </tableColumn>
    <tableColumn id="6" name="Kolumna6" dataDxfId="6463"/>
  </tableColumns>
  <tableStyleInfo name="TableStyleLight9" showFirstColumn="0" showLastColumn="0" showRowStripes="1" showColumnStripes="0"/>
</table>
</file>

<file path=xl/tables/table80.xml><?xml version="1.0" encoding="utf-8"?>
<table xmlns="http://schemas.openxmlformats.org/spreadsheetml/2006/main" id="79" name="Tabela33080" displayName="Tabela33080" ref="I62:AM67" totalsRowShown="0" headerRowDxfId="5413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12"/>
    <tableColumn id="2" name="2" dataDxfId="5411"/>
    <tableColumn id="3" name="3" dataDxfId="5410"/>
    <tableColumn id="4" name="4" dataDxfId="5409"/>
    <tableColumn id="5" name="5" dataDxfId="5408"/>
    <tableColumn id="6" name="6" dataDxfId="5407"/>
    <tableColumn id="7" name="7" dataDxfId="5406"/>
    <tableColumn id="8" name="8" dataDxfId="5405"/>
    <tableColumn id="9" name="9" dataDxfId="5404"/>
    <tableColumn id="10" name="10" dataDxfId="5403"/>
    <tableColumn id="11" name="11" dataDxfId="5402"/>
    <tableColumn id="12" name="12" dataDxfId="5401"/>
    <tableColumn id="13" name="13" dataDxfId="5400"/>
    <tableColumn id="14" name="14" dataDxfId="5399"/>
    <tableColumn id="15" name="15" dataDxfId="5398"/>
    <tableColumn id="16" name="16" dataDxfId="5397"/>
    <tableColumn id="17" name="17" dataDxfId="5396"/>
    <tableColumn id="18" name="18" dataDxfId="5395"/>
    <tableColumn id="19" name="19" dataDxfId="5394"/>
    <tableColumn id="20" name="20" dataDxfId="5393"/>
    <tableColumn id="21" name="21" dataDxfId="5392"/>
    <tableColumn id="22" name="22" dataDxfId="5391"/>
    <tableColumn id="23" name="23" dataDxfId="5390"/>
    <tableColumn id="24" name="24" dataDxfId="5389"/>
    <tableColumn id="25" name="25" dataDxfId="5388"/>
    <tableColumn id="26" name="26" dataDxfId="5387"/>
    <tableColumn id="27" name="27" dataDxfId="5386"/>
    <tableColumn id="28" name="28" dataDxfId="5385"/>
    <tableColumn id="29" name="29" dataDxfId="5384"/>
    <tableColumn id="30" name="30" dataDxfId="5383"/>
    <tableColumn id="31" name="31" dataDxfId="5382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0" name="Tabela43181" displayName="Tabela43181" ref="B70:G79" headerRowCount="0" totalsRowShown="0" headerRowDxfId="5381">
  <tableColumns count="6">
    <tableColumn id="1" name="Kolumna1" dataDxfId="5380">
      <calculatedColumnFormula>'Wzorzec kategorii'!B35</calculatedColumnFormula>
    </tableColumn>
    <tableColumn id="2" name="Kolumna2" headerRowDxfId="5379" dataDxfId="5378"/>
    <tableColumn id="3" name="Kolumna3" headerRowDxfId="5377" dataDxfId="5376">
      <calculatedColumnFormula>SUM(Tabela184191[#This Row])</calculatedColumnFormula>
    </tableColumn>
    <tableColumn id="4" name="Kolumna4" headerRowDxfId="5375" dataDxfId="5374">
      <calculatedColumnFormula>C70-D70</calculatedColumnFormula>
    </tableColumn>
    <tableColumn id="5" name="Kolumna5" headerRowDxfId="5373" dataDxfId="5372">
      <calculatedColumnFormula>IFERROR(D70/C70,"")</calculatedColumnFormula>
    </tableColumn>
    <tableColumn id="6" name="Kolumna6" headerRowDxfId="5371" dataDxfId="5370"/>
  </tableColumns>
  <tableStyleInfo name="TableStyleLight9" showFirstColumn="0" showLastColumn="0" showRowStripes="1" showColumnStripes="0"/>
</table>
</file>

<file path=xl/tables/table82.xml><?xml version="1.0" encoding="utf-8"?>
<table xmlns="http://schemas.openxmlformats.org/spreadsheetml/2006/main" id="81" name="Tabela83282" displayName="Tabela83282" ref="B92:G96" headerRowCount="0" totalsRowShown="0">
  <tableColumns count="6">
    <tableColumn id="1" name="Kolumna1" headerRowDxfId="5369" dataDxfId="5368">
      <calculatedColumnFormula>'Wzorzec kategorii'!B57</calculatedColumnFormula>
    </tableColumn>
    <tableColumn id="2" name="Kolumna2" dataDxfId="5367"/>
    <tableColumn id="3" name="Kolumna3" dataDxfId="5366">
      <calculatedColumnFormula>SUM(Tabela19214393[#This Row])</calculatedColumnFormula>
    </tableColumn>
    <tableColumn id="4" name="Kolumna4" dataDxfId="5365">
      <calculatedColumnFormula>C92-D92</calculatedColumnFormula>
    </tableColumn>
    <tableColumn id="5" name="Kolumna5" dataDxfId="5364">
      <calculatedColumnFormula>IFERROR(D92/C92,"")</calculatedColumnFormula>
    </tableColumn>
    <tableColumn id="6" name="Kolumna6" dataDxfId="5363"/>
  </tableColumns>
  <tableStyleInfo name="TableStyleLight9" showFirstColumn="0" showLastColumn="0" showRowStripes="1" showColumnStripes="0"/>
</table>
</file>

<file path=xl/tables/table83.xml><?xml version="1.0" encoding="utf-8"?>
<table xmlns="http://schemas.openxmlformats.org/spreadsheetml/2006/main" id="82" name="Tabela93383" displayName="Tabela93383" ref="B99:G102" headerRowCount="0" totalsRowShown="0">
  <tableColumns count="6">
    <tableColumn id="1" name="Kolumna1" headerRowDxfId="5362" dataDxfId="5361">
      <calculatedColumnFormula>'Wzorzec kategorii'!B64</calculatedColumnFormula>
    </tableColumn>
    <tableColumn id="2" name="Kolumna2" dataDxfId="5360"/>
    <tableColumn id="3" name="Kolumna3" dataDxfId="5359">
      <calculatedColumnFormula>SUM(Tabela1921254797[#This Row])</calculatedColumnFormula>
    </tableColumn>
    <tableColumn id="4" name="Kolumna4" dataDxfId="5358">
      <calculatedColumnFormula>C99-D99</calculatedColumnFormula>
    </tableColumn>
    <tableColumn id="5" name="Kolumna5" dataDxfId="5357">
      <calculatedColumnFormula>IFERROR(D99/C99,"")</calculatedColumnFormula>
    </tableColumn>
    <tableColumn id="6" name="Kolumna6" dataDxfId="5356"/>
  </tableColumns>
  <tableStyleInfo name="TableStyleLight9" showFirstColumn="0" showLastColumn="0" showRowStripes="1" showColumnStripes="0"/>
</table>
</file>

<file path=xl/tables/table84.xml><?xml version="1.0" encoding="utf-8"?>
<table xmlns="http://schemas.openxmlformats.org/spreadsheetml/2006/main" id="83" name="Tabela103484" displayName="Tabela103484" ref="B105:G109" headerRowCount="0" totalsRowShown="0">
  <tableColumns count="6">
    <tableColumn id="1" name="Kolumna1" headerRowDxfId="5355" dataDxfId="5354">
      <calculatedColumnFormula>'Wzorzec kategorii'!B70</calculatedColumnFormula>
    </tableColumn>
    <tableColumn id="2" name="Kolumna2" dataDxfId="5353"/>
    <tableColumn id="3" name="Kolumna3" dataDxfId="5352">
      <calculatedColumnFormula>SUM(Tabela1921244696[#This Row])</calculatedColumnFormula>
    </tableColumn>
    <tableColumn id="4" name="Kolumna4" dataDxfId="5351">
      <calculatedColumnFormula>C105-D105</calculatedColumnFormula>
    </tableColumn>
    <tableColumn id="5" name="Kolumna5" dataDxfId="5350">
      <calculatedColumnFormula>IFERROR(D105/C105,"")</calculatedColumnFormula>
    </tableColumn>
    <tableColumn id="6" name="Kolumna6" dataDxfId="5349"/>
  </tableColumns>
  <tableStyleInfo name="TableStyleLight9" showFirstColumn="0" showLastColumn="0" showRowStripes="1" showColumnStripes="0"/>
</table>
</file>

<file path=xl/tables/table85.xml><?xml version="1.0" encoding="utf-8"?>
<table xmlns="http://schemas.openxmlformats.org/spreadsheetml/2006/main" id="84" name="Tabela113585" displayName="Tabela113585" ref="B112:G116" headerRowCount="0" totalsRowShown="0">
  <tableColumns count="6">
    <tableColumn id="1" name="Kolumna1" dataDxfId="5348">
      <calculatedColumnFormula>'Wzorzec kategorii'!B77</calculatedColumnFormula>
    </tableColumn>
    <tableColumn id="2" name="Kolumna2" dataDxfId="5347"/>
    <tableColumn id="3" name="Kolumna3" dataDxfId="5346">
      <calculatedColumnFormula>SUM(Tabela19224494[#This Row])</calculatedColumnFormula>
    </tableColumn>
    <tableColumn id="4" name="Kolumna4" dataDxfId="5345">
      <calculatedColumnFormula>C112-D112</calculatedColumnFormula>
    </tableColumn>
    <tableColumn id="5" name="Kolumna5" dataDxfId="5344">
      <calculatedColumnFormula>IFERROR(D112/C112,"")</calculatedColumnFormula>
    </tableColumn>
    <tableColumn id="6" name="Kolumna6" dataDxfId="5343"/>
  </tableColumns>
  <tableStyleInfo name="TableStyleLight9" showFirstColumn="0" showLastColumn="0" showRowStripes="1" showColumnStripes="0"/>
</table>
</file>

<file path=xl/tables/table86.xml><?xml version="1.0" encoding="utf-8"?>
<table xmlns="http://schemas.openxmlformats.org/spreadsheetml/2006/main" id="85" name="Tabela123686" displayName="Tabela123686" ref="B119:G124" headerRowCount="0" totalsRowShown="0">
  <tableColumns count="6">
    <tableColumn id="1" name="Kolumna1" dataDxfId="5342">
      <calculatedColumnFormula>'Wzorzec kategorii'!B84</calculatedColumnFormula>
    </tableColumn>
    <tableColumn id="2" name="Kolumna2" dataDxfId="5341"/>
    <tableColumn id="3" name="Kolumna3" dataDxfId="5340">
      <calculatedColumnFormula>SUM(Tabela254898[#This Row])</calculatedColumnFormula>
    </tableColumn>
    <tableColumn id="4" name="Kolumna4" dataDxfId="5339">
      <calculatedColumnFormula>C119-D119</calculatedColumnFormula>
    </tableColumn>
    <tableColumn id="5" name="Kolumna5" dataDxfId="5338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87.xml><?xml version="1.0" encoding="utf-8"?>
<table xmlns="http://schemas.openxmlformats.org/spreadsheetml/2006/main" id="86" name="Tabela133787" displayName="Tabela133787" ref="B127:G134" headerRowCount="0" totalsRowShown="0">
  <tableColumns count="6">
    <tableColumn id="1" name="Kolumna1" dataDxfId="5337">
      <calculatedColumnFormula>'Wzorzec kategorii'!B92</calculatedColumnFormula>
    </tableColumn>
    <tableColumn id="2" name="Kolumna2" dataDxfId="5336"/>
    <tableColumn id="3" name="Kolumna3" dataDxfId="5335">
      <calculatedColumnFormula>SUM(Tabela264999[#This Row])</calculatedColumnFormula>
    </tableColumn>
    <tableColumn id="4" name="Kolumna4" dataDxfId="5334">
      <calculatedColumnFormula>C127-D127</calculatedColumnFormula>
    </tableColumn>
    <tableColumn id="5" name="Kolumna5" dataDxfId="5333">
      <calculatedColumnFormula>IFERROR(D127/C127,"")</calculatedColumnFormula>
    </tableColumn>
    <tableColumn id="6" name="Kolumna6" dataDxfId="5332"/>
  </tableColumns>
  <tableStyleInfo name="TableStyleLight9" showFirstColumn="0" showLastColumn="0" showRowStripes="1" showColumnStripes="0"/>
</table>
</file>

<file path=xl/tables/table88.xml><?xml version="1.0" encoding="utf-8"?>
<table xmlns="http://schemas.openxmlformats.org/spreadsheetml/2006/main" id="87" name="Tabela143888" displayName="Tabela143888" ref="B137:G144" headerRowCount="0" totalsRowShown="0">
  <tableColumns count="6">
    <tableColumn id="1" name="Kolumna1" dataDxfId="5331">
      <calculatedColumnFormula>'Wzorzec kategorii'!B102</calculatedColumnFormula>
    </tableColumn>
    <tableColumn id="2" name="Kolumna2" dataDxfId="5330"/>
    <tableColumn id="3" name="Kolumna3" dataDxfId="5329">
      <calculatedColumnFormula>SUM(Tabela2750100[#This Row])</calculatedColumnFormula>
    </tableColumn>
    <tableColumn id="4" name="Kolumna4" dataDxfId="5328">
      <calculatedColumnFormula>C137-D137</calculatedColumnFormula>
    </tableColumn>
    <tableColumn id="5" name="Kolumna5" dataDxfId="5327">
      <calculatedColumnFormula>IFERROR(D137/C137,"")</calculatedColumnFormula>
    </tableColumn>
    <tableColumn id="6" name="Kolumna6" dataDxfId="5326"/>
  </tableColumns>
  <tableStyleInfo name="TableStyleLight9" showFirstColumn="0" showLastColumn="0" showRowStripes="1" showColumnStripes="0"/>
</table>
</file>

<file path=xl/tables/table89.xml><?xml version="1.0" encoding="utf-8"?>
<table xmlns="http://schemas.openxmlformats.org/spreadsheetml/2006/main" id="88" name="Tabela153989" displayName="Tabela153989" ref="B147:G152" headerRowCount="0" totalsRowShown="0">
  <tableColumns count="6">
    <tableColumn id="1" name="Kolumna1" dataDxfId="5325">
      <calculatedColumnFormula>'Wzorzec kategorii'!B112</calculatedColumnFormula>
    </tableColumn>
    <tableColumn id="2" name="Kolumna2" dataDxfId="5324"/>
    <tableColumn id="3" name="Kolumna3" dataDxfId="5323">
      <calculatedColumnFormula>SUM(Tabela2851101[#This Row])</calculatedColumnFormula>
    </tableColumn>
    <tableColumn id="4" name="Kolumna4" dataDxfId="5322">
      <calculatedColumnFormula>C147-D147</calculatedColumnFormula>
    </tableColumn>
    <tableColumn id="5" name="Kolumna5" dataDxfId="5321">
      <calculatedColumnFormula>IFERROR(D147/C147,"")</calculatedColumnFormula>
    </tableColumn>
    <tableColumn id="6" name="Kolumna6" dataDxfId="5320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12:G116" headerRowCount="0" totalsRowShown="0">
  <tableColumns count="6">
    <tableColumn id="1" name="Kolumna1" dataDxfId="6462"/>
    <tableColumn id="2" name="Kolumna2" dataDxfId="6461"/>
    <tableColumn id="3" name="Kolumna3" dataDxfId="6460">
      <calculatedColumnFormula>SUM(Tabela1922[#This Row])</calculatedColumnFormula>
    </tableColumn>
    <tableColumn id="4" name="Kolumna4" dataDxfId="6459">
      <calculatedColumnFormula>C112-D112</calculatedColumnFormula>
    </tableColumn>
    <tableColumn id="5" name="Kolumna5" dataDxfId="6458">
      <calculatedColumnFormula>IFERROR(D112/C112,"")</calculatedColumnFormula>
    </tableColumn>
    <tableColumn id="6" name="Kolumna6" dataDxfId="6457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id="89" name="Tabela164090" displayName="Tabela164090" ref="B155:G162" headerRowCount="0" totalsRowShown="0">
  <tableColumns count="6">
    <tableColumn id="1" name="Kolumna1" dataDxfId="5319">
      <calculatedColumnFormula>'Wzorzec kategorii'!B120</calculatedColumnFormula>
    </tableColumn>
    <tableColumn id="2" name="Kolumna2" dataDxfId="5318"/>
    <tableColumn id="3" name="Kolumna3" dataDxfId="5317">
      <calculatedColumnFormula>SUM(Tabela19234595[#This Row])</calculatedColumnFormula>
    </tableColumn>
    <tableColumn id="4" name="Kolumna4" dataDxfId="5316">
      <calculatedColumnFormula>C155-D155</calculatedColumnFormula>
    </tableColumn>
    <tableColumn id="5" name="Kolumna5" dataDxfId="5315">
      <calculatedColumnFormula>IFERROR(D155/C155,"")</calculatedColumnFormula>
    </tableColumn>
    <tableColumn id="6" name="Kolumna6" dataDxfId="5314"/>
  </tableColumns>
  <tableStyleInfo name="TableStyleLight9" showFirstColumn="0" showLastColumn="0" showRowStripes="1" showColumnStripes="0"/>
</table>
</file>

<file path=xl/tables/table91.xml><?xml version="1.0" encoding="utf-8"?>
<table xmlns="http://schemas.openxmlformats.org/spreadsheetml/2006/main" id="90" name="Tabela184191" displayName="Tabela184191" ref="I69:AM79" totalsRowShown="0" headerRowDxfId="5313" dataDxfId="5311" headerRowBorderDxfId="5312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10"/>
    <tableColumn id="2" name="2" dataDxfId="5309"/>
    <tableColumn id="3" name="3" dataDxfId="5308"/>
    <tableColumn id="4" name="4" dataDxfId="5307"/>
    <tableColumn id="5" name="5" dataDxfId="5306"/>
    <tableColumn id="6" name="6" dataDxfId="5305"/>
    <tableColumn id="7" name="7" dataDxfId="5304"/>
    <tableColumn id="8" name="8" dataDxfId="5303"/>
    <tableColumn id="9" name="9" dataDxfId="5302"/>
    <tableColumn id="10" name="10" dataDxfId="5301"/>
    <tableColumn id="11" name="11" dataDxfId="5300"/>
    <tableColumn id="12" name="12" dataDxfId="5299"/>
    <tableColumn id="13" name="13" dataDxfId="5298"/>
    <tableColumn id="14" name="14" dataDxfId="5297"/>
    <tableColumn id="15" name="15" dataDxfId="5296"/>
    <tableColumn id="16" name="16" dataDxfId="5295"/>
    <tableColumn id="17" name="17" dataDxfId="5294"/>
    <tableColumn id="18" name="18" dataDxfId="5293"/>
    <tableColumn id="19" name="19" dataDxfId="5292"/>
    <tableColumn id="20" name="20" dataDxfId="5291"/>
    <tableColumn id="21" name="21" dataDxfId="5290"/>
    <tableColumn id="22" name="22" dataDxfId="5289"/>
    <tableColumn id="23" name="23" dataDxfId="5288"/>
    <tableColumn id="24" name="24" dataDxfId="5287"/>
    <tableColumn id="25" name="25" dataDxfId="5286"/>
    <tableColumn id="26" name="26" dataDxfId="5285"/>
    <tableColumn id="27" name="27" dataDxfId="5284"/>
    <tableColumn id="28" name="28" dataDxfId="5283"/>
    <tableColumn id="29" name="29" dataDxfId="5282"/>
    <tableColumn id="30" name="30" dataDxfId="5281"/>
    <tableColumn id="31" name="31" dataDxfId="5280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1" name="Tabela194292" displayName="Tabela194292" ref="I81:AM89" totalsRowShown="0" headerRowDxfId="5279" dataDxfId="5277" headerRowBorderDxfId="5278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76"/>
    <tableColumn id="2" name="2" dataDxfId="5275"/>
    <tableColumn id="3" name="3" dataDxfId="5274"/>
    <tableColumn id="4" name="4" dataDxfId="5273"/>
    <tableColumn id="5" name="5" dataDxfId="5272"/>
    <tableColumn id="6" name="6" dataDxfId="5271"/>
    <tableColumn id="7" name="7" dataDxfId="5270"/>
    <tableColumn id="8" name="8" dataDxfId="5269"/>
    <tableColumn id="9" name="9" dataDxfId="5268"/>
    <tableColumn id="10" name="10" dataDxfId="5267"/>
    <tableColumn id="11" name="11" dataDxfId="5266"/>
    <tableColumn id="12" name="12" dataDxfId="5265"/>
    <tableColumn id="13" name="13" dataDxfId="5264"/>
    <tableColumn id="14" name="14" dataDxfId="5263"/>
    <tableColumn id="15" name="15" dataDxfId="5262"/>
    <tableColumn id="16" name="16" dataDxfId="5261"/>
    <tableColumn id="17" name="17" dataDxfId="5260"/>
    <tableColumn id="18" name="18" dataDxfId="5259"/>
    <tableColumn id="19" name="19" dataDxfId="5258"/>
    <tableColumn id="20" name="20" dataDxfId="5257"/>
    <tableColumn id="21" name="21" dataDxfId="5256"/>
    <tableColumn id="22" name="22" dataDxfId="5255"/>
    <tableColumn id="23" name="23" dataDxfId="5254"/>
    <tableColumn id="24" name="24" dataDxfId="5253"/>
    <tableColumn id="25" name="25" dataDxfId="5252"/>
    <tableColumn id="26" name="26" dataDxfId="5251"/>
    <tableColumn id="27" name="27" dataDxfId="5250"/>
    <tableColumn id="28" name="28" dataDxfId="5249"/>
    <tableColumn id="29" name="29" dataDxfId="5248"/>
    <tableColumn id="30" name="30" dataDxfId="5247"/>
    <tableColumn id="31" name="31" dataDxfId="5246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2" name="Tabela19214393" displayName="Tabela19214393" ref="I91:AM96" totalsRowShown="0" headerRowDxfId="5245" dataDxfId="5243" headerRowBorderDxfId="5244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42"/>
    <tableColumn id="2" name="2" dataDxfId="5241"/>
    <tableColumn id="3" name="3" dataDxfId="5240"/>
    <tableColumn id="4" name="4" dataDxfId="5239"/>
    <tableColumn id="5" name="5" dataDxfId="5238"/>
    <tableColumn id="6" name="6" dataDxfId="5237"/>
    <tableColumn id="7" name="7" dataDxfId="5236"/>
    <tableColumn id="8" name="8" dataDxfId="5235"/>
    <tableColumn id="9" name="9" dataDxfId="5234"/>
    <tableColumn id="10" name="10" dataDxfId="5233"/>
    <tableColumn id="11" name="11" dataDxfId="5232"/>
    <tableColumn id="12" name="12" dataDxfId="5231"/>
    <tableColumn id="13" name="13" dataDxfId="5230"/>
    <tableColumn id="14" name="14" dataDxfId="5229"/>
    <tableColumn id="15" name="15" dataDxfId="5228"/>
    <tableColumn id="16" name="16" dataDxfId="5227"/>
    <tableColumn id="17" name="17" dataDxfId="5226"/>
    <tableColumn id="18" name="18" dataDxfId="5225"/>
    <tableColumn id="19" name="19" dataDxfId="5224"/>
    <tableColumn id="20" name="20" dataDxfId="5223"/>
    <tableColumn id="21" name="21" dataDxfId="5222"/>
    <tableColumn id="22" name="22" dataDxfId="5221"/>
    <tableColumn id="23" name="23" dataDxfId="5220"/>
    <tableColumn id="24" name="24" dataDxfId="5219"/>
    <tableColumn id="25" name="25" dataDxfId="5218"/>
    <tableColumn id="26" name="26" dataDxfId="5217"/>
    <tableColumn id="27" name="27" dataDxfId="5216"/>
    <tableColumn id="28" name="28" dataDxfId="5215"/>
    <tableColumn id="29" name="29" dataDxfId="5214"/>
    <tableColumn id="30" name="30" dataDxfId="5213"/>
    <tableColumn id="31" name="31" dataDxfId="5212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3" name="Tabela19224494" displayName="Tabela19224494" ref="I111:AM116" totalsRowShown="0" headerRowDxfId="5211" dataDxfId="5209" headerRowBorderDxfId="5210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08"/>
    <tableColumn id="2" name="2" dataDxfId="5207"/>
    <tableColumn id="3" name="3" dataDxfId="5206"/>
    <tableColumn id="4" name="4" dataDxfId="5205"/>
    <tableColumn id="5" name="5" dataDxfId="5204"/>
    <tableColumn id="6" name="6" dataDxfId="5203"/>
    <tableColumn id="7" name="7" dataDxfId="5202"/>
    <tableColumn id="8" name="8" dataDxfId="5201"/>
    <tableColumn id="9" name="9" dataDxfId="5200"/>
    <tableColumn id="10" name="10" dataDxfId="5199"/>
    <tableColumn id="11" name="11" dataDxfId="5198"/>
    <tableColumn id="12" name="12" dataDxfId="5197"/>
    <tableColumn id="13" name="13" dataDxfId="5196"/>
    <tableColumn id="14" name="14" dataDxfId="5195"/>
    <tableColumn id="15" name="15" dataDxfId="5194"/>
    <tableColumn id="16" name="16" dataDxfId="5193"/>
    <tableColumn id="17" name="17" dataDxfId="5192"/>
    <tableColumn id="18" name="18" dataDxfId="5191"/>
    <tableColumn id="19" name="19" dataDxfId="5190"/>
    <tableColumn id="20" name="20" dataDxfId="5189"/>
    <tableColumn id="21" name="21" dataDxfId="5188"/>
    <tableColumn id="22" name="22" dataDxfId="5187"/>
    <tableColumn id="23" name="23" dataDxfId="5186"/>
    <tableColumn id="24" name="24" dataDxfId="5185"/>
    <tableColumn id="25" name="25" dataDxfId="5184"/>
    <tableColumn id="26" name="26" dataDxfId="5183"/>
    <tableColumn id="27" name="27" dataDxfId="5182"/>
    <tableColumn id="28" name="28" dataDxfId="5181"/>
    <tableColumn id="29" name="29" dataDxfId="5180"/>
    <tableColumn id="30" name="30" dataDxfId="5179"/>
    <tableColumn id="31" name="31" dataDxfId="5178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id="94" name="Tabela19234595" displayName="Tabela19234595" ref="I154:AM162" totalsRowShown="0" headerRowDxfId="5177" dataDxfId="5175" headerRowBorderDxfId="5176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74"/>
    <tableColumn id="2" name="2" dataDxfId="5173"/>
    <tableColumn id="3" name="3" dataDxfId="5172"/>
    <tableColumn id="4" name="4" dataDxfId="5171"/>
    <tableColumn id="5" name="5" dataDxfId="5170"/>
    <tableColumn id="6" name="6" dataDxfId="5169"/>
    <tableColumn id="7" name="7" dataDxfId="5168"/>
    <tableColumn id="8" name="8" dataDxfId="5167"/>
    <tableColumn id="9" name="9" dataDxfId="5166"/>
    <tableColumn id="10" name="10" dataDxfId="5165"/>
    <tableColumn id="11" name="11" dataDxfId="5164"/>
    <tableColumn id="12" name="12" dataDxfId="5163"/>
    <tableColumn id="13" name="13" dataDxfId="5162"/>
    <tableColumn id="14" name="14" dataDxfId="5161"/>
    <tableColumn id="15" name="15" dataDxfId="5160"/>
    <tableColumn id="16" name="16" dataDxfId="5159"/>
    <tableColumn id="17" name="17" dataDxfId="5158"/>
    <tableColumn id="18" name="18" dataDxfId="5157"/>
    <tableColumn id="19" name="19" dataDxfId="5156"/>
    <tableColumn id="20" name="20" dataDxfId="5155"/>
    <tableColumn id="21" name="21" dataDxfId="5154"/>
    <tableColumn id="22" name="22" dataDxfId="5153"/>
    <tableColumn id="23" name="23" dataDxfId="5152"/>
    <tableColumn id="24" name="24" dataDxfId="5151"/>
    <tableColumn id="25" name="25" dataDxfId="5150"/>
    <tableColumn id="26" name="26" dataDxfId="5149"/>
    <tableColumn id="27" name="27" dataDxfId="5148"/>
    <tableColumn id="28" name="28" dataDxfId="5147"/>
    <tableColumn id="29" name="29" dataDxfId="5146"/>
    <tableColumn id="30" name="30" dataDxfId="5145"/>
    <tableColumn id="31" name="31" dataDxfId="5144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5" name="Tabela1921244696" displayName="Tabela1921244696" ref="I104:AM109" totalsRowShown="0" headerRowDxfId="5143" dataDxfId="5141" headerRowBorderDxfId="5142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40"/>
    <tableColumn id="2" name="2" dataDxfId="5139"/>
    <tableColumn id="3" name="3" dataDxfId="5138"/>
    <tableColumn id="4" name="4" dataDxfId="5137"/>
    <tableColumn id="5" name="5" dataDxfId="5136"/>
    <tableColumn id="6" name="6" dataDxfId="5135"/>
    <tableColumn id="7" name="7" dataDxfId="5134"/>
    <tableColumn id="8" name="8" dataDxfId="5133"/>
    <tableColumn id="9" name="9" dataDxfId="5132"/>
    <tableColumn id="10" name="10" dataDxfId="5131"/>
    <tableColumn id="11" name="11" dataDxfId="5130"/>
    <tableColumn id="12" name="12" dataDxfId="5129"/>
    <tableColumn id="13" name="13" dataDxfId="5128"/>
    <tableColumn id="14" name="14" dataDxfId="5127"/>
    <tableColumn id="15" name="15" dataDxfId="5126"/>
    <tableColumn id="16" name="16" dataDxfId="5125"/>
    <tableColumn id="17" name="17" dataDxfId="5124"/>
    <tableColumn id="18" name="18" dataDxfId="5123"/>
    <tableColumn id="19" name="19" dataDxfId="5122"/>
    <tableColumn id="20" name="20" dataDxfId="5121"/>
    <tableColumn id="21" name="21" dataDxfId="5120"/>
    <tableColumn id="22" name="22" dataDxfId="5119"/>
    <tableColumn id="23" name="23" dataDxfId="5118"/>
    <tableColumn id="24" name="24" dataDxfId="5117"/>
    <tableColumn id="25" name="25" dataDxfId="5116"/>
    <tableColumn id="26" name="26" dataDxfId="5115"/>
    <tableColumn id="27" name="27" dataDxfId="5114"/>
    <tableColumn id="28" name="28" dataDxfId="5113"/>
    <tableColumn id="29" name="29" dataDxfId="5112"/>
    <tableColumn id="30" name="30" dataDxfId="5111"/>
    <tableColumn id="31" name="31" dataDxfId="5110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6" name="Tabela1921254797" displayName="Tabela1921254797" ref="I98:AM102" totalsRowShown="0" headerRowDxfId="5109" dataDxfId="5107" headerRowBorderDxfId="5108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06"/>
    <tableColumn id="2" name="2" dataDxfId="5105"/>
    <tableColumn id="3" name="3" dataDxfId="5104"/>
    <tableColumn id="4" name="4" dataDxfId="5103"/>
    <tableColumn id="5" name="5" dataDxfId="5102"/>
    <tableColumn id="6" name="6" dataDxfId="5101"/>
    <tableColumn id="7" name="7" dataDxfId="5100"/>
    <tableColumn id="8" name="8" dataDxfId="5099"/>
    <tableColumn id="9" name="9" dataDxfId="5098"/>
    <tableColumn id="10" name="10" dataDxfId="5097"/>
    <tableColumn id="11" name="11" dataDxfId="5096"/>
    <tableColumn id="12" name="12" dataDxfId="5095"/>
    <tableColumn id="13" name="13" dataDxfId="5094"/>
    <tableColumn id="14" name="14" dataDxfId="5093"/>
    <tableColumn id="15" name="15" dataDxfId="5092"/>
    <tableColumn id="16" name="16" dataDxfId="5091"/>
    <tableColumn id="17" name="17" dataDxfId="5090"/>
    <tableColumn id="18" name="18" dataDxfId="5089"/>
    <tableColumn id="19" name="19" dataDxfId="5088"/>
    <tableColumn id="20" name="20" dataDxfId="5087"/>
    <tableColumn id="21" name="21" dataDxfId="5086"/>
    <tableColumn id="22" name="22" dataDxfId="5085"/>
    <tableColumn id="23" name="23" dataDxfId="5084"/>
    <tableColumn id="24" name="24" dataDxfId="5083"/>
    <tableColumn id="25" name="25" dataDxfId="5082"/>
    <tableColumn id="26" name="26" dataDxfId="5081"/>
    <tableColumn id="27" name="27" dataDxfId="5080"/>
    <tableColumn id="28" name="28" dataDxfId="5079"/>
    <tableColumn id="29" name="29" dataDxfId="5078"/>
    <tableColumn id="30" name="30" dataDxfId="5077"/>
    <tableColumn id="31" name="31" dataDxfId="5076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7" name="Tabela254898" displayName="Tabela254898" ref="I118:AM124" totalsRowShown="0" headerRowDxfId="5075" dataDxfId="5074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73"/>
    <tableColumn id="2" name="2" dataDxfId="5072"/>
    <tableColumn id="3" name="3" dataDxfId="5071"/>
    <tableColumn id="4" name="4" dataDxfId="5070"/>
    <tableColumn id="5" name="5" dataDxfId="5069"/>
    <tableColumn id="6" name="6" dataDxfId="5068"/>
    <tableColumn id="7" name="7" dataDxfId="5067"/>
    <tableColumn id="8" name="8" dataDxfId="5066"/>
    <tableColumn id="9" name="9" dataDxfId="5065"/>
    <tableColumn id="10" name="10" dataDxfId="5064"/>
    <tableColumn id="11" name="11" dataDxfId="5063"/>
    <tableColumn id="12" name="12" dataDxfId="5062"/>
    <tableColumn id="13" name="13" dataDxfId="5061"/>
    <tableColumn id="14" name="14" dataDxfId="5060"/>
    <tableColumn id="15" name="15" dataDxfId="5059"/>
    <tableColumn id="16" name="16" dataDxfId="5058"/>
    <tableColumn id="17" name="17" dataDxfId="5057"/>
    <tableColumn id="18" name="18" dataDxfId="5056"/>
    <tableColumn id="19" name="19" dataDxfId="5055"/>
    <tableColumn id="20" name="20" dataDxfId="5054"/>
    <tableColumn id="21" name="21" dataDxfId="5053"/>
    <tableColumn id="22" name="22" dataDxfId="5052"/>
    <tableColumn id="23" name="23" dataDxfId="5051"/>
    <tableColumn id="24" name="24" dataDxfId="5050"/>
    <tableColumn id="25" name="25" dataDxfId="5049"/>
    <tableColumn id="26" name="26" dataDxfId="5048"/>
    <tableColumn id="27" name="27" dataDxfId="5047"/>
    <tableColumn id="28" name="28" dataDxfId="5046"/>
    <tableColumn id="29" name="29" dataDxfId="5045"/>
    <tableColumn id="30" name="30" dataDxfId="5044"/>
    <tableColumn id="31" name="31" dataDxfId="5043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id="98" name="Tabela264999" displayName="Tabela264999" ref="I126:AM134" totalsRowShown="0" headerRowDxfId="5042" headerRowBorderDxfId="5041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40"/>
    <tableColumn id="2" name="2" dataDxfId="5039"/>
    <tableColumn id="3" name="3" dataDxfId="5038"/>
    <tableColumn id="4" name="4" dataDxfId="5037"/>
    <tableColumn id="5" name="5" dataDxfId="5036"/>
    <tableColumn id="6" name="6" dataDxfId="5035"/>
    <tableColumn id="7" name="7" dataDxfId="5034"/>
    <tableColumn id="8" name="8" dataDxfId="5033"/>
    <tableColumn id="9" name="9" dataDxfId="5032"/>
    <tableColumn id="10" name="10" dataDxfId="5031"/>
    <tableColumn id="11" name="11" dataDxfId="5030"/>
    <tableColumn id="12" name="12" dataDxfId="5029"/>
    <tableColumn id="13" name="13" dataDxfId="5028"/>
    <tableColumn id="14" name="14" dataDxfId="5027"/>
    <tableColumn id="15" name="15" dataDxfId="5026"/>
    <tableColumn id="16" name="16" dataDxfId="5025"/>
    <tableColumn id="17" name="17" dataDxfId="5024"/>
    <tableColumn id="18" name="18" dataDxfId="5023"/>
    <tableColumn id="19" name="19" dataDxfId="5022"/>
    <tableColumn id="20" name="20" dataDxfId="5021"/>
    <tableColumn id="21" name="21" dataDxfId="5020"/>
    <tableColumn id="22" name="22" dataDxfId="5019"/>
    <tableColumn id="23" name="23" dataDxfId="5018"/>
    <tableColumn id="24" name="24" dataDxfId="5017"/>
    <tableColumn id="25" name="25" dataDxfId="5016"/>
    <tableColumn id="26" name="26" dataDxfId="5015"/>
    <tableColumn id="27" name="27" dataDxfId="5014"/>
    <tableColumn id="28" name="28" dataDxfId="5013"/>
    <tableColumn id="29" name="29" dataDxfId="5012"/>
    <tableColumn id="30" name="30" dataDxfId="5011"/>
    <tableColumn id="31" name="31" dataDxfId="50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table" Target="../tables/table7.xml"/><Relationship Id="rId20" Type="http://schemas.openxmlformats.org/officeDocument/2006/relationships/table" Target="../tables/table18.xml"/><Relationship Id="rId21" Type="http://schemas.openxmlformats.org/officeDocument/2006/relationships/table" Target="../tables/table19.xml"/><Relationship Id="rId22" Type="http://schemas.openxmlformats.org/officeDocument/2006/relationships/table" Target="../tables/table20.xml"/><Relationship Id="rId23" Type="http://schemas.openxmlformats.org/officeDocument/2006/relationships/table" Target="../tables/table21.xml"/><Relationship Id="rId24" Type="http://schemas.openxmlformats.org/officeDocument/2006/relationships/table" Target="../tables/table22.xml"/><Relationship Id="rId25" Type="http://schemas.openxmlformats.org/officeDocument/2006/relationships/table" Target="../tables/table23.xml"/><Relationship Id="rId26" Type="http://schemas.openxmlformats.org/officeDocument/2006/relationships/table" Target="../tables/table24.xml"/><Relationship Id="rId27" Type="http://schemas.openxmlformats.org/officeDocument/2006/relationships/table" Target="../tables/table25.xml"/><Relationship Id="rId10" Type="http://schemas.openxmlformats.org/officeDocument/2006/relationships/table" Target="../tables/table8.xml"/><Relationship Id="rId11" Type="http://schemas.openxmlformats.org/officeDocument/2006/relationships/table" Target="../tables/table9.xml"/><Relationship Id="rId12" Type="http://schemas.openxmlformats.org/officeDocument/2006/relationships/table" Target="../tables/table10.xml"/><Relationship Id="rId13" Type="http://schemas.openxmlformats.org/officeDocument/2006/relationships/table" Target="../tables/table11.xml"/><Relationship Id="rId14" Type="http://schemas.openxmlformats.org/officeDocument/2006/relationships/table" Target="../tables/table12.xml"/><Relationship Id="rId15" Type="http://schemas.openxmlformats.org/officeDocument/2006/relationships/table" Target="../tables/table13.xml"/><Relationship Id="rId16" Type="http://schemas.openxmlformats.org/officeDocument/2006/relationships/table" Target="../tables/table14.xml"/><Relationship Id="rId17" Type="http://schemas.openxmlformats.org/officeDocument/2006/relationships/table" Target="../tables/table15.xml"/><Relationship Id="rId18" Type="http://schemas.openxmlformats.org/officeDocument/2006/relationships/table" Target="../tables/table16.xml"/><Relationship Id="rId19" Type="http://schemas.openxmlformats.org/officeDocument/2006/relationships/table" Target="../tables/table17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Relationship Id="rId8" Type="http://schemas.openxmlformats.org/officeDocument/2006/relationships/table" Target="../tables/table6.xml"/></Relationships>
</file>

<file path=xl/worksheets/_rels/sheet10.xml.rels><?xml version="1.0" encoding="UTF-8" standalone="yes"?>
<Relationships xmlns="http://schemas.openxmlformats.org/package/2006/relationships"><Relationship Id="rId9" Type="http://schemas.openxmlformats.org/officeDocument/2006/relationships/table" Target="../tables/table208.xml"/><Relationship Id="rId20" Type="http://schemas.openxmlformats.org/officeDocument/2006/relationships/table" Target="../tables/table219.xml"/><Relationship Id="rId21" Type="http://schemas.openxmlformats.org/officeDocument/2006/relationships/table" Target="../tables/table220.xml"/><Relationship Id="rId22" Type="http://schemas.openxmlformats.org/officeDocument/2006/relationships/table" Target="../tables/table221.xml"/><Relationship Id="rId23" Type="http://schemas.openxmlformats.org/officeDocument/2006/relationships/table" Target="../tables/table222.xml"/><Relationship Id="rId24" Type="http://schemas.openxmlformats.org/officeDocument/2006/relationships/table" Target="../tables/table223.xml"/><Relationship Id="rId25" Type="http://schemas.openxmlformats.org/officeDocument/2006/relationships/table" Target="../tables/table224.xml"/><Relationship Id="rId26" Type="http://schemas.openxmlformats.org/officeDocument/2006/relationships/table" Target="../tables/table225.xml"/><Relationship Id="rId27" Type="http://schemas.openxmlformats.org/officeDocument/2006/relationships/table" Target="../tables/table226.xml"/><Relationship Id="rId10" Type="http://schemas.openxmlformats.org/officeDocument/2006/relationships/table" Target="../tables/table209.xml"/><Relationship Id="rId11" Type="http://schemas.openxmlformats.org/officeDocument/2006/relationships/table" Target="../tables/table210.xml"/><Relationship Id="rId12" Type="http://schemas.openxmlformats.org/officeDocument/2006/relationships/table" Target="../tables/table211.xml"/><Relationship Id="rId13" Type="http://schemas.openxmlformats.org/officeDocument/2006/relationships/table" Target="../tables/table212.xml"/><Relationship Id="rId14" Type="http://schemas.openxmlformats.org/officeDocument/2006/relationships/table" Target="../tables/table213.xml"/><Relationship Id="rId15" Type="http://schemas.openxmlformats.org/officeDocument/2006/relationships/table" Target="../tables/table214.xml"/><Relationship Id="rId16" Type="http://schemas.openxmlformats.org/officeDocument/2006/relationships/table" Target="../tables/table215.xml"/><Relationship Id="rId17" Type="http://schemas.openxmlformats.org/officeDocument/2006/relationships/table" Target="../tables/table216.xml"/><Relationship Id="rId18" Type="http://schemas.openxmlformats.org/officeDocument/2006/relationships/table" Target="../tables/table217.xml"/><Relationship Id="rId19" Type="http://schemas.openxmlformats.org/officeDocument/2006/relationships/table" Target="../tables/table21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9.xml"/><Relationship Id="rId3" Type="http://schemas.openxmlformats.org/officeDocument/2006/relationships/table" Target="../tables/table202.xml"/><Relationship Id="rId4" Type="http://schemas.openxmlformats.org/officeDocument/2006/relationships/table" Target="../tables/table203.xml"/><Relationship Id="rId5" Type="http://schemas.openxmlformats.org/officeDocument/2006/relationships/table" Target="../tables/table204.xml"/><Relationship Id="rId6" Type="http://schemas.openxmlformats.org/officeDocument/2006/relationships/table" Target="../tables/table205.xml"/><Relationship Id="rId7" Type="http://schemas.openxmlformats.org/officeDocument/2006/relationships/table" Target="../tables/table206.xml"/><Relationship Id="rId8" Type="http://schemas.openxmlformats.org/officeDocument/2006/relationships/table" Target="../tables/table207.xml"/></Relationships>
</file>

<file path=xl/worksheets/_rels/sheet11.xml.rels><?xml version="1.0" encoding="UTF-8" standalone="yes"?>
<Relationships xmlns="http://schemas.openxmlformats.org/package/2006/relationships"><Relationship Id="rId9" Type="http://schemas.openxmlformats.org/officeDocument/2006/relationships/table" Target="../tables/table233.xml"/><Relationship Id="rId20" Type="http://schemas.openxmlformats.org/officeDocument/2006/relationships/table" Target="../tables/table244.xml"/><Relationship Id="rId21" Type="http://schemas.openxmlformats.org/officeDocument/2006/relationships/table" Target="../tables/table245.xml"/><Relationship Id="rId22" Type="http://schemas.openxmlformats.org/officeDocument/2006/relationships/table" Target="../tables/table246.xml"/><Relationship Id="rId23" Type="http://schemas.openxmlformats.org/officeDocument/2006/relationships/table" Target="../tables/table247.xml"/><Relationship Id="rId24" Type="http://schemas.openxmlformats.org/officeDocument/2006/relationships/table" Target="../tables/table248.xml"/><Relationship Id="rId25" Type="http://schemas.openxmlformats.org/officeDocument/2006/relationships/table" Target="../tables/table249.xml"/><Relationship Id="rId26" Type="http://schemas.openxmlformats.org/officeDocument/2006/relationships/table" Target="../tables/table250.xml"/><Relationship Id="rId27" Type="http://schemas.openxmlformats.org/officeDocument/2006/relationships/table" Target="../tables/table251.xml"/><Relationship Id="rId10" Type="http://schemas.openxmlformats.org/officeDocument/2006/relationships/table" Target="../tables/table234.xml"/><Relationship Id="rId11" Type="http://schemas.openxmlformats.org/officeDocument/2006/relationships/table" Target="../tables/table235.xml"/><Relationship Id="rId12" Type="http://schemas.openxmlformats.org/officeDocument/2006/relationships/table" Target="../tables/table236.xml"/><Relationship Id="rId13" Type="http://schemas.openxmlformats.org/officeDocument/2006/relationships/table" Target="../tables/table237.xml"/><Relationship Id="rId14" Type="http://schemas.openxmlformats.org/officeDocument/2006/relationships/table" Target="../tables/table238.xml"/><Relationship Id="rId15" Type="http://schemas.openxmlformats.org/officeDocument/2006/relationships/table" Target="../tables/table239.xml"/><Relationship Id="rId16" Type="http://schemas.openxmlformats.org/officeDocument/2006/relationships/table" Target="../tables/table240.xml"/><Relationship Id="rId17" Type="http://schemas.openxmlformats.org/officeDocument/2006/relationships/table" Target="../tables/table241.xml"/><Relationship Id="rId18" Type="http://schemas.openxmlformats.org/officeDocument/2006/relationships/table" Target="../tables/table242.xml"/><Relationship Id="rId19" Type="http://schemas.openxmlformats.org/officeDocument/2006/relationships/table" Target="../tables/table243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0.xml"/><Relationship Id="rId3" Type="http://schemas.openxmlformats.org/officeDocument/2006/relationships/table" Target="../tables/table227.xml"/><Relationship Id="rId4" Type="http://schemas.openxmlformats.org/officeDocument/2006/relationships/table" Target="../tables/table228.xml"/><Relationship Id="rId5" Type="http://schemas.openxmlformats.org/officeDocument/2006/relationships/table" Target="../tables/table229.xml"/><Relationship Id="rId6" Type="http://schemas.openxmlformats.org/officeDocument/2006/relationships/table" Target="../tables/table230.xml"/><Relationship Id="rId7" Type="http://schemas.openxmlformats.org/officeDocument/2006/relationships/table" Target="../tables/table231.xml"/><Relationship Id="rId8" Type="http://schemas.openxmlformats.org/officeDocument/2006/relationships/table" Target="../tables/table232.xml"/></Relationships>
</file>

<file path=xl/worksheets/_rels/sheet12.xml.rels><?xml version="1.0" encoding="UTF-8" standalone="yes"?>
<Relationships xmlns="http://schemas.openxmlformats.org/package/2006/relationships"><Relationship Id="rId9" Type="http://schemas.openxmlformats.org/officeDocument/2006/relationships/table" Target="../tables/table258.xml"/><Relationship Id="rId20" Type="http://schemas.openxmlformats.org/officeDocument/2006/relationships/table" Target="../tables/table269.xml"/><Relationship Id="rId21" Type="http://schemas.openxmlformats.org/officeDocument/2006/relationships/table" Target="../tables/table270.xml"/><Relationship Id="rId22" Type="http://schemas.openxmlformats.org/officeDocument/2006/relationships/table" Target="../tables/table271.xml"/><Relationship Id="rId23" Type="http://schemas.openxmlformats.org/officeDocument/2006/relationships/table" Target="../tables/table272.xml"/><Relationship Id="rId24" Type="http://schemas.openxmlformats.org/officeDocument/2006/relationships/table" Target="../tables/table273.xml"/><Relationship Id="rId25" Type="http://schemas.openxmlformats.org/officeDocument/2006/relationships/table" Target="../tables/table274.xml"/><Relationship Id="rId26" Type="http://schemas.openxmlformats.org/officeDocument/2006/relationships/table" Target="../tables/table275.xml"/><Relationship Id="rId27" Type="http://schemas.openxmlformats.org/officeDocument/2006/relationships/table" Target="../tables/table276.xml"/><Relationship Id="rId10" Type="http://schemas.openxmlformats.org/officeDocument/2006/relationships/table" Target="../tables/table259.xml"/><Relationship Id="rId11" Type="http://schemas.openxmlformats.org/officeDocument/2006/relationships/table" Target="../tables/table260.xml"/><Relationship Id="rId12" Type="http://schemas.openxmlformats.org/officeDocument/2006/relationships/table" Target="../tables/table261.xml"/><Relationship Id="rId13" Type="http://schemas.openxmlformats.org/officeDocument/2006/relationships/table" Target="../tables/table262.xml"/><Relationship Id="rId14" Type="http://schemas.openxmlformats.org/officeDocument/2006/relationships/table" Target="../tables/table263.xml"/><Relationship Id="rId15" Type="http://schemas.openxmlformats.org/officeDocument/2006/relationships/table" Target="../tables/table264.xml"/><Relationship Id="rId16" Type="http://schemas.openxmlformats.org/officeDocument/2006/relationships/table" Target="../tables/table265.xml"/><Relationship Id="rId17" Type="http://schemas.openxmlformats.org/officeDocument/2006/relationships/table" Target="../tables/table266.xml"/><Relationship Id="rId18" Type="http://schemas.openxmlformats.org/officeDocument/2006/relationships/table" Target="../tables/table267.xml"/><Relationship Id="rId19" Type="http://schemas.openxmlformats.org/officeDocument/2006/relationships/table" Target="../tables/table26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1.xml"/><Relationship Id="rId3" Type="http://schemas.openxmlformats.org/officeDocument/2006/relationships/table" Target="../tables/table252.xml"/><Relationship Id="rId4" Type="http://schemas.openxmlformats.org/officeDocument/2006/relationships/table" Target="../tables/table253.xml"/><Relationship Id="rId5" Type="http://schemas.openxmlformats.org/officeDocument/2006/relationships/table" Target="../tables/table254.xml"/><Relationship Id="rId6" Type="http://schemas.openxmlformats.org/officeDocument/2006/relationships/table" Target="../tables/table255.xml"/><Relationship Id="rId7" Type="http://schemas.openxmlformats.org/officeDocument/2006/relationships/table" Target="../tables/table256.xml"/><Relationship Id="rId8" Type="http://schemas.openxmlformats.org/officeDocument/2006/relationships/table" Target="../tables/table257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table" Target="../tables/table283.xml"/><Relationship Id="rId20" Type="http://schemas.openxmlformats.org/officeDocument/2006/relationships/table" Target="../tables/table294.xml"/><Relationship Id="rId21" Type="http://schemas.openxmlformats.org/officeDocument/2006/relationships/table" Target="../tables/table295.xml"/><Relationship Id="rId22" Type="http://schemas.openxmlformats.org/officeDocument/2006/relationships/table" Target="../tables/table296.xml"/><Relationship Id="rId23" Type="http://schemas.openxmlformats.org/officeDocument/2006/relationships/table" Target="../tables/table297.xml"/><Relationship Id="rId24" Type="http://schemas.openxmlformats.org/officeDocument/2006/relationships/table" Target="../tables/table298.xml"/><Relationship Id="rId25" Type="http://schemas.openxmlformats.org/officeDocument/2006/relationships/table" Target="../tables/table299.xml"/><Relationship Id="rId26" Type="http://schemas.openxmlformats.org/officeDocument/2006/relationships/table" Target="../tables/table300.xml"/><Relationship Id="rId27" Type="http://schemas.openxmlformats.org/officeDocument/2006/relationships/table" Target="../tables/table301.xml"/><Relationship Id="rId10" Type="http://schemas.openxmlformats.org/officeDocument/2006/relationships/table" Target="../tables/table284.xml"/><Relationship Id="rId11" Type="http://schemas.openxmlformats.org/officeDocument/2006/relationships/table" Target="../tables/table285.xml"/><Relationship Id="rId12" Type="http://schemas.openxmlformats.org/officeDocument/2006/relationships/table" Target="../tables/table286.xml"/><Relationship Id="rId13" Type="http://schemas.openxmlformats.org/officeDocument/2006/relationships/table" Target="../tables/table287.xml"/><Relationship Id="rId14" Type="http://schemas.openxmlformats.org/officeDocument/2006/relationships/table" Target="../tables/table288.xml"/><Relationship Id="rId15" Type="http://schemas.openxmlformats.org/officeDocument/2006/relationships/table" Target="../tables/table289.xml"/><Relationship Id="rId16" Type="http://schemas.openxmlformats.org/officeDocument/2006/relationships/table" Target="../tables/table290.xml"/><Relationship Id="rId17" Type="http://schemas.openxmlformats.org/officeDocument/2006/relationships/table" Target="../tables/table291.xml"/><Relationship Id="rId18" Type="http://schemas.openxmlformats.org/officeDocument/2006/relationships/table" Target="../tables/table292.xml"/><Relationship Id="rId19" Type="http://schemas.openxmlformats.org/officeDocument/2006/relationships/table" Target="../tables/table293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2.xml"/><Relationship Id="rId3" Type="http://schemas.openxmlformats.org/officeDocument/2006/relationships/table" Target="../tables/table277.xml"/><Relationship Id="rId4" Type="http://schemas.openxmlformats.org/officeDocument/2006/relationships/table" Target="../tables/table278.xml"/><Relationship Id="rId5" Type="http://schemas.openxmlformats.org/officeDocument/2006/relationships/table" Target="../tables/table279.xml"/><Relationship Id="rId6" Type="http://schemas.openxmlformats.org/officeDocument/2006/relationships/table" Target="../tables/table280.xml"/><Relationship Id="rId7" Type="http://schemas.openxmlformats.org/officeDocument/2006/relationships/table" Target="../tables/table281.xml"/><Relationship Id="rId8" Type="http://schemas.openxmlformats.org/officeDocument/2006/relationships/table" Target="../tables/table282.xml"/></Relationships>
</file>

<file path=xl/worksheets/_rels/sheet14.xml.rels><?xml version="1.0" encoding="UTF-8" standalone="yes"?>
<Relationships xmlns="http://schemas.openxmlformats.org/package/2006/relationships"><Relationship Id="rId9" Type="http://schemas.openxmlformats.org/officeDocument/2006/relationships/table" Target="../tables/table308.xml"/><Relationship Id="rId20" Type="http://schemas.openxmlformats.org/officeDocument/2006/relationships/table" Target="../tables/table319.xml"/><Relationship Id="rId21" Type="http://schemas.openxmlformats.org/officeDocument/2006/relationships/table" Target="../tables/table320.xml"/><Relationship Id="rId22" Type="http://schemas.openxmlformats.org/officeDocument/2006/relationships/table" Target="../tables/table321.xml"/><Relationship Id="rId23" Type="http://schemas.openxmlformats.org/officeDocument/2006/relationships/table" Target="../tables/table322.xml"/><Relationship Id="rId24" Type="http://schemas.openxmlformats.org/officeDocument/2006/relationships/table" Target="../tables/table323.xml"/><Relationship Id="rId25" Type="http://schemas.openxmlformats.org/officeDocument/2006/relationships/table" Target="../tables/table324.xml"/><Relationship Id="rId26" Type="http://schemas.openxmlformats.org/officeDocument/2006/relationships/table" Target="../tables/table325.xml"/><Relationship Id="rId27" Type="http://schemas.openxmlformats.org/officeDocument/2006/relationships/table" Target="../tables/table326.xml"/><Relationship Id="rId10" Type="http://schemas.openxmlformats.org/officeDocument/2006/relationships/table" Target="../tables/table309.xml"/><Relationship Id="rId11" Type="http://schemas.openxmlformats.org/officeDocument/2006/relationships/table" Target="../tables/table310.xml"/><Relationship Id="rId12" Type="http://schemas.openxmlformats.org/officeDocument/2006/relationships/table" Target="../tables/table311.xml"/><Relationship Id="rId13" Type="http://schemas.openxmlformats.org/officeDocument/2006/relationships/table" Target="../tables/table312.xml"/><Relationship Id="rId14" Type="http://schemas.openxmlformats.org/officeDocument/2006/relationships/table" Target="../tables/table313.xml"/><Relationship Id="rId15" Type="http://schemas.openxmlformats.org/officeDocument/2006/relationships/table" Target="../tables/table314.xml"/><Relationship Id="rId16" Type="http://schemas.openxmlformats.org/officeDocument/2006/relationships/table" Target="../tables/table315.xml"/><Relationship Id="rId17" Type="http://schemas.openxmlformats.org/officeDocument/2006/relationships/table" Target="../tables/table316.xml"/><Relationship Id="rId18" Type="http://schemas.openxmlformats.org/officeDocument/2006/relationships/table" Target="../tables/table317.xml"/><Relationship Id="rId19" Type="http://schemas.openxmlformats.org/officeDocument/2006/relationships/table" Target="../tables/table31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3.xml"/><Relationship Id="rId3" Type="http://schemas.openxmlformats.org/officeDocument/2006/relationships/table" Target="../tables/table302.xml"/><Relationship Id="rId4" Type="http://schemas.openxmlformats.org/officeDocument/2006/relationships/table" Target="../tables/table303.xml"/><Relationship Id="rId5" Type="http://schemas.openxmlformats.org/officeDocument/2006/relationships/table" Target="../tables/table304.xml"/><Relationship Id="rId6" Type="http://schemas.openxmlformats.org/officeDocument/2006/relationships/table" Target="../tables/table305.xml"/><Relationship Id="rId7" Type="http://schemas.openxmlformats.org/officeDocument/2006/relationships/table" Target="../tables/table306.xml"/><Relationship Id="rId8" Type="http://schemas.openxmlformats.org/officeDocument/2006/relationships/table" Target="../tables/table307.xml"/></Relationships>
</file>

<file path=xl/worksheets/_rels/sheet15.xml.rels><?xml version="1.0" encoding="UTF-8" standalone="yes"?>
<Relationships xmlns="http://schemas.openxmlformats.org/package/2006/relationships"><Relationship Id="rId9" Type="http://schemas.openxmlformats.org/officeDocument/2006/relationships/table" Target="../tables/table333.xml"/><Relationship Id="rId20" Type="http://schemas.openxmlformats.org/officeDocument/2006/relationships/table" Target="../tables/table344.xml"/><Relationship Id="rId21" Type="http://schemas.openxmlformats.org/officeDocument/2006/relationships/table" Target="../tables/table345.xml"/><Relationship Id="rId22" Type="http://schemas.openxmlformats.org/officeDocument/2006/relationships/table" Target="../tables/table346.xml"/><Relationship Id="rId23" Type="http://schemas.openxmlformats.org/officeDocument/2006/relationships/table" Target="../tables/table347.xml"/><Relationship Id="rId24" Type="http://schemas.openxmlformats.org/officeDocument/2006/relationships/table" Target="../tables/table348.xml"/><Relationship Id="rId25" Type="http://schemas.openxmlformats.org/officeDocument/2006/relationships/table" Target="../tables/table349.xml"/><Relationship Id="rId26" Type="http://schemas.openxmlformats.org/officeDocument/2006/relationships/table" Target="../tables/table350.xml"/><Relationship Id="rId27" Type="http://schemas.openxmlformats.org/officeDocument/2006/relationships/table" Target="../tables/table351.xml"/><Relationship Id="rId10" Type="http://schemas.openxmlformats.org/officeDocument/2006/relationships/table" Target="../tables/table334.xml"/><Relationship Id="rId11" Type="http://schemas.openxmlformats.org/officeDocument/2006/relationships/table" Target="../tables/table335.xml"/><Relationship Id="rId12" Type="http://schemas.openxmlformats.org/officeDocument/2006/relationships/table" Target="../tables/table336.xml"/><Relationship Id="rId13" Type="http://schemas.openxmlformats.org/officeDocument/2006/relationships/table" Target="../tables/table337.xml"/><Relationship Id="rId14" Type="http://schemas.openxmlformats.org/officeDocument/2006/relationships/table" Target="../tables/table338.xml"/><Relationship Id="rId15" Type="http://schemas.openxmlformats.org/officeDocument/2006/relationships/table" Target="../tables/table339.xml"/><Relationship Id="rId16" Type="http://schemas.openxmlformats.org/officeDocument/2006/relationships/table" Target="../tables/table340.xml"/><Relationship Id="rId17" Type="http://schemas.openxmlformats.org/officeDocument/2006/relationships/table" Target="../tables/table341.xml"/><Relationship Id="rId18" Type="http://schemas.openxmlformats.org/officeDocument/2006/relationships/table" Target="../tables/table342.xml"/><Relationship Id="rId19" Type="http://schemas.openxmlformats.org/officeDocument/2006/relationships/table" Target="../tables/table343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4.xml"/><Relationship Id="rId3" Type="http://schemas.openxmlformats.org/officeDocument/2006/relationships/table" Target="../tables/table327.xml"/><Relationship Id="rId4" Type="http://schemas.openxmlformats.org/officeDocument/2006/relationships/table" Target="../tables/table328.xml"/><Relationship Id="rId5" Type="http://schemas.openxmlformats.org/officeDocument/2006/relationships/table" Target="../tables/table329.xml"/><Relationship Id="rId6" Type="http://schemas.openxmlformats.org/officeDocument/2006/relationships/table" Target="../tables/table330.xml"/><Relationship Id="rId7" Type="http://schemas.openxmlformats.org/officeDocument/2006/relationships/table" Target="../tables/table331.xml"/><Relationship Id="rId8" Type="http://schemas.openxmlformats.org/officeDocument/2006/relationships/table" Target="../tables/table332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35.xml"/><Relationship Id="rId12" Type="http://schemas.openxmlformats.org/officeDocument/2006/relationships/table" Target="../tables/table36.xml"/><Relationship Id="rId13" Type="http://schemas.openxmlformats.org/officeDocument/2006/relationships/table" Target="../tables/table37.xml"/><Relationship Id="rId14" Type="http://schemas.openxmlformats.org/officeDocument/2006/relationships/table" Target="../tables/table38.xml"/><Relationship Id="rId1" Type="http://schemas.openxmlformats.org/officeDocument/2006/relationships/hyperlink" Target="http://budzetdomowywtydzien.pl/" TargetMode="External"/><Relationship Id="rId2" Type="http://schemas.openxmlformats.org/officeDocument/2006/relationships/table" Target="../tables/table26.xml"/><Relationship Id="rId3" Type="http://schemas.openxmlformats.org/officeDocument/2006/relationships/table" Target="../tables/table27.xml"/><Relationship Id="rId4" Type="http://schemas.openxmlformats.org/officeDocument/2006/relationships/table" Target="../tables/table28.xml"/><Relationship Id="rId5" Type="http://schemas.openxmlformats.org/officeDocument/2006/relationships/table" Target="../tables/table29.xml"/><Relationship Id="rId6" Type="http://schemas.openxmlformats.org/officeDocument/2006/relationships/table" Target="../tables/table30.xml"/><Relationship Id="rId7" Type="http://schemas.openxmlformats.org/officeDocument/2006/relationships/table" Target="../tables/table31.xml"/><Relationship Id="rId8" Type="http://schemas.openxmlformats.org/officeDocument/2006/relationships/table" Target="../tables/table32.xml"/><Relationship Id="rId9" Type="http://schemas.openxmlformats.org/officeDocument/2006/relationships/table" Target="../tables/table33.xml"/><Relationship Id="rId10" Type="http://schemas.openxmlformats.org/officeDocument/2006/relationships/table" Target="../tables/table34.xm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47.xml"/><Relationship Id="rId12" Type="http://schemas.openxmlformats.org/officeDocument/2006/relationships/table" Target="../tables/table48.xml"/><Relationship Id="rId13" Type="http://schemas.openxmlformats.org/officeDocument/2006/relationships/table" Target="../tables/table49.xml"/><Relationship Id="rId14" Type="http://schemas.openxmlformats.org/officeDocument/2006/relationships/table" Target="../tables/table50.xml"/><Relationship Id="rId15" Type="http://schemas.openxmlformats.org/officeDocument/2006/relationships/table" Target="../tables/table51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2.xml"/><Relationship Id="rId3" Type="http://schemas.openxmlformats.org/officeDocument/2006/relationships/table" Target="../tables/table39.xml"/><Relationship Id="rId4" Type="http://schemas.openxmlformats.org/officeDocument/2006/relationships/table" Target="../tables/table40.xml"/><Relationship Id="rId5" Type="http://schemas.openxmlformats.org/officeDocument/2006/relationships/table" Target="../tables/table41.xml"/><Relationship Id="rId6" Type="http://schemas.openxmlformats.org/officeDocument/2006/relationships/table" Target="../tables/table42.xml"/><Relationship Id="rId7" Type="http://schemas.openxmlformats.org/officeDocument/2006/relationships/table" Target="../tables/table43.xml"/><Relationship Id="rId8" Type="http://schemas.openxmlformats.org/officeDocument/2006/relationships/table" Target="../tables/table44.xml"/><Relationship Id="rId9" Type="http://schemas.openxmlformats.org/officeDocument/2006/relationships/table" Target="../tables/table45.xml"/><Relationship Id="rId10" Type="http://schemas.openxmlformats.org/officeDocument/2006/relationships/table" Target="../tables/table46.xm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table" Target="../tables/table58.xml"/><Relationship Id="rId20" Type="http://schemas.openxmlformats.org/officeDocument/2006/relationships/table" Target="../tables/table69.xml"/><Relationship Id="rId21" Type="http://schemas.openxmlformats.org/officeDocument/2006/relationships/table" Target="../tables/table70.xml"/><Relationship Id="rId22" Type="http://schemas.openxmlformats.org/officeDocument/2006/relationships/table" Target="../tables/table71.xml"/><Relationship Id="rId23" Type="http://schemas.openxmlformats.org/officeDocument/2006/relationships/table" Target="../tables/table72.xml"/><Relationship Id="rId24" Type="http://schemas.openxmlformats.org/officeDocument/2006/relationships/table" Target="../tables/table73.xml"/><Relationship Id="rId25" Type="http://schemas.openxmlformats.org/officeDocument/2006/relationships/table" Target="../tables/table74.xml"/><Relationship Id="rId26" Type="http://schemas.openxmlformats.org/officeDocument/2006/relationships/table" Target="../tables/table75.xml"/><Relationship Id="rId27" Type="http://schemas.openxmlformats.org/officeDocument/2006/relationships/table" Target="../tables/table76.xml"/><Relationship Id="rId10" Type="http://schemas.openxmlformats.org/officeDocument/2006/relationships/table" Target="../tables/table59.xml"/><Relationship Id="rId11" Type="http://schemas.openxmlformats.org/officeDocument/2006/relationships/table" Target="../tables/table60.xml"/><Relationship Id="rId12" Type="http://schemas.openxmlformats.org/officeDocument/2006/relationships/table" Target="../tables/table61.xml"/><Relationship Id="rId13" Type="http://schemas.openxmlformats.org/officeDocument/2006/relationships/table" Target="../tables/table62.xml"/><Relationship Id="rId14" Type="http://schemas.openxmlformats.org/officeDocument/2006/relationships/table" Target="../tables/table63.xml"/><Relationship Id="rId15" Type="http://schemas.openxmlformats.org/officeDocument/2006/relationships/table" Target="../tables/table64.xml"/><Relationship Id="rId16" Type="http://schemas.openxmlformats.org/officeDocument/2006/relationships/table" Target="../tables/table65.xml"/><Relationship Id="rId17" Type="http://schemas.openxmlformats.org/officeDocument/2006/relationships/table" Target="../tables/table66.xml"/><Relationship Id="rId18" Type="http://schemas.openxmlformats.org/officeDocument/2006/relationships/table" Target="../tables/table67.xml"/><Relationship Id="rId19" Type="http://schemas.openxmlformats.org/officeDocument/2006/relationships/table" Target="../tables/table6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3.xml"/><Relationship Id="rId3" Type="http://schemas.openxmlformats.org/officeDocument/2006/relationships/table" Target="../tables/table52.xml"/><Relationship Id="rId4" Type="http://schemas.openxmlformats.org/officeDocument/2006/relationships/table" Target="../tables/table53.xml"/><Relationship Id="rId5" Type="http://schemas.openxmlformats.org/officeDocument/2006/relationships/table" Target="../tables/table54.xml"/><Relationship Id="rId6" Type="http://schemas.openxmlformats.org/officeDocument/2006/relationships/table" Target="../tables/table55.xml"/><Relationship Id="rId7" Type="http://schemas.openxmlformats.org/officeDocument/2006/relationships/table" Target="../tables/table56.xml"/><Relationship Id="rId8" Type="http://schemas.openxmlformats.org/officeDocument/2006/relationships/table" Target="../tables/table57.xm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table" Target="../tables/table83.xml"/><Relationship Id="rId20" Type="http://schemas.openxmlformats.org/officeDocument/2006/relationships/table" Target="../tables/table94.xml"/><Relationship Id="rId21" Type="http://schemas.openxmlformats.org/officeDocument/2006/relationships/table" Target="../tables/table95.xml"/><Relationship Id="rId22" Type="http://schemas.openxmlformats.org/officeDocument/2006/relationships/table" Target="../tables/table96.xml"/><Relationship Id="rId23" Type="http://schemas.openxmlformats.org/officeDocument/2006/relationships/table" Target="../tables/table97.xml"/><Relationship Id="rId24" Type="http://schemas.openxmlformats.org/officeDocument/2006/relationships/table" Target="../tables/table98.xml"/><Relationship Id="rId25" Type="http://schemas.openxmlformats.org/officeDocument/2006/relationships/table" Target="../tables/table99.xml"/><Relationship Id="rId26" Type="http://schemas.openxmlformats.org/officeDocument/2006/relationships/table" Target="../tables/table100.xml"/><Relationship Id="rId27" Type="http://schemas.openxmlformats.org/officeDocument/2006/relationships/table" Target="../tables/table101.xml"/><Relationship Id="rId10" Type="http://schemas.openxmlformats.org/officeDocument/2006/relationships/table" Target="../tables/table84.xml"/><Relationship Id="rId11" Type="http://schemas.openxmlformats.org/officeDocument/2006/relationships/table" Target="../tables/table85.xml"/><Relationship Id="rId12" Type="http://schemas.openxmlformats.org/officeDocument/2006/relationships/table" Target="../tables/table86.xml"/><Relationship Id="rId13" Type="http://schemas.openxmlformats.org/officeDocument/2006/relationships/table" Target="../tables/table87.xml"/><Relationship Id="rId14" Type="http://schemas.openxmlformats.org/officeDocument/2006/relationships/table" Target="../tables/table88.xml"/><Relationship Id="rId15" Type="http://schemas.openxmlformats.org/officeDocument/2006/relationships/table" Target="../tables/table89.xml"/><Relationship Id="rId16" Type="http://schemas.openxmlformats.org/officeDocument/2006/relationships/table" Target="../tables/table90.xml"/><Relationship Id="rId17" Type="http://schemas.openxmlformats.org/officeDocument/2006/relationships/table" Target="../tables/table91.xml"/><Relationship Id="rId18" Type="http://schemas.openxmlformats.org/officeDocument/2006/relationships/table" Target="../tables/table92.xml"/><Relationship Id="rId19" Type="http://schemas.openxmlformats.org/officeDocument/2006/relationships/table" Target="../tables/table93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4.xml"/><Relationship Id="rId3" Type="http://schemas.openxmlformats.org/officeDocument/2006/relationships/table" Target="../tables/table77.xml"/><Relationship Id="rId4" Type="http://schemas.openxmlformats.org/officeDocument/2006/relationships/table" Target="../tables/table78.xml"/><Relationship Id="rId5" Type="http://schemas.openxmlformats.org/officeDocument/2006/relationships/table" Target="../tables/table79.xml"/><Relationship Id="rId6" Type="http://schemas.openxmlformats.org/officeDocument/2006/relationships/table" Target="../tables/table80.xml"/><Relationship Id="rId7" Type="http://schemas.openxmlformats.org/officeDocument/2006/relationships/table" Target="../tables/table81.xml"/><Relationship Id="rId8" Type="http://schemas.openxmlformats.org/officeDocument/2006/relationships/table" Target="../tables/table82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table" Target="../tables/table108.xml"/><Relationship Id="rId20" Type="http://schemas.openxmlformats.org/officeDocument/2006/relationships/table" Target="../tables/table119.xml"/><Relationship Id="rId21" Type="http://schemas.openxmlformats.org/officeDocument/2006/relationships/table" Target="../tables/table120.xml"/><Relationship Id="rId22" Type="http://schemas.openxmlformats.org/officeDocument/2006/relationships/table" Target="../tables/table121.xml"/><Relationship Id="rId23" Type="http://schemas.openxmlformats.org/officeDocument/2006/relationships/table" Target="../tables/table122.xml"/><Relationship Id="rId24" Type="http://schemas.openxmlformats.org/officeDocument/2006/relationships/table" Target="../tables/table123.xml"/><Relationship Id="rId25" Type="http://schemas.openxmlformats.org/officeDocument/2006/relationships/table" Target="../tables/table124.xml"/><Relationship Id="rId26" Type="http://schemas.openxmlformats.org/officeDocument/2006/relationships/table" Target="../tables/table125.xml"/><Relationship Id="rId27" Type="http://schemas.openxmlformats.org/officeDocument/2006/relationships/table" Target="../tables/table126.xml"/><Relationship Id="rId10" Type="http://schemas.openxmlformats.org/officeDocument/2006/relationships/table" Target="../tables/table109.xml"/><Relationship Id="rId11" Type="http://schemas.openxmlformats.org/officeDocument/2006/relationships/table" Target="../tables/table110.xml"/><Relationship Id="rId12" Type="http://schemas.openxmlformats.org/officeDocument/2006/relationships/table" Target="../tables/table111.xml"/><Relationship Id="rId13" Type="http://schemas.openxmlformats.org/officeDocument/2006/relationships/table" Target="../tables/table112.xml"/><Relationship Id="rId14" Type="http://schemas.openxmlformats.org/officeDocument/2006/relationships/table" Target="../tables/table113.xml"/><Relationship Id="rId15" Type="http://schemas.openxmlformats.org/officeDocument/2006/relationships/table" Target="../tables/table114.xml"/><Relationship Id="rId16" Type="http://schemas.openxmlformats.org/officeDocument/2006/relationships/table" Target="../tables/table115.xml"/><Relationship Id="rId17" Type="http://schemas.openxmlformats.org/officeDocument/2006/relationships/table" Target="../tables/table116.xml"/><Relationship Id="rId18" Type="http://schemas.openxmlformats.org/officeDocument/2006/relationships/table" Target="../tables/table117.xml"/><Relationship Id="rId19" Type="http://schemas.openxmlformats.org/officeDocument/2006/relationships/table" Target="../tables/table11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5.xml"/><Relationship Id="rId3" Type="http://schemas.openxmlformats.org/officeDocument/2006/relationships/table" Target="../tables/table102.xml"/><Relationship Id="rId4" Type="http://schemas.openxmlformats.org/officeDocument/2006/relationships/table" Target="../tables/table103.xml"/><Relationship Id="rId5" Type="http://schemas.openxmlformats.org/officeDocument/2006/relationships/table" Target="../tables/table104.xml"/><Relationship Id="rId6" Type="http://schemas.openxmlformats.org/officeDocument/2006/relationships/table" Target="../tables/table105.xml"/><Relationship Id="rId7" Type="http://schemas.openxmlformats.org/officeDocument/2006/relationships/table" Target="../tables/table106.xml"/><Relationship Id="rId8" Type="http://schemas.openxmlformats.org/officeDocument/2006/relationships/table" Target="../tables/table107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table" Target="../tables/table133.xml"/><Relationship Id="rId20" Type="http://schemas.openxmlformats.org/officeDocument/2006/relationships/table" Target="../tables/table144.xml"/><Relationship Id="rId21" Type="http://schemas.openxmlformats.org/officeDocument/2006/relationships/table" Target="../tables/table145.xml"/><Relationship Id="rId22" Type="http://schemas.openxmlformats.org/officeDocument/2006/relationships/table" Target="../tables/table146.xml"/><Relationship Id="rId23" Type="http://schemas.openxmlformats.org/officeDocument/2006/relationships/table" Target="../tables/table147.xml"/><Relationship Id="rId24" Type="http://schemas.openxmlformats.org/officeDocument/2006/relationships/table" Target="../tables/table148.xml"/><Relationship Id="rId25" Type="http://schemas.openxmlformats.org/officeDocument/2006/relationships/table" Target="../tables/table149.xml"/><Relationship Id="rId26" Type="http://schemas.openxmlformats.org/officeDocument/2006/relationships/table" Target="../tables/table150.xml"/><Relationship Id="rId27" Type="http://schemas.openxmlformats.org/officeDocument/2006/relationships/table" Target="../tables/table151.xml"/><Relationship Id="rId10" Type="http://schemas.openxmlformats.org/officeDocument/2006/relationships/table" Target="../tables/table134.xml"/><Relationship Id="rId11" Type="http://schemas.openxmlformats.org/officeDocument/2006/relationships/table" Target="../tables/table135.xml"/><Relationship Id="rId12" Type="http://schemas.openxmlformats.org/officeDocument/2006/relationships/table" Target="../tables/table136.xml"/><Relationship Id="rId13" Type="http://schemas.openxmlformats.org/officeDocument/2006/relationships/table" Target="../tables/table137.xml"/><Relationship Id="rId14" Type="http://schemas.openxmlformats.org/officeDocument/2006/relationships/table" Target="../tables/table138.xml"/><Relationship Id="rId15" Type="http://schemas.openxmlformats.org/officeDocument/2006/relationships/table" Target="../tables/table139.xml"/><Relationship Id="rId16" Type="http://schemas.openxmlformats.org/officeDocument/2006/relationships/table" Target="../tables/table140.xml"/><Relationship Id="rId17" Type="http://schemas.openxmlformats.org/officeDocument/2006/relationships/table" Target="../tables/table141.xml"/><Relationship Id="rId18" Type="http://schemas.openxmlformats.org/officeDocument/2006/relationships/table" Target="../tables/table142.xml"/><Relationship Id="rId19" Type="http://schemas.openxmlformats.org/officeDocument/2006/relationships/table" Target="../tables/table143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6.xml"/><Relationship Id="rId3" Type="http://schemas.openxmlformats.org/officeDocument/2006/relationships/table" Target="../tables/table127.xml"/><Relationship Id="rId4" Type="http://schemas.openxmlformats.org/officeDocument/2006/relationships/table" Target="../tables/table128.xml"/><Relationship Id="rId5" Type="http://schemas.openxmlformats.org/officeDocument/2006/relationships/table" Target="../tables/table129.xml"/><Relationship Id="rId6" Type="http://schemas.openxmlformats.org/officeDocument/2006/relationships/table" Target="../tables/table130.xml"/><Relationship Id="rId7" Type="http://schemas.openxmlformats.org/officeDocument/2006/relationships/table" Target="../tables/table131.xml"/><Relationship Id="rId8" Type="http://schemas.openxmlformats.org/officeDocument/2006/relationships/table" Target="../tables/table132.xml"/></Relationships>
</file>

<file path=xl/worksheets/_rels/sheet8.xml.rels><?xml version="1.0" encoding="UTF-8" standalone="yes"?>
<Relationships xmlns="http://schemas.openxmlformats.org/package/2006/relationships"><Relationship Id="rId9" Type="http://schemas.openxmlformats.org/officeDocument/2006/relationships/table" Target="../tables/table158.xml"/><Relationship Id="rId20" Type="http://schemas.openxmlformats.org/officeDocument/2006/relationships/table" Target="../tables/table169.xml"/><Relationship Id="rId21" Type="http://schemas.openxmlformats.org/officeDocument/2006/relationships/table" Target="../tables/table170.xml"/><Relationship Id="rId22" Type="http://schemas.openxmlformats.org/officeDocument/2006/relationships/table" Target="../tables/table171.xml"/><Relationship Id="rId23" Type="http://schemas.openxmlformats.org/officeDocument/2006/relationships/table" Target="../tables/table172.xml"/><Relationship Id="rId24" Type="http://schemas.openxmlformats.org/officeDocument/2006/relationships/table" Target="../tables/table173.xml"/><Relationship Id="rId25" Type="http://schemas.openxmlformats.org/officeDocument/2006/relationships/table" Target="../tables/table174.xml"/><Relationship Id="rId26" Type="http://schemas.openxmlformats.org/officeDocument/2006/relationships/table" Target="../tables/table175.xml"/><Relationship Id="rId27" Type="http://schemas.openxmlformats.org/officeDocument/2006/relationships/table" Target="../tables/table176.xml"/><Relationship Id="rId10" Type="http://schemas.openxmlformats.org/officeDocument/2006/relationships/table" Target="../tables/table159.xml"/><Relationship Id="rId11" Type="http://schemas.openxmlformats.org/officeDocument/2006/relationships/table" Target="../tables/table160.xml"/><Relationship Id="rId12" Type="http://schemas.openxmlformats.org/officeDocument/2006/relationships/table" Target="../tables/table161.xml"/><Relationship Id="rId13" Type="http://schemas.openxmlformats.org/officeDocument/2006/relationships/table" Target="../tables/table162.xml"/><Relationship Id="rId14" Type="http://schemas.openxmlformats.org/officeDocument/2006/relationships/table" Target="../tables/table163.xml"/><Relationship Id="rId15" Type="http://schemas.openxmlformats.org/officeDocument/2006/relationships/table" Target="../tables/table164.xml"/><Relationship Id="rId16" Type="http://schemas.openxmlformats.org/officeDocument/2006/relationships/table" Target="../tables/table165.xml"/><Relationship Id="rId17" Type="http://schemas.openxmlformats.org/officeDocument/2006/relationships/table" Target="../tables/table166.xml"/><Relationship Id="rId18" Type="http://schemas.openxmlformats.org/officeDocument/2006/relationships/table" Target="../tables/table167.xml"/><Relationship Id="rId19" Type="http://schemas.openxmlformats.org/officeDocument/2006/relationships/table" Target="../tables/table16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7.xml"/><Relationship Id="rId3" Type="http://schemas.openxmlformats.org/officeDocument/2006/relationships/table" Target="../tables/table152.xml"/><Relationship Id="rId4" Type="http://schemas.openxmlformats.org/officeDocument/2006/relationships/table" Target="../tables/table153.xml"/><Relationship Id="rId5" Type="http://schemas.openxmlformats.org/officeDocument/2006/relationships/table" Target="../tables/table154.xml"/><Relationship Id="rId6" Type="http://schemas.openxmlformats.org/officeDocument/2006/relationships/table" Target="../tables/table155.xml"/><Relationship Id="rId7" Type="http://schemas.openxmlformats.org/officeDocument/2006/relationships/table" Target="../tables/table156.xml"/><Relationship Id="rId8" Type="http://schemas.openxmlformats.org/officeDocument/2006/relationships/table" Target="../tables/table157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table" Target="../tables/table183.xml"/><Relationship Id="rId20" Type="http://schemas.openxmlformats.org/officeDocument/2006/relationships/table" Target="../tables/table194.xml"/><Relationship Id="rId21" Type="http://schemas.openxmlformats.org/officeDocument/2006/relationships/table" Target="../tables/table195.xml"/><Relationship Id="rId22" Type="http://schemas.openxmlformats.org/officeDocument/2006/relationships/table" Target="../tables/table196.xml"/><Relationship Id="rId23" Type="http://schemas.openxmlformats.org/officeDocument/2006/relationships/table" Target="../tables/table197.xml"/><Relationship Id="rId24" Type="http://schemas.openxmlformats.org/officeDocument/2006/relationships/table" Target="../tables/table198.xml"/><Relationship Id="rId25" Type="http://schemas.openxmlformats.org/officeDocument/2006/relationships/table" Target="../tables/table199.xml"/><Relationship Id="rId26" Type="http://schemas.openxmlformats.org/officeDocument/2006/relationships/table" Target="../tables/table200.xml"/><Relationship Id="rId27" Type="http://schemas.openxmlformats.org/officeDocument/2006/relationships/table" Target="../tables/table201.xml"/><Relationship Id="rId10" Type="http://schemas.openxmlformats.org/officeDocument/2006/relationships/table" Target="../tables/table184.xml"/><Relationship Id="rId11" Type="http://schemas.openxmlformats.org/officeDocument/2006/relationships/table" Target="../tables/table185.xml"/><Relationship Id="rId12" Type="http://schemas.openxmlformats.org/officeDocument/2006/relationships/table" Target="../tables/table186.xml"/><Relationship Id="rId13" Type="http://schemas.openxmlformats.org/officeDocument/2006/relationships/table" Target="../tables/table187.xml"/><Relationship Id="rId14" Type="http://schemas.openxmlformats.org/officeDocument/2006/relationships/table" Target="../tables/table188.xml"/><Relationship Id="rId15" Type="http://schemas.openxmlformats.org/officeDocument/2006/relationships/table" Target="../tables/table189.xml"/><Relationship Id="rId16" Type="http://schemas.openxmlformats.org/officeDocument/2006/relationships/table" Target="../tables/table190.xml"/><Relationship Id="rId17" Type="http://schemas.openxmlformats.org/officeDocument/2006/relationships/table" Target="../tables/table191.xml"/><Relationship Id="rId18" Type="http://schemas.openxmlformats.org/officeDocument/2006/relationships/table" Target="../tables/table192.xml"/><Relationship Id="rId19" Type="http://schemas.openxmlformats.org/officeDocument/2006/relationships/table" Target="../tables/table193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8.xml"/><Relationship Id="rId3" Type="http://schemas.openxmlformats.org/officeDocument/2006/relationships/table" Target="../tables/table177.xml"/><Relationship Id="rId4" Type="http://schemas.openxmlformats.org/officeDocument/2006/relationships/table" Target="../tables/table178.xml"/><Relationship Id="rId5" Type="http://schemas.openxmlformats.org/officeDocument/2006/relationships/table" Target="../tables/table179.xml"/><Relationship Id="rId6" Type="http://schemas.openxmlformats.org/officeDocument/2006/relationships/table" Target="../tables/table180.xml"/><Relationship Id="rId7" Type="http://schemas.openxmlformats.org/officeDocument/2006/relationships/table" Target="../tables/table181.xml"/><Relationship Id="rId8" Type="http://schemas.openxmlformats.org/officeDocument/2006/relationships/table" Target="../tables/table18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tabSelected="1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156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8320</v>
      </c>
      <c r="E9" s="18"/>
    </row>
    <row r="10" spans="2:7" x14ac:dyDescent="0.2">
      <c r="B10" s="52" t="s">
        <v>131</v>
      </c>
      <c r="C10" s="52"/>
      <c r="D10" s="34">
        <f>C60</f>
        <v>6869.9</v>
      </c>
      <c r="E10" s="18"/>
    </row>
    <row r="11" spans="2:7" x14ac:dyDescent="0.2">
      <c r="B11" s="27"/>
      <c r="C11" s="27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1450.1000000000004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7772</v>
      </c>
      <c r="E16" s="18"/>
    </row>
    <row r="17" spans="2:5" x14ac:dyDescent="0.2">
      <c r="B17" s="52" t="s">
        <v>135</v>
      </c>
      <c r="C17" s="52"/>
      <c r="D17" s="28">
        <f>D60</f>
        <v>2055</v>
      </c>
      <c r="E17" s="18"/>
    </row>
    <row r="18" spans="2:5" x14ac:dyDescent="0.2">
      <c r="B18" s="27"/>
      <c r="C18" s="27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5717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2055</v>
      </c>
      <c r="C23" s="55"/>
      <c r="D23" s="51"/>
      <c r="E23" s="38">
        <f>IFERROR(D17/D16,"")</f>
        <v>0.26441070509521358</v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585</v>
      </c>
      <c r="D27" s="51"/>
      <c r="E27" s="38">
        <f>IFERROR(D62/C62,"")</f>
        <v>0.39</v>
      </c>
    </row>
    <row r="28" spans="2:5" ht="18" customHeight="1" x14ac:dyDescent="0.2">
      <c r="B28" s="29" t="str">
        <f>B69</f>
        <v>Mieszkanie / dom</v>
      </c>
      <c r="C28" s="50">
        <f>D69</f>
        <v>560</v>
      </c>
      <c r="D28" s="51"/>
      <c r="E28" s="38">
        <f>IFERROR(D69/C69,"")</f>
        <v>0.64367816091954022</v>
      </c>
    </row>
    <row r="29" spans="2:5" ht="18" customHeight="1" x14ac:dyDescent="0.2">
      <c r="B29" s="29" t="str">
        <f>B81</f>
        <v>Transport</v>
      </c>
      <c r="C29" s="50">
        <f>D81</f>
        <v>760</v>
      </c>
      <c r="D29" s="51"/>
      <c r="E29" s="38">
        <f>IFERROR(D81/C81,"")</f>
        <v>1.1515151515151516</v>
      </c>
    </row>
    <row r="30" spans="2:5" ht="18" customHeight="1" x14ac:dyDescent="0.2">
      <c r="B30" s="29" t="str">
        <f>B91</f>
        <v>Telekomunikacja</v>
      </c>
      <c r="C30" s="50">
        <f>D91</f>
        <v>30</v>
      </c>
      <c r="D30" s="51"/>
      <c r="E30" s="38">
        <f>IFERROR(D91/C91,"")</f>
        <v>0.14641288433382138</v>
      </c>
    </row>
    <row r="31" spans="2:5" ht="18" customHeight="1" x14ac:dyDescent="0.2">
      <c r="B31" s="29" t="str">
        <f>B98</f>
        <v>Opieka zdrowotna</v>
      </c>
      <c r="C31" s="50">
        <f>D98</f>
        <v>10</v>
      </c>
      <c r="D31" s="51"/>
      <c r="E31" s="38">
        <f>IFERROR(D98/C98,"")</f>
        <v>5.5555555555555552E-2</v>
      </c>
    </row>
    <row r="32" spans="2:5" ht="18" customHeight="1" x14ac:dyDescent="0.2">
      <c r="B32" s="29" t="str">
        <f>B104</f>
        <v>Ubranie</v>
      </c>
      <c r="C32" s="50">
        <f>D104</f>
        <v>85</v>
      </c>
      <c r="D32" s="51"/>
      <c r="E32" s="38">
        <f>IFERROR(D104/C104,"")</f>
        <v>0.34</v>
      </c>
    </row>
    <row r="33" spans="2:39" ht="18" customHeight="1" x14ac:dyDescent="0.2">
      <c r="B33" s="29" t="str">
        <f>B111</f>
        <v>Higiena</v>
      </c>
      <c r="C33" s="50">
        <f>D111</f>
        <v>25</v>
      </c>
      <c r="D33" s="51"/>
      <c r="E33" s="38">
        <f>IFERROR(D111/C111,"")</f>
        <v>0.21739130434782608</v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>
        <f>IFERROR(D118/C118,"")</f>
        <v>0</v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>
        <f>IFERROR(D126/C126,"")</f>
        <v>0</v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>
        <f>IFERROR(D136/C136,"")</f>
        <v>0</v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>
        <f>IFERROR(D146/C146,"")</f>
        <v>0</v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8320</v>
      </c>
      <c r="D46" s="40">
        <f>D48</f>
        <v>7772</v>
      </c>
      <c r="E46" s="40">
        <f>D46-C46</f>
        <v>-548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">
        <v>32</v>
      </c>
      <c r="C48" s="15">
        <f>SUM(Tabela7[[#All],[Kolumna2]])</f>
        <v>8320</v>
      </c>
      <c r="D48" s="16">
        <f>SUM(Tabela7[[#All],[Kolumna3]])</f>
        <v>7772</v>
      </c>
      <c r="E48" s="15">
        <f>D48-C48</f>
        <v>-548</v>
      </c>
      <c r="F48" s="17">
        <f>IFERROR(D48/C48,"")</f>
        <v>0.9341346153846154</v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">
        <v>34</v>
      </c>
      <c r="C49" s="19">
        <v>4700</v>
      </c>
      <c r="D49" s="19">
        <v>4700</v>
      </c>
      <c r="E49" s="20">
        <f>Tabela7[[#This Row],[Kolumna3]]-Tabela7[[#This Row],[Kolumna2]]</f>
        <v>0</v>
      </c>
      <c r="F49" s="21">
        <f t="shared" ref="F49:F55" si="0">IFERROR(D49/C49,"")</f>
        <v>1</v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">
        <v>35</v>
      </c>
      <c r="C50" s="19">
        <v>2800</v>
      </c>
      <c r="D50" s="19">
        <v>2800</v>
      </c>
      <c r="E50" s="20">
        <f>Tabela7[[#This Row],[Kolumna3]]-Tabela7[[#This Row],[Kolumna2]]</f>
        <v>0</v>
      </c>
      <c r="F50" s="21">
        <f t="shared" si="0"/>
        <v>1</v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">
        <v>38</v>
      </c>
      <c r="C51" s="19">
        <v>500</v>
      </c>
      <c r="D51" s="19">
        <v>0</v>
      </c>
      <c r="E51" s="20">
        <f>Tabela7[[#This Row],[Kolumna3]]-Tabela7[[#This Row],[Kolumna2]]</f>
        <v>-500</v>
      </c>
      <c r="F51" s="21">
        <f t="shared" si="0"/>
        <v>0</v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">
        <v>36</v>
      </c>
      <c r="C52" s="19">
        <v>50</v>
      </c>
      <c r="D52" s="19">
        <v>0</v>
      </c>
      <c r="E52" s="20">
        <f>Tabela7[[#This Row],[Kolumna3]]-Tabela7[[#This Row],[Kolumna2]]</f>
        <v>-50</v>
      </c>
      <c r="F52" s="21">
        <f t="shared" si="0"/>
        <v>0</v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">
        <v>37</v>
      </c>
      <c r="C53" s="19">
        <v>270</v>
      </c>
      <c r="D53" s="19">
        <v>272</v>
      </c>
      <c r="E53" s="20">
        <f>Tabela7[[#This Row],[Kolumna3]]-Tabela7[[#This Row],[Kolumna2]]</f>
        <v>2</v>
      </c>
      <c r="F53" s="21">
        <f t="shared" si="0"/>
        <v>1.0074074074074073</v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">
        <v>39</v>
      </c>
      <c r="C54" s="19">
        <v>0</v>
      </c>
      <c r="D54" s="19">
        <v>0</v>
      </c>
      <c r="E54" s="20">
        <f>Tabela7[[#This Row],[Kolumna3]]-Tabela7[[#This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">
        <v>40</v>
      </c>
      <c r="C55" s="19">
        <v>0</v>
      </c>
      <c r="D55" s="19">
        <v>0</v>
      </c>
      <c r="E55" s="20">
        <f>Tabela7[[#This Row],[Kolumna3]]-Tabela7[[#This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6869.9</v>
      </c>
      <c r="D60" s="40">
        <f>D62+D69+D81+D91+D98+D104+D111+D118+D126+D136+D146+D154</f>
        <v>2055</v>
      </c>
      <c r="E60" s="40">
        <f>C60-D60</f>
        <v>4814.8999999999996</v>
      </c>
      <c r="F60" s="8" t="s">
        <v>141</v>
      </c>
      <c r="G60" s="8"/>
      <c r="I60" s="43">
        <f t="shared" ref="I60:AM60" si="1">SUM(I62:I162)</f>
        <v>1835</v>
      </c>
      <c r="J60" s="43">
        <f t="shared" si="1"/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60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120</v>
      </c>
      <c r="T60" s="43">
        <f t="shared" si="1"/>
        <v>0</v>
      </c>
      <c r="U60" s="43">
        <f t="shared" si="1"/>
        <v>0</v>
      </c>
      <c r="V60" s="43">
        <f t="shared" si="1"/>
        <v>40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">
        <v>1</v>
      </c>
      <c r="C62" s="15">
        <f>SUM(Jedzenie[[#All],[0]])</f>
        <v>1500</v>
      </c>
      <c r="D62" s="16">
        <f>SUM(Jedzenie[[#All],[02]])</f>
        <v>585</v>
      </c>
      <c r="E62" s="15">
        <f t="shared" ref="E62:E67" si="2">C62-D62</f>
        <v>915</v>
      </c>
      <c r="F62" s="17">
        <f t="shared" ref="F62:F67" si="3">IFERROR(D62/C62,"")</f>
        <v>0.39</v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">
        <v>2</v>
      </c>
      <c r="C63" s="19">
        <v>1300</v>
      </c>
      <c r="D63" s="20">
        <f>SUM(Tabela3[#This Row])</f>
        <v>250</v>
      </c>
      <c r="E63" s="20">
        <f t="shared" si="2"/>
        <v>1050</v>
      </c>
      <c r="F63" s="21">
        <f t="shared" si="3"/>
        <v>0.19230769230769232</v>
      </c>
      <c r="G63" s="24"/>
      <c r="I63" s="12">
        <v>30</v>
      </c>
      <c r="J63" s="12"/>
      <c r="K63" s="12"/>
      <c r="L63" s="12"/>
      <c r="M63" s="12"/>
      <c r="N63" s="12">
        <v>60</v>
      </c>
      <c r="O63" s="12"/>
      <c r="P63" s="12"/>
      <c r="Q63" s="12"/>
      <c r="R63" s="12"/>
      <c r="S63" s="12">
        <v>120</v>
      </c>
      <c r="T63" s="12"/>
      <c r="U63" s="12"/>
      <c r="V63" s="12">
        <v>40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">
        <v>3</v>
      </c>
      <c r="C64" s="19">
        <v>200</v>
      </c>
      <c r="D64" s="20">
        <f>SUM(Tabela3[#This Row])</f>
        <v>100</v>
      </c>
      <c r="E64" s="20">
        <f t="shared" si="2"/>
        <v>100</v>
      </c>
      <c r="F64" s="21">
        <f t="shared" si="3"/>
        <v>0.5</v>
      </c>
      <c r="G64" s="24" t="s">
        <v>145</v>
      </c>
      <c r="I64" s="12">
        <v>100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">
        <v>4</v>
      </c>
      <c r="C65" s="19">
        <v>0</v>
      </c>
      <c r="D65" s="20">
        <f>SUM(Tabela3[#This Row])</f>
        <v>200</v>
      </c>
      <c r="E65" s="20">
        <f t="shared" si="2"/>
        <v>-200</v>
      </c>
      <c r="F65" s="21" t="str">
        <f t="shared" si="3"/>
        <v/>
      </c>
      <c r="G65" s="24"/>
      <c r="I65" s="12">
        <v>200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">
        <v>5</v>
      </c>
      <c r="C66" s="19">
        <v>0</v>
      </c>
      <c r="D66" s="20">
        <f>SUM(Tabela3[#This Row])</f>
        <v>35</v>
      </c>
      <c r="E66" s="20">
        <f t="shared" si="2"/>
        <v>-35</v>
      </c>
      <c r="F66" s="21" t="str">
        <f t="shared" si="3"/>
        <v/>
      </c>
      <c r="G66" s="24"/>
      <c r="I66" s="12">
        <v>35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">
        <v>9</v>
      </c>
      <c r="C67" s="19">
        <v>0</v>
      </c>
      <c r="D67" s="20">
        <f>SUM(Tabela3[#This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">
        <v>10</v>
      </c>
      <c r="C69" s="15">
        <f>SUM(Tabela4[[#All],[Kolumna2]])</f>
        <v>870</v>
      </c>
      <c r="D69" s="16">
        <f>SUM(Tabela4[[#All],[Kolumna3]])</f>
        <v>560</v>
      </c>
      <c r="E69" s="15">
        <f>C69-D69</f>
        <v>310</v>
      </c>
      <c r="F69" s="17">
        <f>IFERROR(D69/C69,"")</f>
        <v>0.64367816091954022</v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">
        <v>11</v>
      </c>
      <c r="C70" s="19">
        <v>560</v>
      </c>
      <c r="D70" s="20">
        <f>SUM(Tabela18[#This Row])</f>
        <v>560</v>
      </c>
      <c r="E70" s="20">
        <f t="shared" ref="E70:E79" si="4">C70-D70</f>
        <v>0</v>
      </c>
      <c r="F70" s="21">
        <f t="shared" ref="F70:F79" si="5">IFERROR(D70/C70,"")</f>
        <v>1</v>
      </c>
      <c r="G70" s="24"/>
      <c r="I70" s="12">
        <v>560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">
        <v>14</v>
      </c>
      <c r="C71" s="19">
        <v>0</v>
      </c>
      <c r="D71" s="20">
        <f>SUM(Tabela18[#This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">
        <v>12</v>
      </c>
      <c r="C72" s="19">
        <v>120</v>
      </c>
      <c r="D72" s="20">
        <f>SUM(Tabela18[#This Row])</f>
        <v>0</v>
      </c>
      <c r="E72" s="20">
        <f t="shared" si="4"/>
        <v>120</v>
      </c>
      <c r="F72" s="21">
        <f t="shared" si="5"/>
        <v>0</v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">
        <v>13</v>
      </c>
      <c r="C73" s="19">
        <v>0</v>
      </c>
      <c r="D73" s="20">
        <f>SUM(Tabela18[#This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">
        <v>33</v>
      </c>
      <c r="C74" s="19">
        <v>0</v>
      </c>
      <c r="D74" s="20">
        <f>SUM(Tabela18[#This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">
        <v>15</v>
      </c>
      <c r="C75" s="19">
        <v>0</v>
      </c>
      <c r="D75" s="20">
        <f>SUM(Tabela18[#This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">
        <v>16</v>
      </c>
      <c r="C76" s="19">
        <v>0</v>
      </c>
      <c r="D76" s="20">
        <f>SUM(Tabela18[#This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">
        <v>17</v>
      </c>
      <c r="C77" s="19">
        <v>150</v>
      </c>
      <c r="D77" s="20">
        <f>SUM(Tabela18[#This Row])</f>
        <v>0</v>
      </c>
      <c r="E77" s="20">
        <f t="shared" si="4"/>
        <v>150</v>
      </c>
      <c r="F77" s="21">
        <f t="shared" si="5"/>
        <v>0</v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">
        <v>104</v>
      </c>
      <c r="C78" s="19">
        <v>40</v>
      </c>
      <c r="D78" s="20">
        <f>SUM(Tabela18[#This Row])</f>
        <v>0</v>
      </c>
      <c r="E78" s="20">
        <f t="shared" si="4"/>
        <v>40</v>
      </c>
      <c r="F78" s="21">
        <f t="shared" si="5"/>
        <v>0</v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">
        <v>9</v>
      </c>
      <c r="C79" s="19">
        <v>0</v>
      </c>
      <c r="D79" s="20">
        <f>SUM(Tabela18[#This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">
        <v>6</v>
      </c>
      <c r="C81" s="3">
        <f>SUM(Transport[[#All],[Kolumna2]])</f>
        <v>660</v>
      </c>
      <c r="D81" s="16">
        <f>SUM(Transport[[#All],[Kolumna3]])</f>
        <v>760</v>
      </c>
      <c r="E81" s="3">
        <f>C81-D81</f>
        <v>-100</v>
      </c>
      <c r="F81" s="17">
        <f>IFERROR(D81/C81,"")</f>
        <v>1.1515151515151516</v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">
        <v>91</v>
      </c>
      <c r="C82" s="19">
        <v>400</v>
      </c>
      <c r="D82" s="20">
        <f>SUM(Tabela19[#This Row])</f>
        <v>660</v>
      </c>
      <c r="E82" s="20">
        <f t="shared" ref="E82:E89" si="6">C82-D82</f>
        <v>-260</v>
      </c>
      <c r="F82" s="21">
        <f t="shared" ref="F82:F89" si="7">IFERROR(D82/C82,"")</f>
        <v>1.65</v>
      </c>
      <c r="G82" s="24"/>
      <c r="I82" s="12">
        <v>660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">
        <v>92</v>
      </c>
      <c r="C83" s="19">
        <v>100</v>
      </c>
      <c r="D83" s="20">
        <f>SUM(Tabela19[#This Row])</f>
        <v>100</v>
      </c>
      <c r="E83" s="20">
        <f t="shared" si="6"/>
        <v>0</v>
      </c>
      <c r="F83" s="21">
        <f t="shared" si="7"/>
        <v>1</v>
      </c>
      <c r="G83" s="24"/>
      <c r="I83" s="12">
        <v>100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">
        <v>89</v>
      </c>
      <c r="C84" s="19">
        <v>0</v>
      </c>
      <c r="D84" s="20">
        <f>SUM(Tabela19[#This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">
        <v>90</v>
      </c>
      <c r="C85" s="19">
        <v>100</v>
      </c>
      <c r="D85" s="20">
        <f>SUM(Tabela19[#This Row])</f>
        <v>0</v>
      </c>
      <c r="E85" s="20">
        <f t="shared" si="6"/>
        <v>100</v>
      </c>
      <c r="F85" s="21">
        <f t="shared" si="7"/>
        <v>0</v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">
        <v>7</v>
      </c>
      <c r="C86" s="19">
        <v>60</v>
      </c>
      <c r="D86" s="20">
        <f>SUM(Tabela19[#This Row])</f>
        <v>0</v>
      </c>
      <c r="E86" s="20">
        <f t="shared" si="6"/>
        <v>60</v>
      </c>
      <c r="F86" s="21">
        <f t="shared" si="7"/>
        <v>0</v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">
        <v>93</v>
      </c>
      <c r="C87" s="19">
        <v>0</v>
      </c>
      <c r="D87" s="20">
        <f>SUM(Tabela19[#This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">
        <v>8</v>
      </c>
      <c r="C88" s="19">
        <v>0</v>
      </c>
      <c r="D88" s="20">
        <f>SUM(Tabela19[#This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">
        <v>9</v>
      </c>
      <c r="C89" s="19">
        <v>0</v>
      </c>
      <c r="D89" s="20">
        <f>SUM(Tabela19[#This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">
        <v>75</v>
      </c>
      <c r="C91" s="3">
        <f>SUM(Tabela8[[#All],[Kolumna2]])</f>
        <v>204.9</v>
      </c>
      <c r="D91" s="16">
        <f>SUM(Tabela8[[#All],[Kolumna3]])</f>
        <v>30</v>
      </c>
      <c r="E91" s="3">
        <f>C91-D91</f>
        <v>174.9</v>
      </c>
      <c r="F91" s="17">
        <f t="shared" ref="F91:F96" si="8">IFERROR(D91/C91,"")</f>
        <v>0.14641288433382138</v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">
        <v>76</v>
      </c>
      <c r="C92" s="19">
        <v>40</v>
      </c>
      <c r="D92" s="20">
        <f>SUM(Tabela1921[#This Row])</f>
        <v>0</v>
      </c>
      <c r="E92" s="20">
        <f t="shared" ref="E92:E96" si="9">C92-D92</f>
        <v>40</v>
      </c>
      <c r="F92" s="21">
        <f t="shared" si="8"/>
        <v>0</v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">
        <v>77</v>
      </c>
      <c r="C93" s="19">
        <v>45</v>
      </c>
      <c r="D93" s="20">
        <f>SUM(Tabela1921[#This Row])</f>
        <v>0</v>
      </c>
      <c r="E93" s="20">
        <f t="shared" si="9"/>
        <v>45</v>
      </c>
      <c r="F93" s="21">
        <f t="shared" si="8"/>
        <v>0</v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">
        <v>78</v>
      </c>
      <c r="C94" s="19">
        <v>50</v>
      </c>
      <c r="D94" s="20">
        <f>SUM(Tabela1921[#This Row])</f>
        <v>30</v>
      </c>
      <c r="E94" s="20">
        <f t="shared" si="9"/>
        <v>20</v>
      </c>
      <c r="F94" s="21">
        <f t="shared" si="8"/>
        <v>0.6</v>
      </c>
      <c r="G94" s="24"/>
      <c r="I94" s="12">
        <v>30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">
        <v>79</v>
      </c>
      <c r="C95" s="19">
        <v>69.900000000000006</v>
      </c>
      <c r="D95" s="20">
        <f>SUM(Tabela1921[#This Row])</f>
        <v>0</v>
      </c>
      <c r="E95" s="20">
        <f t="shared" si="9"/>
        <v>69.900000000000006</v>
      </c>
      <c r="F95" s="21">
        <f t="shared" si="8"/>
        <v>0</v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">
        <v>9</v>
      </c>
      <c r="C96" s="19"/>
      <c r="D96" s="20">
        <f>SUM(Tabela1921[#This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">
        <v>98</v>
      </c>
      <c r="C98" s="3">
        <f>SUM(Tabela9[[#All],[Kolumna2]])</f>
        <v>180</v>
      </c>
      <c r="D98" s="16">
        <f>SUM(Tabela9[[#All],[Kolumna3]])</f>
        <v>10</v>
      </c>
      <c r="E98" s="3">
        <f>C98-D98</f>
        <v>170</v>
      </c>
      <c r="F98" s="17">
        <f>IFERROR(D98/C98,"")</f>
        <v>5.5555555555555552E-2</v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">
        <v>99</v>
      </c>
      <c r="C99" s="19">
        <v>120</v>
      </c>
      <c r="D99" s="20">
        <f>SUM(Tabela192125[#This Row])</f>
        <v>0</v>
      </c>
      <c r="E99" s="20">
        <f t="shared" ref="E99:E102" si="10">C99-D99</f>
        <v>120</v>
      </c>
      <c r="F99" s="21">
        <f>IFERROR(D99/C99,"")</f>
        <v>0</v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">
        <v>100</v>
      </c>
      <c r="C100" s="19">
        <v>10</v>
      </c>
      <c r="D100" s="20">
        <f>SUM(Tabela192125[#This Row])</f>
        <v>10</v>
      </c>
      <c r="E100" s="20">
        <f t="shared" si="10"/>
        <v>0</v>
      </c>
      <c r="F100" s="21">
        <f>IFERROR(D100/C100,"")</f>
        <v>1</v>
      </c>
      <c r="G100" s="24"/>
      <c r="I100" s="12">
        <v>10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">
        <v>101</v>
      </c>
      <c r="C101" s="19">
        <v>50</v>
      </c>
      <c r="D101" s="20">
        <f>SUM(Tabela192125[#This Row])</f>
        <v>0</v>
      </c>
      <c r="E101" s="20">
        <f t="shared" si="10"/>
        <v>50</v>
      </c>
      <c r="F101" s="21">
        <f>IFERROR(D101/C101,"")</f>
        <v>0</v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">
        <v>9</v>
      </c>
      <c r="C102" s="19"/>
      <c r="D102" s="20">
        <f>SUM(Tabela192125[#This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">
        <v>18</v>
      </c>
      <c r="C104" s="3">
        <f>SUM(Tabela10[[#All],[Kolumna2]])</f>
        <v>250</v>
      </c>
      <c r="D104" s="16">
        <f>SUM(Tabela10[[#All],[Kolumna3]])</f>
        <v>85</v>
      </c>
      <c r="E104" s="3">
        <f>C104-D104</f>
        <v>165</v>
      </c>
      <c r="F104" s="17">
        <f t="shared" ref="F104:F109" si="11">IFERROR(D104/C104,"")</f>
        <v>0.34</v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">
        <v>125</v>
      </c>
      <c r="C105" s="19">
        <v>150</v>
      </c>
      <c r="D105" s="20">
        <f>SUM(Tabela192124[#This Row])</f>
        <v>0</v>
      </c>
      <c r="E105" s="20">
        <f t="shared" ref="E105:E109" si="12">C105-D105</f>
        <v>150</v>
      </c>
      <c r="F105" s="21">
        <f t="shared" si="11"/>
        <v>0</v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">
        <v>83</v>
      </c>
      <c r="C106" s="19">
        <v>0</v>
      </c>
      <c r="D106" s="20">
        <f>SUM(Tabela192124[#This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">
        <v>82</v>
      </c>
      <c r="C107" s="19">
        <v>100</v>
      </c>
      <c r="D107" s="20">
        <f>SUM(Tabela192124[#This Row])</f>
        <v>85</v>
      </c>
      <c r="E107" s="20">
        <f t="shared" si="12"/>
        <v>15</v>
      </c>
      <c r="F107" s="21">
        <f t="shared" si="11"/>
        <v>0.85</v>
      </c>
      <c r="G107" s="24"/>
      <c r="I107" s="12">
        <v>85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">
        <v>84</v>
      </c>
      <c r="C108" s="19">
        <v>0</v>
      </c>
      <c r="D108" s="20">
        <f>SUM(Tabela192124[#This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">
        <v>9</v>
      </c>
      <c r="C109" s="19">
        <v>0</v>
      </c>
      <c r="D109" s="20">
        <f>SUM(Tabela192124[#This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">
        <v>80</v>
      </c>
      <c r="C111" s="3">
        <f>SUM(Tabela11[[#All],[Kolumna2]])</f>
        <v>115</v>
      </c>
      <c r="D111" s="16">
        <f>SUM(Tabela11[[#All],[Kolumna3]])</f>
        <v>25</v>
      </c>
      <c r="E111" s="3">
        <f>C111-D111</f>
        <v>90</v>
      </c>
      <c r="F111" s="17">
        <f t="shared" ref="F111:F116" si="13">IFERROR(D111/C111,"")</f>
        <v>0.21739130434782608</v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">
        <v>81</v>
      </c>
      <c r="C112" s="19">
        <v>75</v>
      </c>
      <c r="D112" s="20">
        <f>SUM(Tabela1922[#This Row])</f>
        <v>0</v>
      </c>
      <c r="E112" s="20">
        <f t="shared" ref="E112:E116" si="14">C112-D112</f>
        <v>75</v>
      </c>
      <c r="F112" s="21">
        <f t="shared" si="13"/>
        <v>0</v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">
        <v>86</v>
      </c>
      <c r="C113" s="19">
        <v>40</v>
      </c>
      <c r="D113" s="20">
        <f>SUM(Tabela1922[#This Row])</f>
        <v>0</v>
      </c>
      <c r="E113" s="20">
        <f t="shared" si="14"/>
        <v>40</v>
      </c>
      <c r="F113" s="21">
        <f t="shared" si="13"/>
        <v>0</v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">
        <v>87</v>
      </c>
      <c r="C114" s="19">
        <v>0</v>
      </c>
      <c r="D114" s="20">
        <f>SUM(Tabela1922[#This Row])</f>
        <v>25</v>
      </c>
      <c r="E114" s="20">
        <f t="shared" si="14"/>
        <v>-25</v>
      </c>
      <c r="F114" s="21" t="str">
        <f t="shared" si="13"/>
        <v/>
      </c>
      <c r="G114" s="24"/>
      <c r="I114" s="12">
        <v>25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">
        <v>88</v>
      </c>
      <c r="C115" s="19">
        <v>0</v>
      </c>
      <c r="D115" s="20">
        <f>SUM(Tabela1922[#This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">
        <v>9</v>
      </c>
      <c r="C116" s="19">
        <v>0</v>
      </c>
      <c r="D116" s="20">
        <f>SUM(Tabela1922[#This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">
        <v>103</v>
      </c>
      <c r="C118" s="3">
        <f>SUM(Tabela12[[#All],[Kolumna2]])</f>
        <v>285</v>
      </c>
      <c r="D118" s="16">
        <f>SUM(Tabela12[[#All],[Kolumna3]])</f>
        <v>0</v>
      </c>
      <c r="E118" s="3">
        <f>C118-D118</f>
        <v>285</v>
      </c>
      <c r="F118" s="17">
        <f>IFERROR(D118/C118,"")</f>
        <v>0</v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">
        <v>116</v>
      </c>
      <c r="C119" s="19">
        <v>25</v>
      </c>
      <c r="D119" s="20">
        <f>SUM(Tabela25[#This Row])</f>
        <v>0</v>
      </c>
      <c r="E119" s="20">
        <f t="shared" ref="E119:E124" si="15">C119-D119</f>
        <v>25</v>
      </c>
      <c r="F119" s="21">
        <f t="shared" ref="F119:F124" si="16">IFERROR(D119/C119,"")</f>
        <v>0</v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">
        <v>117</v>
      </c>
      <c r="C120" s="19">
        <v>230</v>
      </c>
      <c r="D120" s="20">
        <f>SUM(Tabela25[#This Row])</f>
        <v>0</v>
      </c>
      <c r="E120" s="20">
        <f t="shared" si="15"/>
        <v>230</v>
      </c>
      <c r="F120" s="21">
        <f t="shared" si="16"/>
        <v>0</v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">
        <v>118</v>
      </c>
      <c r="C121" s="19">
        <v>0</v>
      </c>
      <c r="D121" s="20">
        <f>SUM(Tabela25[#This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">
        <v>119</v>
      </c>
      <c r="C122" s="19">
        <v>30</v>
      </c>
      <c r="D122" s="20">
        <f>SUM(Tabela25[#This Row])</f>
        <v>0</v>
      </c>
      <c r="E122" s="20">
        <f t="shared" si="15"/>
        <v>30</v>
      </c>
      <c r="F122" s="21">
        <f t="shared" si="16"/>
        <v>0</v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">
        <v>120</v>
      </c>
      <c r="C123" s="19">
        <v>0</v>
      </c>
      <c r="D123" s="20">
        <f>SUM(Tabela25[#This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">
        <v>9</v>
      </c>
      <c r="C124" s="19">
        <v>0</v>
      </c>
      <c r="D124" s="20">
        <f>SUM(Tabela25[#This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">
        <v>105</v>
      </c>
      <c r="C126" s="3">
        <f>SUM(Tabela13[[#All],[Kolumna2]])</f>
        <v>105</v>
      </c>
      <c r="D126" s="16">
        <f>SUM(Tabela13[[#All],[Kolumna3]])</f>
        <v>0</v>
      </c>
      <c r="E126" s="3">
        <f>C126-D126</f>
        <v>105</v>
      </c>
      <c r="F126" s="17">
        <f>IFERROR(D126/C126,"")</f>
        <v>0</v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">
        <v>107</v>
      </c>
      <c r="C127" s="19">
        <v>0</v>
      </c>
      <c r="D127" s="20">
        <f>SUM(Tabela26[#This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">
        <v>106</v>
      </c>
      <c r="C128" s="19">
        <v>0</v>
      </c>
      <c r="D128" s="20">
        <f>SUM(Tabela26[#This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">
        <v>109</v>
      </c>
      <c r="C129" s="19">
        <v>0</v>
      </c>
      <c r="D129" s="20">
        <f>SUM(Tabela26[#This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">
        <v>108</v>
      </c>
      <c r="C130" s="19">
        <v>15</v>
      </c>
      <c r="D130" s="20">
        <f>SUM(Tabela26[#This Row])</f>
        <v>0</v>
      </c>
      <c r="E130" s="20">
        <f t="shared" si="17"/>
        <v>15</v>
      </c>
      <c r="F130" s="21">
        <f t="shared" si="18"/>
        <v>0</v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">
        <v>114</v>
      </c>
      <c r="C131" s="19">
        <v>90</v>
      </c>
      <c r="D131" s="20">
        <f>SUM(Tabela26[#This Row])</f>
        <v>0</v>
      </c>
      <c r="E131" s="20">
        <f t="shared" si="17"/>
        <v>90</v>
      </c>
      <c r="F131" s="21">
        <f t="shared" si="18"/>
        <v>0</v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">
        <v>110</v>
      </c>
      <c r="C132" s="19">
        <v>0</v>
      </c>
      <c r="D132" s="20">
        <f>SUM(Tabela26[#This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">
        <v>124</v>
      </c>
      <c r="C133" s="19">
        <v>0</v>
      </c>
      <c r="D133" s="20">
        <f>SUM(Tabela26[#This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">
        <v>9</v>
      </c>
      <c r="C134" s="19">
        <v>0</v>
      </c>
      <c r="D134" s="20">
        <f>SUM(Tabela26[#This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">
        <v>102</v>
      </c>
      <c r="C136" s="3">
        <f>SUM(Tabela14[[#All],[Kolumna2]])</f>
        <v>100</v>
      </c>
      <c r="D136" s="16">
        <f>SUM(Tabela14[[#All],[Kolumna3]])</f>
        <v>0</v>
      </c>
      <c r="E136" s="3">
        <f>C136-D136</f>
        <v>100</v>
      </c>
      <c r="F136" s="17">
        <f>IFERROR(D136/C136,"")</f>
        <v>0</v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">
        <v>111</v>
      </c>
      <c r="C137" s="19">
        <v>50</v>
      </c>
      <c r="D137" s="20">
        <f>SUM(Tabela27[#This Row])</f>
        <v>0</v>
      </c>
      <c r="E137" s="20">
        <f t="shared" ref="E137:E144" si="19">C137-D137</f>
        <v>50</v>
      </c>
      <c r="F137" s="21">
        <f t="shared" ref="F137:F144" si="20">IFERROR(D137/C137,"")</f>
        <v>0</v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">
        <v>112</v>
      </c>
      <c r="C138" s="19">
        <v>50</v>
      </c>
      <c r="D138" s="20">
        <f>SUM(Tabela27[#This Row])</f>
        <v>0</v>
      </c>
      <c r="E138" s="20">
        <f t="shared" si="19"/>
        <v>50</v>
      </c>
      <c r="F138" s="21">
        <f t="shared" si="20"/>
        <v>0</v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">
        <v>113</v>
      </c>
      <c r="C139" s="19">
        <v>0</v>
      </c>
      <c r="D139" s="20">
        <f>SUM(Tabela27[#This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">
        <v>123</v>
      </c>
      <c r="C140" s="19">
        <v>0</v>
      </c>
      <c r="D140" s="20">
        <f>SUM(Tabela27[#This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">
        <v>115</v>
      </c>
      <c r="C141" s="19">
        <v>0</v>
      </c>
      <c r="D141" s="20">
        <f>SUM(Tabela27[#This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">
        <v>121</v>
      </c>
      <c r="C142" s="19">
        <v>0</v>
      </c>
      <c r="D142" s="20">
        <f>SUM(Tabela27[#This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">
        <v>122</v>
      </c>
      <c r="C143" s="19">
        <v>0</v>
      </c>
      <c r="D143" s="20">
        <f>SUM(Tabela27[#This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">
        <v>9</v>
      </c>
      <c r="C144" s="19">
        <v>0</v>
      </c>
      <c r="D144" s="20">
        <f>SUM(Tabela27[#This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">
        <v>19</v>
      </c>
      <c r="C146" s="3">
        <f>SUM(Tabela15[[#All],[Kolumna2]])</f>
        <v>2600</v>
      </c>
      <c r="D146" s="16">
        <f>SUM(Tabela15[[#All],[Kolumna3]])</f>
        <v>0</v>
      </c>
      <c r="E146" s="3">
        <f>C146-D146</f>
        <v>2600</v>
      </c>
      <c r="F146" s="17">
        <f>IFERROR(D146/C146,"")</f>
        <v>0</v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">
        <v>21</v>
      </c>
      <c r="C147" s="19">
        <v>1250</v>
      </c>
      <c r="D147" s="20">
        <f>SUM(Tabela28[#This Row])</f>
        <v>0</v>
      </c>
      <c r="E147" s="20">
        <f t="shared" ref="E147:E152" si="21">C147-D147</f>
        <v>1250</v>
      </c>
      <c r="F147" s="21">
        <f t="shared" ref="F147:F152" si="22">IFERROR(D147/C147,"")</f>
        <v>0</v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">
        <v>85</v>
      </c>
      <c r="C148" s="19">
        <v>350</v>
      </c>
      <c r="D148" s="20">
        <f>SUM(Tabela28[#This Row])</f>
        <v>0</v>
      </c>
      <c r="E148" s="20">
        <f t="shared" si="21"/>
        <v>350</v>
      </c>
      <c r="F148" s="21">
        <f t="shared" si="22"/>
        <v>0</v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">
        <v>20</v>
      </c>
      <c r="C149" s="19">
        <v>500</v>
      </c>
      <c r="D149" s="20">
        <f>SUM(Tabela28[#This Row])</f>
        <v>0</v>
      </c>
      <c r="E149" s="20">
        <f t="shared" si="21"/>
        <v>500</v>
      </c>
      <c r="F149" s="21">
        <f t="shared" si="22"/>
        <v>0</v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">
        <v>22</v>
      </c>
      <c r="C150" s="19">
        <v>500</v>
      </c>
      <c r="D150" s="20">
        <f>SUM(Tabela28[#This Row])</f>
        <v>0</v>
      </c>
      <c r="E150" s="20">
        <f t="shared" si="21"/>
        <v>500</v>
      </c>
      <c r="F150" s="21">
        <f t="shared" si="22"/>
        <v>0</v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">
        <v>23</v>
      </c>
      <c r="C151" s="19">
        <v>0</v>
      </c>
      <c r="D151" s="20">
        <f>SUM(Tabela28[#This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">
        <v>9</v>
      </c>
      <c r="C152" s="19">
        <v>0</v>
      </c>
      <c r="D152" s="20">
        <f>SUM(Tabela28[#This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">
        <v>24</v>
      </c>
      <c r="C154" s="3">
        <f>SUM(Tabela16[[#All],[Kolumna2]])</f>
        <v>0</v>
      </c>
      <c r="D154" s="16">
        <f>SUM(Tabela16[[#All],[Kolumna3]])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">
        <v>27</v>
      </c>
      <c r="C155" s="19">
        <v>0</v>
      </c>
      <c r="D155" s="20">
        <f>SUM(Tabela1923[#This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">
        <v>28</v>
      </c>
      <c r="C156" s="19">
        <v>0</v>
      </c>
      <c r="D156" s="20">
        <f>SUM(Tabela1923[#This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">
        <v>29</v>
      </c>
      <c r="C157" s="19">
        <v>0</v>
      </c>
      <c r="D157" s="20">
        <f>SUM(Tabela1923[#This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">
        <v>94</v>
      </c>
      <c r="C158" s="19">
        <v>0</v>
      </c>
      <c r="D158" s="20">
        <f>SUM(Tabela1923[#This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">
        <v>95</v>
      </c>
      <c r="C159" s="19">
        <v>0</v>
      </c>
      <c r="D159" s="20">
        <f>SUM(Tabela1923[#This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">
        <v>96</v>
      </c>
      <c r="C160" s="19">
        <v>0</v>
      </c>
      <c r="D160" s="20">
        <f>SUM(Tabela1923[#This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">
        <v>97</v>
      </c>
      <c r="C161" s="19">
        <v>0</v>
      </c>
      <c r="D161" s="20">
        <f>SUM(Tabela1923[#This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">
        <v>9</v>
      </c>
      <c r="C162" s="19">
        <v>0</v>
      </c>
      <c r="D162" s="20">
        <f>SUM(Tabela1923[#This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6869.9</v>
      </c>
      <c r="D165" s="40">
        <f>D60</f>
        <v>2055</v>
      </c>
      <c r="E165" s="40">
        <f>C165-D165</f>
        <v>4814.8999999999996</v>
      </c>
      <c r="G165" s="39" t="s">
        <v>126</v>
      </c>
      <c r="I165" s="43">
        <f>SUM(I62:I162)</f>
        <v>1835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60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120</v>
      </c>
      <c r="T165" s="43">
        <f t="shared" si="25"/>
        <v>0</v>
      </c>
      <c r="U165" s="43">
        <f t="shared" si="25"/>
        <v>0</v>
      </c>
      <c r="V165" s="43">
        <f t="shared" si="25"/>
        <v>40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B16:C16"/>
    <mergeCell ref="B2:C2"/>
    <mergeCell ref="D2:E2"/>
    <mergeCell ref="B9:C9"/>
    <mergeCell ref="B10:C10"/>
    <mergeCell ref="B12:C12"/>
    <mergeCell ref="B4:E4"/>
    <mergeCell ref="B17:C17"/>
    <mergeCell ref="B19:C19"/>
    <mergeCell ref="B21:E21"/>
    <mergeCell ref="B23:D23"/>
    <mergeCell ref="B25:E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conditionalFormatting sqref="D62">
    <cfRule type="dataBar" priority="39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{B091F2CE-1939-6046-8241-8DF594867C40}</x14:id>
        </ext>
      </extLst>
    </cfRule>
  </conditionalFormatting>
  <conditionalFormatting sqref="D69">
    <cfRule type="dataBar" priority="36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{B2C1FF85-6699-874C-B58E-ECCFEB2ADAC1}</x14:id>
        </ext>
      </extLst>
    </cfRule>
  </conditionalFormatting>
  <conditionalFormatting sqref="B23:D23">
    <cfRule type="dataBar" priority="25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{ED183C4C-D75E-8B42-81C7-0C8EAA1001FA}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{ACA1989E-5007-3E4B-96F8-A45D35A0A7ED}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{DADAB245-5540-6643-8329-447B56DAEC25}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{50C5D094-8414-CE46-9728-4A047B6158C5}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{FCF582E6-DC24-544C-856D-1E962C80864C}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{06BEA363-D0E0-4F49-B91B-D34790ABC2D2}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{1D64D2D7-A8B5-D54B-BAFD-10901B6A18B7}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{F618BBA6-CF1B-8545-ABAD-3042F4CA1158}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{80E43812-CB9F-114B-81F4-6BA9566B0B31}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{F707F1BD-5180-F54B-9F4A-3002FCD6C68B}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{0C7D924F-6385-9242-B30E-BAAF3F5ED703}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{F77023F4-1DC1-5845-A239-16789EDB3C0B}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{48133A1D-2435-8342-932B-A201055FF540}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{A58A46DD-3812-2A45-B434-D9D624C3E388}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{4111347E-5B78-5E41-BEC4-BF46C0837A46}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{D13E1AC8-7CA1-504A-97AB-F764613A87F5}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{9F32697B-0677-514B-AB5B-9BB7C5D791E3}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{45E7A90D-83C6-F545-BE44-DC80CEBAD7D5}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{2BB00FE8-0DA6-5140-B234-6B0EA0B87D22}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{77CA9AEA-0DD1-4C4A-927B-D1A155C1EE54}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{7513F7E4-7E03-5940-8ECE-16C76A08F73A}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{1A5AB558-7800-D44B-9435-7454B57143EA}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{697AB76F-182D-2243-9642-BF9F7D888C52}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{69FC4BFC-E082-1147-88D5-71D072BFA2DB}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91F2CE-1939-6046-8241-8DF594867C40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B2C1FF85-6699-874C-B58E-ECCFEB2ADAC1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ED183C4C-D75E-8B42-81C7-0C8EAA1001F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CA1989E-5007-3E4B-96F8-A45D35A0A7ED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DADAB245-5540-6643-8329-447B56DAEC25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50C5D094-8414-CE46-9728-4A047B6158C5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FCF582E6-DC24-544C-856D-1E962C80864C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6BEA363-D0E0-4F49-B91B-D34790ABC2D2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1D64D2D7-A8B5-D54B-BAFD-10901B6A18B7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F618BBA6-CF1B-8545-ABAD-3042F4CA1158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80E43812-CB9F-114B-81F4-6BA9566B0B3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F707F1BD-5180-F54B-9F4A-3002FCD6C68B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C7D924F-6385-9242-B30E-BAAF3F5ED703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77023F4-1DC1-5845-A239-16789EDB3C0B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8133A1D-2435-8342-932B-A201055FF540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A58A46DD-3812-2A45-B434-D9D624C3E388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4111347E-5B78-5E41-BEC4-BF46C0837A46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D13E1AC8-7CA1-504A-97AB-F764613A87F5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9F32697B-0677-514B-AB5B-9BB7C5D791E3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45E7A90D-83C6-F545-BE44-DC80CEBAD7D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BB00FE8-0DA6-5140-B234-6B0EA0B87D22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77CA9AEA-0DD1-4C4A-927B-D1A155C1EE54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7513F7E4-7E03-5940-8ECE-16C76A08F73A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1A5AB558-7800-D44B-9435-7454B57143EA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697AB76F-182D-2243-9642-BF9F7D888C52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69FC4BFC-E082-1147-88D5-71D072BFA2DB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164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SUM(Tabela718204[[#All],[Kolumna2]])</f>
        <v>0</v>
      </c>
      <c r="D48" s="16">
        <f>SUM(Tabela718204[[#All],[Kolumna3]])</f>
        <v>0</v>
      </c>
      <c r="E48" s="15">
        <f>D48-C48</f>
        <v>0</v>
      </c>
      <c r="F48" s="17" t="str">
        <f t="shared" ref="F48:F55" si="0"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Tabela718204[[#This Row],[Kolumna3]]-Tabela718204[[#This Row],[Kolumna2]]</f>
        <v>0</v>
      </c>
      <c r="F49" s="21" t="str">
        <f t="shared" si="0"/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Tabela718204[[#This Row],[Kolumna3]]-Tabela718204[[#This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Tabela718204[[#This Row],[Kolumna3]]-Tabela718204[[#This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Tabela718204[[#This Row],[Kolumna3]]-Tabela718204[[#This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Tabela718204[[#This Row],[Kolumna3]]-Tabela718204[[#This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Tabela718204[[#This Row],[Kolumna3]]-Tabela718204[[#This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Tabela718204[[#This Row],[Kolumna3]]-Tabela718204[[#This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SUM(Jedzenie2202[[#All],[0]])</f>
        <v>0</v>
      </c>
      <c r="D62" s="16">
        <f>SUM(Jedzenie2202[[#All],[02]])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SUM(Tabela330205[#This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SUM(Tabela330205[#This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SUM(Tabela330205[#This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SUM(Tabela330205[#This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SUM(Tabela330205[#This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SUM(Tabela431206[[#All],[Kolumna2]])</f>
        <v>0</v>
      </c>
      <c r="D69" s="16">
        <f>SUM(Tabela431206[[#All],[Kolumna3]])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SUM(Tabela1841216[#This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SUM(Tabela1841216[#This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SUM(Tabela1841216[#This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SUM(Tabela1841216[#This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SUM(Tabela1841216[#This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SUM(Tabela1841216[#This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SUM(Tabela1841216[#This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SUM(Tabela1841216[#This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SUM(Tabela1841216[#This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SUM(Tabela1841216[#This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SUM(Transport3203[[#All],[Kolumna2]])</f>
        <v>0</v>
      </c>
      <c r="D81" s="16">
        <f>SUM(Transport3203[[#All],[Kolumna3]])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SUM(Tabela1942217[#This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SUM(Tabela1942217[#This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SUM(Tabela1942217[#This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SUM(Tabela1942217[#This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SUM(Tabela1942217[#This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SUM(Tabela1942217[#This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SUM(Tabela1942217[#This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SUM(Tabela1942217[#This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SUM(Tabela832207[[#All],[Kolumna2]])</f>
        <v>0</v>
      </c>
      <c r="D91" s="16">
        <f>SUM(Tabela832207[[#All],[Kolumna3]])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SUM(Tabela192143218[#This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SUM(Tabela192143218[#This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SUM(Tabela192143218[#This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SUM(Tabela192143218[#This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SUM(Tabela192143218[#This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SUM(Tabela933208[[#All],[Kolumna2]])</f>
        <v>0</v>
      </c>
      <c r="D98" s="16">
        <f>SUM(Tabela933208[[#All],[Kolumna3]])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SUM(Tabela19212547222[#This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SUM(Tabela19212547222[#This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SUM(Tabela19212547222[#This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SUM(Tabela19212547222[#This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SUM(Tabela1034209[[#All],[Kolumna2]])</f>
        <v>0</v>
      </c>
      <c r="D104" s="16">
        <f>SUM(Tabela1034209[[#All],[Kolumna3]])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SUM(Tabela19212446221[#This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SUM(Tabela19212446221[#This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SUM(Tabela19212446221[#This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SUM(Tabela19212446221[#This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SUM(Tabela19212446221[#This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SUM(Tabela1135210[[#All],[Kolumna2]])</f>
        <v>0</v>
      </c>
      <c r="D111" s="16">
        <f>SUM(Tabela1135210[[#All],[Kolumna3]])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SUM(Tabela192244219[#This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SUM(Tabela192244219[#This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SUM(Tabela192244219[#This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SUM(Tabela192244219[#This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SUM(Tabela192244219[#This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SUM(Tabela1236211[[#All],[Kolumna2]])</f>
        <v>0</v>
      </c>
      <c r="D118" s="16">
        <f>SUM(Tabela1236211[[#All],[Kolumna3]])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SUM(Tabela2548223[#This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SUM(Tabela2548223[#This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SUM(Tabela2548223[#This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SUM(Tabela2548223[#This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SUM(Tabela2548223[#This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SUM(Tabela2548223[#This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SUM(Tabela1337212[[#All],[Kolumna2]])</f>
        <v>0</v>
      </c>
      <c r="D126" s="16">
        <f>SUM(Tabela1337212[[#All],[Kolumna3]])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SUM(Tabela2649224[#This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SUM(Tabela2649224[#This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SUM(Tabela2649224[#This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SUM(Tabela2649224[#This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SUM(Tabela2649224[#This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SUM(Tabela2649224[#This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SUM(Tabela2649224[#This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SUM(Tabela2649224[#This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SUM(Tabela1438213[[#All],[Kolumna2]])</f>
        <v>0</v>
      </c>
      <c r="D136" s="16">
        <f>SUM(Tabela1438213[[#All],[Kolumna3]])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SUM(Tabela2750225[#This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SUM(Tabela2750225[#This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SUM(Tabela2750225[#This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SUM(Tabela2750225[#This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SUM(Tabela2750225[#This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SUM(Tabela2750225[#This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SUM(Tabela2750225[#This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SUM(Tabela2750225[#This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SUM(Tabela1539214[[#All],[Kolumna2]])</f>
        <v>0</v>
      </c>
      <c r="D146" s="16">
        <f>SUM(Tabela1539214[[#All],[Kolumna3]])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SUM(Tabela2851226[#This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SUM(Tabela2851226[#This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SUM(Tabela2851226[#This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SUM(Tabela2851226[#This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SUM(Tabela2851226[#This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SUM(Tabela2851226[#This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SUM(Tabela1640215[[#All],[Kolumna2]])</f>
        <v>0</v>
      </c>
      <c r="D154" s="16">
        <f>SUM(Tabela1640215[[#All],[Kolumna3]])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SUM(Tabela192345220[#This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SUM(Tabela192345220[#This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SUM(Tabela192345220[#This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SUM(Tabela192345220[#This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SUM(Tabela192345220[#This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SUM(Tabela192345220[#This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SUM(Tabela192345220[#This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SUM(Tabela192345220[#This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{DF633D51-A12B-AD45-AF81-068AF3ABD0BE}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{89657365-DAA8-2C44-9B57-340DA756835A}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{6117F686-FADE-8942-83D0-8FFF58E62AC9}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{F782A227-9FA1-504E-8C7F-275DF2FEFEE8}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{1069D0DD-1CF4-BD4C-B070-063F43938E8E}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{DC65F0B2-5695-CE4E-8834-7160BAA5D462}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{9FC75CE3-27FA-0947-AADF-120544B7282F}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{E59B06BC-F4BB-EF4F-BB0B-874B54735FD3}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{030E65B5-E812-8B45-B9D4-529B7710E04E}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{C8245BE7-68FD-AA43-81AA-4248DFB92407}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{BA8442A3-78C5-F048-86D8-D86F98B64DD8}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{C3DA29C8-1F9D-3846-B7FF-1FCB9F294A7E}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{F92AA57E-A3BA-6D45-A8A1-353B0105647D}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{F5A5C13F-BA32-C746-B8A5-226660561B39}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{B945E314-1E09-0E47-9F46-43BA91849D82}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{8FBB75AE-E56D-DB4D-8499-A02AA863633C}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{7AE24A3B-8D4A-6340-8DE1-C59416A08E5A}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{30EEB881-5183-A94C-AC11-764729A73012}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{96777565-A066-7144-91BE-836B144D7BDC}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{26CB22A1-65A6-7E41-8AAE-5491022496A5}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{86AE2997-59CE-DB4E-9B90-7A669F929694}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{8CF7DD9C-128D-E746-A751-6AAFF1E58F23}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{499D49A1-9E58-9A49-9DB7-21E86C777C6C}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{4464FB5F-2C72-014D-B2F5-E291844A8468}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{39CEDD9F-546B-D343-B6EA-C118E4D2E678}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{5ED313D5-631B-4541-85C8-D1F98AEE5AF5}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633D51-A12B-AD45-AF81-068AF3ABD0BE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89657365-DAA8-2C44-9B57-340DA756835A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6117F686-FADE-8942-83D0-8FFF58E62AC9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F782A227-9FA1-504E-8C7F-275DF2FEFEE8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1069D0DD-1CF4-BD4C-B070-063F43938E8E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DC65F0B2-5695-CE4E-8834-7160BAA5D462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9FC75CE3-27FA-0947-AADF-120544B7282F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E59B06BC-F4BB-EF4F-BB0B-874B54735FD3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030E65B5-E812-8B45-B9D4-529B7710E04E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C8245BE7-68FD-AA43-81AA-4248DFB92407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BA8442A3-78C5-F048-86D8-D86F98B64DD8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3DA29C8-1F9D-3846-B7FF-1FCB9F294A7E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F92AA57E-A3BA-6D45-A8A1-353B0105647D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5A5C13F-BA32-C746-B8A5-226660561B39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945E314-1E09-0E47-9F46-43BA91849D82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8FBB75AE-E56D-DB4D-8499-A02AA863633C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7AE24A3B-8D4A-6340-8DE1-C59416A08E5A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30EEB881-5183-A94C-AC11-764729A73012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96777565-A066-7144-91BE-836B144D7BDC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26CB22A1-65A6-7E41-8AAE-5491022496A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86AE2997-59CE-DB4E-9B90-7A669F929694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8CF7DD9C-128D-E746-A751-6AAFF1E58F23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499D49A1-9E58-9A49-9DB7-21E86C777C6C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4464FB5F-2C72-014D-B2F5-E291844A8468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39CEDD9F-546B-D343-B6EA-C118E4D2E678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5ED313D5-631B-4541-85C8-D1F98AEE5AF5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165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SUM(Tabela718229[[#All],[Kolumna2]])</f>
        <v>0</v>
      </c>
      <c r="D48" s="16">
        <f>SUM(Tabela718229[[#All],[Kolumna3]])</f>
        <v>0</v>
      </c>
      <c r="E48" s="15">
        <f>D48-C48</f>
        <v>0</v>
      </c>
      <c r="F48" s="17" t="str">
        <f t="shared" ref="F48:F55" si="0"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Tabela718229[[#This Row],[Kolumna3]]-Tabela718229[[#This Row],[Kolumna2]]</f>
        <v>0</v>
      </c>
      <c r="F49" s="21" t="str">
        <f t="shared" si="0"/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Tabela718229[[#This Row],[Kolumna3]]-Tabela718229[[#This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Tabela718229[[#This Row],[Kolumna3]]-Tabela718229[[#This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Tabela718229[[#This Row],[Kolumna3]]-Tabela718229[[#This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Tabela718229[[#This Row],[Kolumna3]]-Tabela718229[[#This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Tabela718229[[#This Row],[Kolumna3]]-Tabela718229[[#This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Tabela718229[[#This Row],[Kolumna3]]-Tabela718229[[#This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SUM(Jedzenie2227[[#All],[0]])</f>
        <v>0</v>
      </c>
      <c r="D62" s="16">
        <f>SUM(Jedzenie2227[[#All],[02]])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SUM(Tabela330230[#This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SUM(Tabela330230[#This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SUM(Tabela330230[#This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SUM(Tabela330230[#This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SUM(Tabela330230[#This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SUM(Tabela431231[[#All],[Kolumna2]])</f>
        <v>0</v>
      </c>
      <c r="D69" s="16">
        <f>SUM(Tabela431231[[#All],[Kolumna3]])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SUM(Tabela1841241[#This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SUM(Tabela1841241[#This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SUM(Tabela1841241[#This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SUM(Tabela1841241[#This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SUM(Tabela1841241[#This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SUM(Tabela1841241[#This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SUM(Tabela1841241[#This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SUM(Tabela1841241[#This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SUM(Tabela1841241[#This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SUM(Tabela1841241[#This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SUM(Transport3228[[#All],[Kolumna2]])</f>
        <v>0</v>
      </c>
      <c r="D81" s="16">
        <f>SUM(Transport3228[[#All],[Kolumna3]])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SUM(Tabela1942242[#This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SUM(Tabela1942242[#This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SUM(Tabela1942242[#This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SUM(Tabela1942242[#This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SUM(Tabela1942242[#This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SUM(Tabela1942242[#This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SUM(Tabela1942242[#This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SUM(Tabela1942242[#This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SUM(Tabela832232[[#All],[Kolumna2]])</f>
        <v>0</v>
      </c>
      <c r="D91" s="16">
        <f>SUM(Tabela832232[[#All],[Kolumna3]])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SUM(Tabela192143243[#This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SUM(Tabela192143243[#This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SUM(Tabela192143243[#This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SUM(Tabela192143243[#This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SUM(Tabela192143243[#This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SUM(Tabela933233[[#All],[Kolumna2]])</f>
        <v>0</v>
      </c>
      <c r="D98" s="16">
        <f>SUM(Tabela933233[[#All],[Kolumna3]])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SUM(Tabela19212547247[#This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SUM(Tabela19212547247[#This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SUM(Tabela19212547247[#This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SUM(Tabela19212547247[#This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SUM(Tabela1034234[[#All],[Kolumna2]])</f>
        <v>0</v>
      </c>
      <c r="D104" s="16">
        <f>SUM(Tabela1034234[[#All],[Kolumna3]])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SUM(Tabela19212446246[#This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SUM(Tabela19212446246[#This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SUM(Tabela19212446246[#This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SUM(Tabela19212446246[#This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SUM(Tabela19212446246[#This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SUM(Tabela1135235[[#All],[Kolumna2]])</f>
        <v>0</v>
      </c>
      <c r="D111" s="16">
        <f>SUM(Tabela1135235[[#All],[Kolumna3]])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SUM(Tabela192244244[#This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SUM(Tabela192244244[#This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SUM(Tabela192244244[#This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SUM(Tabela192244244[#This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SUM(Tabela192244244[#This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SUM(Tabela1236236[[#All],[Kolumna2]])</f>
        <v>0</v>
      </c>
      <c r="D118" s="16">
        <f>SUM(Tabela1236236[[#All],[Kolumna3]])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SUM(Tabela2548248[#This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SUM(Tabela2548248[#This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SUM(Tabela2548248[#This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SUM(Tabela2548248[#This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SUM(Tabela2548248[#This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SUM(Tabela2548248[#This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SUM(Tabela1337237[[#All],[Kolumna2]])</f>
        <v>0</v>
      </c>
      <c r="D126" s="16">
        <f>SUM(Tabela1337237[[#All],[Kolumna3]])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SUM(Tabela2649249[#This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SUM(Tabela2649249[#This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SUM(Tabela2649249[#This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SUM(Tabela2649249[#This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SUM(Tabela2649249[#This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SUM(Tabela2649249[#This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SUM(Tabela2649249[#This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SUM(Tabela2649249[#This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SUM(Tabela1438238[[#All],[Kolumna2]])</f>
        <v>0</v>
      </c>
      <c r="D136" s="16">
        <f>SUM(Tabela1438238[[#All],[Kolumna3]])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SUM(Tabela2750250[#This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SUM(Tabela2750250[#This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SUM(Tabela2750250[#This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SUM(Tabela2750250[#This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SUM(Tabela2750250[#This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SUM(Tabela2750250[#This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SUM(Tabela2750250[#This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SUM(Tabela2750250[#This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SUM(Tabela1539239[[#All],[Kolumna2]])</f>
        <v>0</v>
      </c>
      <c r="D146" s="16">
        <f>SUM(Tabela1539239[[#All],[Kolumna3]])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SUM(Tabela2851251[#This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SUM(Tabela2851251[#This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SUM(Tabela2851251[#This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SUM(Tabela2851251[#This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SUM(Tabela2851251[#This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SUM(Tabela2851251[#This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SUM(Tabela1640240[[#All],[Kolumna2]])</f>
        <v>0</v>
      </c>
      <c r="D154" s="16">
        <f>SUM(Tabela1640240[[#All],[Kolumna3]])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SUM(Tabela192345245[#This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SUM(Tabela192345245[#This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SUM(Tabela192345245[#This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SUM(Tabela192345245[#This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SUM(Tabela192345245[#This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SUM(Tabela192345245[#This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SUM(Tabela192345245[#This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SUM(Tabela192345245[#This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{5EF49C4B-8916-484C-B8ED-42269B16C8A4}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{30DBD640-B9DC-0746-824D-B1A7FA7C3529}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{9AF96D30-E248-454B-B9EC-099458A577BA}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{86108795-3722-3445-A912-E4C506A1335C}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{AB1B2F09-5830-634B-8FBC-3ADB2452EFD9}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{1990132E-F772-E24D-A14E-F07A9A40C1C5}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{A3C6C0A0-737C-B14A-A02F-3000F2DB5DED}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{BB6CD5CB-AA72-A84C-911C-B25A05170439}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{E9DCBD97-796C-CF4E-8D11-561222EBB49B}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{E49542B1-889D-0046-9567-2CF7241B9FE0}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{0EB9C2DA-EFA0-EC46-A4CF-9D51B1B57661}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{139EBB42-4EBB-B948-A370-CD41A338D276}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{10D005AD-4E86-934D-9E34-37C6CB9768DF}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{EA314C6F-D94B-2A43-B97D-E3556D8B052E}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{7FA66E60-6F9F-E849-A26A-A2B97A1BC10A}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{13FD285C-CDF7-1146-A205-15BEF82B788F}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{EB970431-AF19-AA42-8439-E3E9C3BF8663}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{E17EC334-771A-564B-B8ED-F0BB4204E0AA}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{1B437E85-988A-1C45-8F76-7044AFE9EBD5}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{F4C0A278-E3D9-A245-B174-1D1F61F25AB2}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{F19A8EA4-A342-1A43-8D2E-6282FC411A42}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{5BF488B8-A414-534C-8697-087DCD1639C2}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{D3584DA3-5C7A-9146-ACF9-AFCBD64E24A4}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{20D5D612-4892-E845-9AE2-84F2CD9A01EE}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{0C0CC852-221A-0A40-8C31-7286CBE1F413}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{D3ED25D4-F24F-8F45-BB34-37560F8FDCD5}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F49C4B-8916-484C-B8ED-42269B16C8A4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30DBD640-B9DC-0746-824D-B1A7FA7C3529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9AF96D30-E248-454B-B9EC-099458A577B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86108795-3722-3445-A912-E4C506A1335C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AB1B2F09-5830-634B-8FBC-3ADB2452EFD9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1990132E-F772-E24D-A14E-F07A9A40C1C5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A3C6C0A0-737C-B14A-A02F-3000F2DB5DED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BB6CD5CB-AA72-A84C-911C-B25A05170439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E9DCBD97-796C-CF4E-8D11-561222EBB49B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E49542B1-889D-0046-9567-2CF7241B9FE0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0EB9C2DA-EFA0-EC46-A4CF-9D51B1B5766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139EBB42-4EBB-B948-A370-CD41A338D276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0D005AD-4E86-934D-9E34-37C6CB9768DF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EA314C6F-D94B-2A43-B97D-E3556D8B052E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FA66E60-6F9F-E849-A26A-A2B97A1BC10A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13FD285C-CDF7-1146-A205-15BEF82B788F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EB970431-AF19-AA42-8439-E3E9C3BF8663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E17EC334-771A-564B-B8ED-F0BB4204E0AA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1B437E85-988A-1C45-8F76-7044AFE9EBD5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F4C0A278-E3D9-A245-B174-1D1F61F25AB2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F19A8EA4-A342-1A43-8D2E-6282FC411A42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5BF488B8-A414-534C-8697-087DCD1639C2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D3584DA3-5C7A-9146-ACF9-AFCBD64E24A4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20D5D612-4892-E845-9AE2-84F2CD9A01EE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0C0CC852-221A-0A40-8C31-7286CBE1F413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D3ED25D4-F24F-8F45-BB34-37560F8FDCD5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166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SUM(Tabela718254[[#All],[Kolumna2]])</f>
        <v>0</v>
      </c>
      <c r="D48" s="16">
        <f>SUM(Tabela718254[[#All],[Kolumna3]])</f>
        <v>0</v>
      </c>
      <c r="E48" s="15">
        <f>D48-C48</f>
        <v>0</v>
      </c>
      <c r="F48" s="17" t="str">
        <f t="shared" ref="F48:F55" si="0"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Tabela718254[[#This Row],[Kolumna3]]-Tabela718254[[#This Row],[Kolumna2]]</f>
        <v>0</v>
      </c>
      <c r="F49" s="21" t="str">
        <f t="shared" si="0"/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Tabela718254[[#This Row],[Kolumna3]]-Tabela718254[[#This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Tabela718254[[#This Row],[Kolumna3]]-Tabela718254[[#This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Tabela718254[[#This Row],[Kolumna3]]-Tabela718254[[#This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Tabela718254[[#This Row],[Kolumna3]]-Tabela718254[[#This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Tabela718254[[#This Row],[Kolumna3]]-Tabela718254[[#This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Tabela718254[[#This Row],[Kolumna3]]-Tabela718254[[#This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SUM(Jedzenie2252[[#All],[0]])</f>
        <v>0</v>
      </c>
      <c r="D62" s="16">
        <f>SUM(Jedzenie2252[[#All],[02]])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SUM(Tabela330255[#This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SUM(Tabela330255[#This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SUM(Tabela330255[#This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SUM(Tabela330255[#This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SUM(Tabela330255[#This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SUM(Tabela431256[[#All],[Kolumna2]])</f>
        <v>0</v>
      </c>
      <c r="D69" s="16">
        <f>SUM(Tabela431256[[#All],[Kolumna3]])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SUM(Tabela1841266[#This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SUM(Tabela1841266[#This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SUM(Tabela1841266[#This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SUM(Tabela1841266[#This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SUM(Tabela1841266[#This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SUM(Tabela1841266[#This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SUM(Tabela1841266[#This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SUM(Tabela1841266[#This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SUM(Tabela1841266[#This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SUM(Tabela1841266[#This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SUM(Transport3253[[#All],[Kolumna2]])</f>
        <v>0</v>
      </c>
      <c r="D81" s="16">
        <f>SUM(Transport3253[[#All],[Kolumna3]])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SUM(Tabela1942267[#This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SUM(Tabela1942267[#This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SUM(Tabela1942267[#This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SUM(Tabela1942267[#This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SUM(Tabela1942267[#This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SUM(Tabela1942267[#This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SUM(Tabela1942267[#This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SUM(Tabela1942267[#This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SUM(Tabela832257[[#All],[Kolumna2]])</f>
        <v>0</v>
      </c>
      <c r="D91" s="16">
        <f>SUM(Tabela832257[[#All],[Kolumna3]])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SUM(Tabela192143268[#This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SUM(Tabela192143268[#This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SUM(Tabela192143268[#This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SUM(Tabela192143268[#This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SUM(Tabela192143268[#This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SUM(Tabela933258[[#All],[Kolumna2]])</f>
        <v>0</v>
      </c>
      <c r="D98" s="16">
        <f>SUM(Tabela933258[[#All],[Kolumna3]])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SUM(Tabela19212547272[#This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SUM(Tabela19212547272[#This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SUM(Tabela19212547272[#This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SUM(Tabela19212547272[#This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SUM(Tabela1034259[[#All],[Kolumna2]])</f>
        <v>0</v>
      </c>
      <c r="D104" s="16">
        <f>SUM(Tabela1034259[[#All],[Kolumna3]])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SUM(Tabela19212446271[#This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SUM(Tabela19212446271[#This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SUM(Tabela19212446271[#This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SUM(Tabela19212446271[#This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SUM(Tabela19212446271[#This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SUM(Tabela1135260[[#All],[Kolumna2]])</f>
        <v>0</v>
      </c>
      <c r="D111" s="16">
        <f>SUM(Tabela1135260[[#All],[Kolumna3]])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SUM(Tabela192244269[#This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SUM(Tabela192244269[#This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SUM(Tabela192244269[#This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SUM(Tabela192244269[#This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SUM(Tabela192244269[#This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SUM(Tabela1236261[[#All],[Kolumna2]])</f>
        <v>0</v>
      </c>
      <c r="D118" s="16">
        <f>SUM(Tabela1236261[[#All],[Kolumna3]])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SUM(Tabela2548273[#This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SUM(Tabela2548273[#This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SUM(Tabela2548273[#This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SUM(Tabela2548273[#This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SUM(Tabela2548273[#This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SUM(Tabela2548273[#This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SUM(Tabela1337262[[#All],[Kolumna2]])</f>
        <v>0</v>
      </c>
      <c r="D126" s="16">
        <f>SUM(Tabela1337262[[#All],[Kolumna3]])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SUM(Tabela2649274[#This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SUM(Tabela2649274[#This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SUM(Tabela2649274[#This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SUM(Tabela2649274[#This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SUM(Tabela2649274[#This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SUM(Tabela2649274[#This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SUM(Tabela2649274[#This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SUM(Tabela2649274[#This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SUM(Tabela1438263[[#All],[Kolumna2]])</f>
        <v>0</v>
      </c>
      <c r="D136" s="16">
        <f>SUM(Tabela1438263[[#All],[Kolumna3]])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SUM(Tabela2750275[#This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SUM(Tabela2750275[#This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SUM(Tabela2750275[#This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SUM(Tabela2750275[#This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SUM(Tabela2750275[#This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SUM(Tabela2750275[#This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SUM(Tabela2750275[#This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SUM(Tabela2750275[#This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SUM(Tabela1539264[[#All],[Kolumna2]])</f>
        <v>0</v>
      </c>
      <c r="D146" s="16">
        <f>SUM(Tabela1539264[[#All],[Kolumna3]])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SUM(Tabela2851276[#This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SUM(Tabela2851276[#This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SUM(Tabela2851276[#This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SUM(Tabela2851276[#This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SUM(Tabela2851276[#This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SUM(Tabela2851276[#This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SUM(Tabela1640265[[#All],[Kolumna2]])</f>
        <v>0</v>
      </c>
      <c r="D154" s="16">
        <f>SUM(Tabela1640265[[#All],[Kolumna3]])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SUM(Tabela192345270[#This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SUM(Tabela192345270[#This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SUM(Tabela192345270[#This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SUM(Tabela192345270[#This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SUM(Tabela192345270[#This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SUM(Tabela192345270[#This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SUM(Tabela192345270[#This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SUM(Tabela192345270[#This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{E76D2DC9-486A-E648-9D08-412FD54E1185}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{11EF6428-EFF6-7341-A72E-CB29FB0F9DCF}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{DEC3B9A9-0647-E44B-9DB2-63FE041EB698}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{6070E411-1126-E742-9BA7-394E48396FBF}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{F4855FA3-A26E-0243-90BD-B06CE2FF19C1}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{FB2D3747-6CA1-264C-AC55-0EAD69A7CD97}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{B470A172-0550-D44E-8721-BAEDA0C5C655}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{C9CA8E09-05DC-C848-BE8D-8F6B2CC2F258}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{B1C6A574-BB85-B84A-A54C-26283A518F61}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{CA8D6302-7267-C347-A44B-58A12435D6D1}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{EF8CD919-A36F-5F43-A3A5-1916F39E5BE5}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{22724AAA-DDDD-7B49-9FD7-E0DA61312875}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{9C8F73DF-B5CB-C842-B888-7B292EB1D475}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{2044C158-AE1D-C846-ACD5-240E13E51704}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{6EC6369E-A63C-EC40-9EBC-3B3625FF49C3}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{7840765C-BEAB-B544-9634-2DBFFF57F479}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{A4868E6B-50BF-3842-BBBA-B99A212AC5EF}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{24ADF993-279F-6048-A5D5-24298C6BBB85}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{661D7C92-922A-9F4D-B9AF-49965F2C2400}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{E0258695-8C41-4049-99EE-244ABBDCD292}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{CBAB0316-DA6C-C945-B59D-ADA47175AA27}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{4895E433-7E57-4D49-802A-E7B6AF522020}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{8704D7A6-A11B-894F-BD77-EF7DBD8EBD9C}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{25669781-E66D-9F40-A70E-A5E588E91621}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{AEE9AE29-FC06-774D-BD34-5B0E9C27B907}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{53833A27-14C9-AF49-B7CE-2F7298213D5C}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6D2DC9-486A-E648-9D08-412FD54E1185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11EF6428-EFF6-7341-A72E-CB29FB0F9DCF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DEC3B9A9-0647-E44B-9DB2-63FE041EB69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6070E411-1126-E742-9BA7-394E48396FBF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F4855FA3-A26E-0243-90BD-B06CE2FF19C1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FB2D3747-6CA1-264C-AC55-0EAD69A7CD97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470A172-0550-D44E-8721-BAEDA0C5C655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C9CA8E09-05DC-C848-BE8D-8F6B2CC2F258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B1C6A574-BB85-B84A-A54C-26283A518F61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CA8D6302-7267-C347-A44B-58A12435D6D1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F8CD919-A36F-5F43-A3A5-1916F39E5BE5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22724AAA-DDDD-7B49-9FD7-E0DA61312875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9C8F73DF-B5CB-C842-B888-7B292EB1D475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2044C158-AE1D-C846-ACD5-240E13E51704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6EC6369E-A63C-EC40-9EBC-3B3625FF49C3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7840765C-BEAB-B544-9634-2DBFFF57F479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A4868E6B-50BF-3842-BBBA-B99A212AC5EF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24ADF993-279F-6048-A5D5-24298C6BBB85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661D7C92-922A-9F4D-B9AF-49965F2C2400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E0258695-8C41-4049-99EE-244ABBDCD292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CBAB0316-DA6C-C945-B59D-ADA47175AA27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4895E433-7E57-4D49-802A-E7B6AF522020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8704D7A6-A11B-894F-BD77-EF7DBD8EBD9C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25669781-E66D-9F40-A70E-A5E588E91621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AEE9AE29-FC06-774D-BD34-5B0E9C27B907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53833A27-14C9-AF49-B7CE-2F7298213D5C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167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SUM(Tabela718279[[#All],[Kolumna2]])</f>
        <v>0</v>
      </c>
      <c r="D48" s="16">
        <f>SUM(Tabela718279[[#All],[Kolumna3]])</f>
        <v>0</v>
      </c>
      <c r="E48" s="15">
        <f>D48-C48</f>
        <v>0</v>
      </c>
      <c r="F48" s="17" t="str">
        <f t="shared" ref="F48:F55" si="0"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Tabela718279[[#This Row],[Kolumna3]]-Tabela718279[[#This Row],[Kolumna2]]</f>
        <v>0</v>
      </c>
      <c r="F49" s="21" t="str">
        <f t="shared" si="0"/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Tabela718279[[#This Row],[Kolumna3]]-Tabela718279[[#This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Tabela718279[[#This Row],[Kolumna3]]-Tabela718279[[#This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Tabela718279[[#This Row],[Kolumna3]]-Tabela718279[[#This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Tabela718279[[#This Row],[Kolumna3]]-Tabela718279[[#This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Tabela718279[[#This Row],[Kolumna3]]-Tabela718279[[#This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Tabela718279[[#This Row],[Kolumna3]]-Tabela718279[[#This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SUM(Jedzenie2277[[#All],[0]])</f>
        <v>0</v>
      </c>
      <c r="D62" s="16">
        <f>SUM(Jedzenie2277[[#All],[02]])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SUM(Tabela330280[#This Row])</f>
        <v>0</v>
      </c>
      <c r="E63" s="20">
        <f t="shared" si="2"/>
        <v>0</v>
      </c>
      <c r="F63" s="21" t="str">
        <f>IFERROR(D63/C63,"")</f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SUM(Tabela330280[#This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SUM(Tabela330280[#This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SUM(Tabela330280[#This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SUM(Tabela330280[#This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SUM(Tabela431281[[#All],[Kolumna2]])</f>
        <v>0</v>
      </c>
      <c r="D69" s="16">
        <f>SUM(Tabela431281[[#All],[Kolumna3]])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SUM(Tabela1841291[#This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SUM(Tabela1841291[#This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SUM(Tabela1841291[#This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SUM(Tabela1841291[#This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SUM(Tabela1841291[#This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SUM(Tabela1841291[#This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SUM(Tabela1841291[#This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SUM(Tabela1841291[#This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SUM(Tabela1841291[#This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SUM(Tabela1841291[#This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SUM(Transport3278[[#All],[Kolumna2]])</f>
        <v>0</v>
      </c>
      <c r="D81" s="16">
        <f>SUM(Transport3278[[#All],[Kolumna3]])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SUM(Tabela1942292[#This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SUM(Tabela1942292[#This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SUM(Tabela1942292[#This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SUM(Tabela1942292[#This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SUM(Tabela1942292[#This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SUM(Tabela1942292[#This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SUM(Tabela1942292[#This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SUM(Tabela1942292[#This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SUM(Tabela832282[[#All],[Kolumna2]])</f>
        <v>0</v>
      </c>
      <c r="D91" s="16">
        <f>SUM(Tabela832282[[#All],[Kolumna3]])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SUM(Tabela192143293[#This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SUM(Tabela192143293[#This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SUM(Tabela192143293[#This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SUM(Tabela192143293[#This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SUM(Tabela192143293[#This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SUM(Tabela933283[[#All],[Kolumna2]])</f>
        <v>0</v>
      </c>
      <c r="D98" s="16">
        <f>SUM(Tabela933283[[#All],[Kolumna3]])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SUM(Tabela19212547297[#This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SUM(Tabela19212547297[#This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SUM(Tabela19212547297[#This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SUM(Tabela19212547297[#This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SUM(Tabela1034284[[#All],[Kolumna2]])</f>
        <v>0</v>
      </c>
      <c r="D104" s="16">
        <f>SUM(Tabela1034284[[#All],[Kolumna3]])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SUM(Tabela19212446296[#This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SUM(Tabela19212446296[#This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SUM(Tabela19212446296[#This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SUM(Tabela19212446296[#This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SUM(Tabela19212446296[#This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SUM(Tabela1135285[[#All],[Kolumna2]])</f>
        <v>0</v>
      </c>
      <c r="D111" s="16">
        <f>SUM(Tabela1135285[[#All],[Kolumna3]])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SUM(Tabela192244294[#This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SUM(Tabela192244294[#This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SUM(Tabela192244294[#This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SUM(Tabela192244294[#This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SUM(Tabela192244294[#This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SUM(Tabela1236286[[#All],[Kolumna2]])</f>
        <v>0</v>
      </c>
      <c r="D118" s="16">
        <f>SUM(Tabela1236286[[#All],[Kolumna3]])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SUM(Tabela2548298[#This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SUM(Tabela2548298[#This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SUM(Tabela2548298[#This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SUM(Tabela2548298[#This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SUM(Tabela2548298[#This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SUM(Tabela2548298[#This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SUM(Tabela1337287[[#All],[Kolumna2]])</f>
        <v>0</v>
      </c>
      <c r="D126" s="16">
        <f>SUM(Tabela1337287[[#All],[Kolumna3]])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SUM(Tabela2649299[#This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SUM(Tabela2649299[#This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SUM(Tabela2649299[#This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SUM(Tabela2649299[#This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SUM(Tabela2649299[#This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SUM(Tabela2649299[#This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SUM(Tabela2649299[#This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SUM(Tabela2649299[#This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SUM(Tabela1438288[[#All],[Kolumna2]])</f>
        <v>0</v>
      </c>
      <c r="D136" s="16">
        <f>SUM(Tabela1438288[[#All],[Kolumna3]])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SUM(Tabela2750300[#This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SUM(Tabela2750300[#This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SUM(Tabela2750300[#This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SUM(Tabela2750300[#This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SUM(Tabela2750300[#This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SUM(Tabela2750300[#This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SUM(Tabela2750300[#This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SUM(Tabela2750300[#This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SUM(Tabela1539289[[#All],[Kolumna2]])</f>
        <v>0</v>
      </c>
      <c r="D146" s="16">
        <f>SUM(Tabela1539289[[#All],[Kolumna3]])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SUM(Tabela2851301[#This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SUM(Tabela2851301[#This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SUM(Tabela2851301[#This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SUM(Tabela2851301[#This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SUM(Tabela2851301[#This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SUM(Tabela2851301[#This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SUM(Tabela1640290[[#All],[Kolumna2]])</f>
        <v>0</v>
      </c>
      <c r="D154" s="16">
        <f>SUM(Tabela1640290[[#All],[Kolumna3]])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SUM(Tabela192345295[#This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SUM(Tabela192345295[#This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SUM(Tabela192345295[#This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SUM(Tabela192345295[#This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SUM(Tabela192345295[#This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SUM(Tabela192345295[#This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SUM(Tabela192345295[#This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SUM(Tabela192345295[#This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{7CA31B67-379A-E745-9C9B-F40DB5574684}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{6633A7B6-ACE2-B04C-A66F-C62C185322FE}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{F51E5497-ADC5-6C41-AD31-001E66A45AB1}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{674112EB-C9F9-7D4E-A154-4601A8A90BA4}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{36510B86-79A1-E344-863C-EFA5ED6C4439}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{2B49D8F8-8E56-B548-9EE6-C3A7C0412755}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{506820B9-AA91-ED4E-8CDB-690A623044F2}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{D4B49480-EB65-9E44-A3CE-DFD8F2F55004}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{9D163282-D202-204A-A83C-79670B58CC49}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{4271E9D1-FA91-2849-AE9B-61A81783234F}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{8D5A92E5-9693-8443-AAE1-AFF164201285}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{3652D0F7-C845-0649-B5BD-C6FEBD674520}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{A42AA752-F4D6-834F-B0B0-B657974E40A0}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{D8AC97A7-1FDF-A940-BF34-2B510A490BA4}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{5DC109BE-7E99-0647-8498-FAE60FC44F45}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{159AE173-8B06-4845-BC00-5E98B03E962D}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{02383F22-7980-ED4C-A690-7F4AAF292F0C}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{896B571E-168C-8746-8950-3A87B19A854B}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{27B8BF9A-62EF-3549-8C19-AF29CF0781AF}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{03CEFB57-D41E-6E43-B121-FDD2D1B2D6D3}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{18BA6B8B-0A6F-0544-AA6D-99F2E452C623}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{CA22C0EB-E065-2240-90ED-30EEC1A773AB}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{7DEBF3AA-7CED-4C46-800F-0521FF4320FC}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{C4684E90-A44A-004F-978E-4E570B4A03C0}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{516BD53D-7EBA-7F4A-856E-5DAC5A1E21EC}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{9A9453BA-FAD4-0242-9D89-C7B0677135E9}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A31B67-379A-E745-9C9B-F40DB5574684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6633A7B6-ACE2-B04C-A66F-C62C185322FE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F51E5497-ADC5-6C41-AD31-001E66A45AB1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674112EB-C9F9-7D4E-A154-4601A8A90BA4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36510B86-79A1-E344-863C-EFA5ED6C4439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2B49D8F8-8E56-B548-9EE6-C3A7C0412755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506820B9-AA91-ED4E-8CDB-690A623044F2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D4B49480-EB65-9E44-A3CE-DFD8F2F55004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9D163282-D202-204A-A83C-79670B58CC49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4271E9D1-FA91-2849-AE9B-61A81783234F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8D5A92E5-9693-8443-AAE1-AFF164201285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3652D0F7-C845-0649-B5BD-C6FEBD674520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A42AA752-F4D6-834F-B0B0-B657974E40A0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D8AC97A7-1FDF-A940-BF34-2B510A490BA4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5DC109BE-7E99-0647-8498-FAE60FC44F45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159AE173-8B06-4845-BC00-5E98B03E962D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02383F22-7980-ED4C-A690-7F4AAF292F0C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896B571E-168C-8746-8950-3A87B19A854B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27B8BF9A-62EF-3549-8C19-AF29CF0781AF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03CEFB57-D41E-6E43-B121-FDD2D1B2D6D3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18BA6B8B-0A6F-0544-AA6D-99F2E452C623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CA22C0EB-E065-2240-90ED-30EEC1A773AB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7DEBF3AA-7CED-4C46-800F-0521FF4320FC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C4684E90-A44A-004F-978E-4E570B4A03C0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516BD53D-7EBA-7F4A-856E-5DAC5A1E21EC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9A9453BA-FAD4-0242-9D89-C7B0677135E9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168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SUM(Tabela718304[[#All],[Kolumna2]])</f>
        <v>0</v>
      </c>
      <c r="D48" s="16">
        <f>SUM(Tabela718304[[#All],[Kolumna3]])</f>
        <v>0</v>
      </c>
      <c r="E48" s="15">
        <f>D48-C48</f>
        <v>0</v>
      </c>
      <c r="F48" s="17" t="str">
        <f t="shared" ref="F48:F55" si="0"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Tabela718304[[#This Row],[Kolumna3]]-Tabela718304[[#This Row],[Kolumna2]]</f>
        <v>0</v>
      </c>
      <c r="F49" s="21" t="str">
        <f t="shared" si="0"/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Tabela718304[[#This Row],[Kolumna3]]-Tabela718304[[#This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Tabela718304[[#This Row],[Kolumna3]]-Tabela718304[[#This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Tabela718304[[#This Row],[Kolumna3]]-Tabela718304[[#This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Tabela718304[[#This Row],[Kolumna3]]-Tabela718304[[#This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Tabela718304[[#This Row],[Kolumna3]]-Tabela718304[[#This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Tabela718304[[#This Row],[Kolumna3]]-Tabela718304[[#This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SUM(Jedzenie2302[[#All],[0]])</f>
        <v>0</v>
      </c>
      <c r="D62" s="16">
        <f>SUM(Jedzenie2302[[#All],[02]])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SUM(Tabela330305[#This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SUM(Tabela330305[#This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SUM(Tabela330305[#This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SUM(Tabela330305[#This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SUM(Tabela330305[#This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SUM(Tabela431306[[#All],[Kolumna2]])</f>
        <v>0</v>
      </c>
      <c r="D69" s="16">
        <f>SUM(Tabela431306[[#All],[Kolumna3]])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SUM(Tabela1841316[#This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SUM(Tabela1841316[#This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SUM(Tabela1841316[#This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SUM(Tabela1841316[#This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SUM(Tabela1841316[#This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SUM(Tabela1841316[#This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SUM(Tabela1841316[#This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SUM(Tabela1841316[#This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SUM(Tabela1841316[#This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SUM(Tabela1841316[#This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SUM(Transport3303[[#All],[Kolumna2]])</f>
        <v>0</v>
      </c>
      <c r="D81" s="16">
        <f>SUM(Transport3303[[#All],[Kolumna3]])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SUM(Tabela1942317[#This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SUM(Tabela1942317[#This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SUM(Tabela1942317[#This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SUM(Tabela1942317[#This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SUM(Tabela1942317[#This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SUM(Tabela1942317[#This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SUM(Tabela1942317[#This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SUM(Tabela1942317[#This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SUM(Tabela832307[[#All],[Kolumna2]])</f>
        <v>0</v>
      </c>
      <c r="D91" s="16">
        <f>SUM(Tabela832307[[#All],[Kolumna3]])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SUM(Tabela192143318[#This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SUM(Tabela192143318[#This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SUM(Tabela192143318[#This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SUM(Tabela192143318[#This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SUM(Tabela192143318[#This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SUM(Tabela933308[[#All],[Kolumna2]])</f>
        <v>0</v>
      </c>
      <c r="D98" s="16">
        <f>SUM(Tabela933308[[#All],[Kolumna3]])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SUM(Tabela19212547322[#This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SUM(Tabela19212547322[#This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SUM(Tabela19212547322[#This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SUM(Tabela19212547322[#This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SUM(Tabela1034309[[#All],[Kolumna2]])</f>
        <v>0</v>
      </c>
      <c r="D104" s="16">
        <f>SUM(Tabela1034309[[#All],[Kolumna3]])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SUM(Tabela19212446321[#This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SUM(Tabela19212446321[#This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SUM(Tabela19212446321[#This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SUM(Tabela19212446321[#This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SUM(Tabela19212446321[#This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SUM(Tabela1135310[[#All],[Kolumna2]])</f>
        <v>0</v>
      </c>
      <c r="D111" s="16">
        <f>SUM(Tabela1135310[[#All],[Kolumna3]])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SUM(Tabela192244319[#This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SUM(Tabela192244319[#This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SUM(Tabela192244319[#This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SUM(Tabela192244319[#This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SUM(Tabela192244319[#This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SUM(Tabela1236311[[#All],[Kolumna2]])</f>
        <v>0</v>
      </c>
      <c r="D118" s="16">
        <f>SUM(Tabela1236311[[#All],[Kolumna3]])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SUM(Tabela2548323[#This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SUM(Tabela2548323[#This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SUM(Tabela2548323[#This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SUM(Tabela2548323[#This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SUM(Tabela2548323[#This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SUM(Tabela2548323[#This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SUM(Tabela1337312[[#All],[Kolumna2]])</f>
        <v>0</v>
      </c>
      <c r="D126" s="16">
        <f>SUM(Tabela1337312[[#All],[Kolumna3]])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SUM(Tabela2649324[#This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SUM(Tabela2649324[#This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SUM(Tabela2649324[#This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SUM(Tabela2649324[#This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SUM(Tabela2649324[#This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SUM(Tabela2649324[#This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SUM(Tabela2649324[#This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SUM(Tabela2649324[#This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SUM(Tabela1438313[[#All],[Kolumna2]])</f>
        <v>0</v>
      </c>
      <c r="D136" s="16">
        <f>SUM(Tabela1438313[[#All],[Kolumna3]])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SUM(Tabela2750325[#This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SUM(Tabela2750325[#This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SUM(Tabela2750325[#This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SUM(Tabela2750325[#This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SUM(Tabela2750325[#This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SUM(Tabela2750325[#This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SUM(Tabela2750325[#This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SUM(Tabela2750325[#This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SUM(Tabela1539314[[#All],[Kolumna2]])</f>
        <v>0</v>
      </c>
      <c r="D146" s="16">
        <f>SUM(Tabela1539314[[#All],[Kolumna3]])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SUM(Tabela2851326[#This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SUM(Tabela2851326[#This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SUM(Tabela2851326[#This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SUM(Tabela2851326[#This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SUM(Tabela2851326[#This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SUM(Tabela2851326[#This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SUM(Tabela1640315[[#All],[Kolumna2]])</f>
        <v>0</v>
      </c>
      <c r="D154" s="16">
        <f>SUM(Tabela1640315[[#All],[Kolumna3]])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SUM(Tabela192345320[#This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SUM(Tabela192345320[#This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SUM(Tabela192345320[#This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SUM(Tabela192345320[#This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SUM(Tabela192345320[#This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SUM(Tabela192345320[#This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SUM(Tabela192345320[#This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SUM(Tabela192345320[#This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{60E5F637-146E-5747-86DB-181B89836F03}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{120F66CE-DB72-534B-B931-5D5220A411BC}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{13B2AE07-20DE-2345-B87D-75EDD6F2B5F7}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{946AAB63-53C0-D549-98E0-45A1AB52C1E9}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{11431BED-BB4C-2C4D-B9EE-2C5BE4FDC960}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{A2C5D699-FE8C-604E-8432-016CD7D567C1}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{5ED083A1-79A6-1240-AA1C-9BA8E30A8330}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{8B5D1CC7-C147-E14F-8125-554CB2C29805}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{5821F9F9-F61C-E045-8807-0E6083076C08}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{2C8DCBBC-6AA8-C340-A614-222150A28123}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{E5435F20-98A4-8246-B453-D25DECF6B6CD}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{58DB4F17-B1DD-BE43-BF5D-5EFDFFE862B4}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{3EE19349-AF8B-E24C-A662-7095FED35F66}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{0B13F9D5-3731-B246-9052-71EE64E75A54}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{B5EFC982-C90D-7546-AC93-860495CE3C8C}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{7145387C-8AFD-3043-A0C9-00B9BD000C99}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{9E7C1E6F-01D9-AF4D-92B1-D540A74A6FE4}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{0F818AEC-D4FC-3345-92F6-E0C97737367B}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{2125C2A0-7A92-944D-8A7E-1E4D42183E57}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{01BD9D3A-4F9A-6447-86C6-272B32C04D78}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{2AC103FA-A9C5-2B46-93CE-1FAD1A269B29}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{0E0AE30E-EB74-3446-BDE4-E83CA01FCAF2}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{C4258649-94BC-F642-92C0-077BB8AA55AE}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{0C125965-B7FD-034F-8E62-9D8F9847E219}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{3200EFA8-5E6A-FD47-A3BA-29D0D588EEB2}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{BE57D26D-8ED7-B848-9F1D-B0D73362EE1B}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5F637-146E-5747-86DB-181B89836F03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120F66CE-DB72-534B-B931-5D5220A411BC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13B2AE07-20DE-2345-B87D-75EDD6F2B5F7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946AAB63-53C0-D549-98E0-45A1AB52C1E9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11431BED-BB4C-2C4D-B9EE-2C5BE4FDC960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A2C5D699-FE8C-604E-8432-016CD7D567C1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5ED083A1-79A6-1240-AA1C-9BA8E30A8330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8B5D1CC7-C147-E14F-8125-554CB2C29805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821F9F9-F61C-E045-8807-0E6083076C08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C8DCBBC-6AA8-C340-A614-222150A28123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5435F20-98A4-8246-B453-D25DECF6B6CD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58DB4F17-B1DD-BE43-BF5D-5EFDFFE862B4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3EE19349-AF8B-E24C-A662-7095FED35F66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0B13F9D5-3731-B246-9052-71EE64E75A54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5EFC982-C90D-7546-AC93-860495CE3C8C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7145387C-8AFD-3043-A0C9-00B9BD000C99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9E7C1E6F-01D9-AF4D-92B1-D540A74A6FE4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0F818AEC-D4FC-3345-92F6-E0C97737367B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2125C2A0-7A92-944D-8A7E-1E4D42183E57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01BD9D3A-4F9A-6447-86C6-272B32C04D78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AC103FA-A9C5-2B46-93CE-1FAD1A269B29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0E0AE30E-EB74-3446-BDE4-E83CA01FCAF2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C4258649-94BC-F642-92C0-077BB8AA55AE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0C125965-B7FD-034F-8E62-9D8F9847E219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3200EFA8-5E6A-FD47-A3BA-29D0D588EEB2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BE57D26D-8ED7-B848-9F1D-B0D73362EE1B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169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SUM(Tabela718329[[#All],[Kolumna2]])</f>
        <v>0</v>
      </c>
      <c r="D48" s="16">
        <f>SUM(Tabela718329[[#All],[Kolumna3]])</f>
        <v>0</v>
      </c>
      <c r="E48" s="15">
        <f>D48-C48</f>
        <v>0</v>
      </c>
      <c r="F48" s="17" t="str">
        <f t="shared" ref="F48:F55" si="0"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Tabela718329[[#This Row],[Kolumna3]]-Tabela718329[[#This Row],[Kolumna2]]</f>
        <v>0</v>
      </c>
      <c r="F49" s="21" t="str">
        <f t="shared" si="0"/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Tabela718329[[#This Row],[Kolumna3]]-Tabela718329[[#This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Tabela718329[[#This Row],[Kolumna3]]-Tabela718329[[#This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Tabela718329[[#This Row],[Kolumna3]]-Tabela718329[[#This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Tabela718329[[#This Row],[Kolumna3]]-Tabela718329[[#This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Tabela718329[[#This Row],[Kolumna3]]-Tabela718329[[#This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Tabela718329[[#This Row],[Kolumna3]]-Tabela718329[[#This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SUM(Jedzenie2327[[#All],[0]])</f>
        <v>0</v>
      </c>
      <c r="D62" s="16">
        <f>SUM(Jedzenie2327[[#All],[02]])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SUM(Tabela330330[#This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SUM(Tabela330330[#This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SUM(Tabela330330[#This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SUM(Tabela330330[#This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SUM(Tabela330330[#This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SUM(Tabela431331[[#All],[Kolumna2]])</f>
        <v>0</v>
      </c>
      <c r="D69" s="16">
        <f>SUM(Tabela431331[[#All],[Kolumna3]])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SUM(Tabela1841341[#This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SUM(Tabela1841341[#This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SUM(Tabela1841341[#This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SUM(Tabela1841341[#This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SUM(Tabela1841341[#This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SUM(Tabela1841341[#This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SUM(Tabela1841341[#This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SUM(Tabela1841341[#This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SUM(Tabela1841341[#This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SUM(Tabela1841341[#This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SUM(Transport3328[[#All],[Kolumna2]])</f>
        <v>0</v>
      </c>
      <c r="D81" s="16">
        <f>SUM(Transport3328[[#All],[Kolumna3]])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SUM(Tabela1942342[#This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SUM(Tabela1942342[#This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SUM(Tabela1942342[#This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SUM(Tabela1942342[#This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SUM(Tabela1942342[#This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SUM(Tabela1942342[#This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SUM(Tabela1942342[#This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SUM(Tabela1942342[#This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SUM(Tabela832332[[#All],[Kolumna2]])</f>
        <v>0</v>
      </c>
      <c r="D91" s="16">
        <f>SUM(Tabela832332[[#All],[Kolumna3]])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SUM(Tabela192143343[#This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SUM(Tabela192143343[#This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SUM(Tabela192143343[#This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SUM(Tabela192143343[#This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SUM(Tabela192143343[#This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SUM(Tabela933333[[#All],[Kolumna2]])</f>
        <v>0</v>
      </c>
      <c r="D98" s="16">
        <f>SUM(Tabela933333[[#All],[Kolumna3]])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SUM(Tabela19212547347[#This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SUM(Tabela19212547347[#This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SUM(Tabela19212547347[#This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SUM(Tabela19212547347[#This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SUM(Tabela1034334[[#All],[Kolumna2]])</f>
        <v>0</v>
      </c>
      <c r="D104" s="16">
        <f>SUM(Tabela1034334[[#All],[Kolumna3]])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SUM(Tabela19212446346[#This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SUM(Tabela19212446346[#This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SUM(Tabela19212446346[#This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SUM(Tabela19212446346[#This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SUM(Tabela19212446346[#This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SUM(Tabela1135335[[#All],[Kolumna2]])</f>
        <v>0</v>
      </c>
      <c r="D111" s="16">
        <f>SUM(Tabela1135335[[#All],[Kolumna3]])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SUM(Tabela192244344[#This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SUM(Tabela192244344[#This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SUM(Tabela192244344[#This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SUM(Tabela192244344[#This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SUM(Tabela192244344[#This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SUM(Tabela1236336[[#All],[Kolumna2]])</f>
        <v>0</v>
      </c>
      <c r="D118" s="16">
        <f>SUM(Tabela1236336[[#All],[Kolumna3]])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SUM(Tabela2548348[#This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SUM(Tabela2548348[#This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SUM(Tabela2548348[#This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SUM(Tabela2548348[#This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SUM(Tabela2548348[#This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SUM(Tabela2548348[#This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SUM(Tabela1337337[[#All],[Kolumna2]])</f>
        <v>0</v>
      </c>
      <c r="D126" s="16">
        <f>SUM(Tabela1337337[[#All],[Kolumna3]])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SUM(Tabela2649349[#This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SUM(Tabela2649349[#This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SUM(Tabela2649349[#This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SUM(Tabela2649349[#This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SUM(Tabela2649349[#This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SUM(Tabela2649349[#This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SUM(Tabela2649349[#This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SUM(Tabela2649349[#This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SUM(Tabela1438338[[#All],[Kolumna2]])</f>
        <v>0</v>
      </c>
      <c r="D136" s="16">
        <f>SUM(Tabela1438338[[#All],[Kolumna3]])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SUM(Tabela2750350[#This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SUM(Tabela2750350[#This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SUM(Tabela2750350[#This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SUM(Tabela2750350[#This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SUM(Tabela2750350[#This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SUM(Tabela2750350[#This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SUM(Tabela2750350[#This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SUM(Tabela2750350[#This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SUM(Tabela1539339[[#All],[Kolumna2]])</f>
        <v>0</v>
      </c>
      <c r="D146" s="16">
        <f>SUM(Tabela1539339[[#All],[Kolumna3]])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SUM(Tabela2851351[#This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SUM(Tabela2851351[#This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SUM(Tabela2851351[#This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SUM(Tabela2851351[#This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SUM(Tabela2851351[#This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SUM(Tabela2851351[#This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SUM(Tabela1640340[[#All],[Kolumna2]])</f>
        <v>0</v>
      </c>
      <c r="D154" s="16">
        <f>SUM(Tabela1640340[[#All],[Kolumna3]])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SUM(Tabela192345345[#This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SUM(Tabela192345345[#This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SUM(Tabela192345345[#This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SUM(Tabela192345345[#This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SUM(Tabela192345345[#This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SUM(Tabela192345345[#This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SUM(Tabela192345345[#This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SUM(Tabela192345345[#This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{A2097BF8-40DD-4543-9EAC-35FFA9F4528D}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{F7B98CA8-E17A-484E-A536-8540B50EC88A}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{EBAE3F34-EC7D-834B-9475-EA6FD096044C}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{36F61ED1-4696-5141-A004-F067FFB6595F}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{622D64C1-4EC7-4E40-B90B-2A83A9D4384B}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{B784F15A-06F6-924E-A7E4-CEA64FAAFA54}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{933744ED-FC2B-2549-AA12-A10DDC16DA51}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{A744E959-EC46-E643-8C64-8FDD12C28F1D}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{23FFCEEB-253C-934B-B9F0-A94A808BCDAE}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{B8EAF121-F471-9C4C-BD66-2A96295802A7}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{59D1574C-45FC-BF4D-8621-D4F1639B0AB7}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{5385FF5D-4F7F-CA45-8FA2-87E05A9D616E}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{5A5A9C5A-F2CB-B441-96E9-C6F4ABABFFE7}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{CBEC4D14-EF68-6B49-ABC0-21DD28D382A8}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{F4139160-6CA6-DD4C-B13F-1DCE9C3367B5}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{0AA90E66-A69F-1241-BA52-56B6EED4B229}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{6AB8113B-29EA-A948-B697-E16FB7553103}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{E7546E95-3430-E342-98A6-6E411017AF37}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{BC943DBC-1D32-364D-BEAD-E2111A915684}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{D087DB37-48AD-0A49-8665-D9E98D855545}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{D3B84D6D-681E-8542-85F0-9DAA6BFB2FB3}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{F015EAFE-67F9-A84A-99E0-8FE91345F936}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{C03D73CB-8F68-7E48-8D42-B21B4B634E9E}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{D8EAC8E0-7B36-3945-8715-FD527EFB36AB}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{D8735DFF-BFDA-434E-ACAC-AEF86416A70C}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{AFBCCF83-4A7C-DC49-B00D-119238B9BCEE}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097BF8-40DD-4543-9EAC-35FFA9F4528D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F7B98CA8-E17A-484E-A536-8540B50EC88A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EBAE3F34-EC7D-834B-9475-EA6FD096044C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36F61ED1-4696-5141-A004-F067FFB6595F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622D64C1-4EC7-4E40-B90B-2A83A9D4384B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B784F15A-06F6-924E-A7E4-CEA64FAAFA54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933744ED-FC2B-2549-AA12-A10DDC16DA51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A744E959-EC46-E643-8C64-8FDD12C28F1D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23FFCEEB-253C-934B-B9F0-A94A808BCDAE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B8EAF121-F471-9C4C-BD66-2A96295802A7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59D1574C-45FC-BF4D-8621-D4F1639B0AB7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5385FF5D-4F7F-CA45-8FA2-87E05A9D616E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5A5A9C5A-F2CB-B441-96E9-C6F4ABABFFE7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BEC4D14-EF68-6B49-ABC0-21DD28D382A8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F4139160-6CA6-DD4C-B13F-1DCE9C3367B5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0AA90E66-A69F-1241-BA52-56B6EED4B229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6AB8113B-29EA-A948-B697-E16FB7553103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E7546E95-3430-E342-98A6-6E411017AF37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BC943DBC-1D32-364D-BEAD-E2111A915684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D087DB37-48AD-0A49-8665-D9E98D85554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D3B84D6D-681E-8542-85F0-9DAA6BFB2FB3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F015EAFE-67F9-A84A-99E0-8FE91345F936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C03D73CB-8F68-7E48-8D42-B21B4B634E9E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D8EAC8E0-7B36-3945-8715-FD527EFB36AB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D8735DFF-BFDA-434E-ACAC-AEF86416A70C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AFBCCF83-4A7C-DC49-B00D-119238B9BCEE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7"/>
  <sheetViews>
    <sheetView showGridLines="0" workbookViewId="0">
      <selection activeCell="E2" sqref="E2"/>
    </sheetView>
  </sheetViews>
  <sheetFormatPr baseColWidth="10" defaultColWidth="8.83203125" defaultRowHeight="15" outlineLevelRow="1" x14ac:dyDescent="0.2"/>
  <cols>
    <col min="1" max="1" width="1.6640625" customWidth="1"/>
    <col min="2" max="2" width="25" customWidth="1"/>
    <col min="3" max="3" width="48.6640625" customWidth="1"/>
  </cols>
  <sheetData>
    <row r="2" spans="2:3" ht="24" x14ac:dyDescent="0.3">
      <c r="B2" s="56" t="s">
        <v>150</v>
      </c>
      <c r="C2" s="56"/>
    </row>
    <row r="3" spans="2:3" x14ac:dyDescent="0.2">
      <c r="B3" s="18"/>
      <c r="C3" s="18"/>
    </row>
    <row r="4" spans="2:3" ht="63" customHeight="1" outlineLevel="1" x14ac:dyDescent="0.2">
      <c r="B4" s="61" t="s">
        <v>154</v>
      </c>
      <c r="C4" s="61"/>
    </row>
    <row r="5" spans="2:3" outlineLevel="1" x14ac:dyDescent="0.2">
      <c r="B5" s="41" t="s">
        <v>148</v>
      </c>
      <c r="C5" s="45" t="s">
        <v>149</v>
      </c>
    </row>
    <row r="6" spans="2:3" outlineLevel="1" x14ac:dyDescent="0.2">
      <c r="B6" s="18"/>
      <c r="C6" s="18"/>
    </row>
    <row r="7" spans="2:3" x14ac:dyDescent="0.2">
      <c r="B7" s="18"/>
      <c r="C7" s="18"/>
    </row>
    <row r="8" spans="2:3" ht="22" thickBot="1" x14ac:dyDescent="0.3">
      <c r="B8" s="32" t="s">
        <v>151</v>
      </c>
      <c r="C8" s="33"/>
    </row>
    <row r="10" spans="2:3" ht="19" x14ac:dyDescent="0.25">
      <c r="B10" s="44" t="s">
        <v>26</v>
      </c>
    </row>
    <row r="11" spans="2:3" x14ac:dyDescent="0.2">
      <c r="B11" s="1"/>
    </row>
    <row r="12" spans="2:3" x14ac:dyDescent="0.2">
      <c r="B12" s="8" t="s">
        <v>0</v>
      </c>
      <c r="C12" s="8" t="s">
        <v>41</v>
      </c>
    </row>
    <row r="13" spans="2:3" x14ac:dyDescent="0.2">
      <c r="B13" s="1"/>
    </row>
    <row r="14" spans="2:3" x14ac:dyDescent="0.2">
      <c r="B14" s="14" t="s">
        <v>32</v>
      </c>
      <c r="C14" s="15"/>
    </row>
    <row r="15" spans="2:3" x14ac:dyDescent="0.2">
      <c r="B15" s="22" t="s">
        <v>34</v>
      </c>
      <c r="C15" s="48"/>
    </row>
    <row r="16" spans="2:3" ht="30" x14ac:dyDescent="0.2">
      <c r="B16" s="22" t="s">
        <v>35</v>
      </c>
      <c r="C16" s="48"/>
    </row>
    <row r="17" spans="2:3" x14ac:dyDescent="0.2">
      <c r="B17" s="22" t="s">
        <v>38</v>
      </c>
      <c r="C17" s="48"/>
    </row>
    <row r="18" spans="2:3" x14ac:dyDescent="0.2">
      <c r="B18" s="22" t="s">
        <v>36</v>
      </c>
      <c r="C18" s="48"/>
    </row>
    <row r="19" spans="2:3" x14ac:dyDescent="0.2">
      <c r="B19" s="22" t="s">
        <v>37</v>
      </c>
      <c r="C19" s="48"/>
    </row>
    <row r="20" spans="2:3" x14ac:dyDescent="0.2">
      <c r="B20" s="22" t="s">
        <v>39</v>
      </c>
      <c r="C20" s="48"/>
    </row>
    <row r="21" spans="2:3" x14ac:dyDescent="0.2">
      <c r="B21" s="22" t="s">
        <v>40</v>
      </c>
      <c r="C21" s="48"/>
    </row>
    <row r="22" spans="2:3" x14ac:dyDescent="0.2">
      <c r="B22" s="5" t="s">
        <v>30</v>
      </c>
    </row>
    <row r="23" spans="2:3" ht="19" x14ac:dyDescent="0.25">
      <c r="B23" s="44" t="s">
        <v>25</v>
      </c>
    </row>
    <row r="25" spans="2:3" x14ac:dyDescent="0.2">
      <c r="B25" s="8" t="s">
        <v>0</v>
      </c>
      <c r="C25" s="8" t="s">
        <v>41</v>
      </c>
    </row>
    <row r="27" spans="2:3" x14ac:dyDescent="0.2">
      <c r="B27" s="14" t="s">
        <v>1</v>
      </c>
      <c r="C27" s="15"/>
    </row>
    <row r="28" spans="2:3" x14ac:dyDescent="0.2">
      <c r="B28" s="22" t="s">
        <v>2</v>
      </c>
      <c r="C28" s="48"/>
    </row>
    <row r="29" spans="2:3" x14ac:dyDescent="0.2">
      <c r="B29" s="22" t="s">
        <v>3</v>
      </c>
      <c r="C29" s="48"/>
    </row>
    <row r="30" spans="2:3" x14ac:dyDescent="0.2">
      <c r="B30" s="22" t="s">
        <v>4</v>
      </c>
      <c r="C30" s="48"/>
    </row>
    <row r="31" spans="2:3" x14ac:dyDescent="0.2">
      <c r="B31" s="22" t="s">
        <v>5</v>
      </c>
      <c r="C31" s="48"/>
    </row>
    <row r="32" spans="2:3" x14ac:dyDescent="0.2">
      <c r="B32" s="22" t="s">
        <v>9</v>
      </c>
      <c r="C32" s="48"/>
    </row>
    <row r="33" spans="2:3" x14ac:dyDescent="0.2">
      <c r="B33" s="5" t="s">
        <v>30</v>
      </c>
      <c r="C33" s="6"/>
    </row>
    <row r="34" spans="2:3" x14ac:dyDescent="0.2">
      <c r="B34" s="14" t="s">
        <v>10</v>
      </c>
      <c r="C34" s="15"/>
    </row>
    <row r="35" spans="2:3" x14ac:dyDescent="0.2">
      <c r="B35" s="22" t="s">
        <v>11</v>
      </c>
      <c r="C35" s="48"/>
    </row>
    <row r="36" spans="2:3" x14ac:dyDescent="0.2">
      <c r="B36" s="22" t="s">
        <v>14</v>
      </c>
      <c r="C36" s="48"/>
    </row>
    <row r="37" spans="2:3" x14ac:dyDescent="0.2">
      <c r="B37" s="22" t="s">
        <v>12</v>
      </c>
      <c r="C37" s="48"/>
    </row>
    <row r="38" spans="2:3" x14ac:dyDescent="0.2">
      <c r="B38" s="22" t="s">
        <v>13</v>
      </c>
      <c r="C38" s="48"/>
    </row>
    <row r="39" spans="2:3" x14ac:dyDescent="0.2">
      <c r="B39" s="22" t="s">
        <v>33</v>
      </c>
      <c r="C39" s="48"/>
    </row>
    <row r="40" spans="2:3" x14ac:dyDescent="0.2">
      <c r="B40" s="22" t="s">
        <v>15</v>
      </c>
      <c r="C40" s="48"/>
    </row>
    <row r="41" spans="2:3" x14ac:dyDescent="0.2">
      <c r="B41" s="22" t="s">
        <v>16</v>
      </c>
      <c r="C41" s="48"/>
    </row>
    <row r="42" spans="2:3" x14ac:dyDescent="0.2">
      <c r="B42" s="22" t="s">
        <v>17</v>
      </c>
      <c r="C42" s="48"/>
    </row>
    <row r="43" spans="2:3" x14ac:dyDescent="0.2">
      <c r="B43" s="22" t="s">
        <v>104</v>
      </c>
      <c r="C43" s="48"/>
    </row>
    <row r="44" spans="2:3" x14ac:dyDescent="0.2">
      <c r="B44" s="22" t="s">
        <v>9</v>
      </c>
      <c r="C44" s="48"/>
    </row>
    <row r="45" spans="2:3" x14ac:dyDescent="0.2">
      <c r="B45" s="5" t="s">
        <v>30</v>
      </c>
      <c r="C45" s="6"/>
    </row>
    <row r="46" spans="2:3" x14ac:dyDescent="0.2">
      <c r="B46" s="2" t="s">
        <v>6</v>
      </c>
      <c r="C46" s="3"/>
    </row>
    <row r="47" spans="2:3" x14ac:dyDescent="0.2">
      <c r="B47" s="22" t="s">
        <v>91</v>
      </c>
      <c r="C47" s="48"/>
    </row>
    <row r="48" spans="2:3" x14ac:dyDescent="0.2">
      <c r="B48" s="22" t="s">
        <v>92</v>
      </c>
      <c r="C48" s="48"/>
    </row>
    <row r="49" spans="2:3" ht="30" x14ac:dyDescent="0.2">
      <c r="B49" s="22" t="s">
        <v>89</v>
      </c>
      <c r="C49" s="48"/>
    </row>
    <row r="50" spans="2:3" x14ac:dyDescent="0.2">
      <c r="B50" s="22" t="s">
        <v>90</v>
      </c>
      <c r="C50" s="48"/>
    </row>
    <row r="51" spans="2:3" x14ac:dyDescent="0.2">
      <c r="B51" s="22" t="s">
        <v>7</v>
      </c>
      <c r="C51" s="48"/>
    </row>
    <row r="52" spans="2:3" x14ac:dyDescent="0.2">
      <c r="B52" s="22" t="s">
        <v>93</v>
      </c>
      <c r="C52" s="48"/>
    </row>
    <row r="53" spans="2:3" x14ac:dyDescent="0.2">
      <c r="B53" s="22" t="s">
        <v>8</v>
      </c>
      <c r="C53" s="48"/>
    </row>
    <row r="54" spans="2:3" x14ac:dyDescent="0.2">
      <c r="B54" s="22" t="s">
        <v>9</v>
      </c>
      <c r="C54" s="48"/>
    </row>
    <row r="55" spans="2:3" x14ac:dyDescent="0.2">
      <c r="B55" s="5" t="s">
        <v>30</v>
      </c>
    </row>
    <row r="56" spans="2:3" x14ac:dyDescent="0.2">
      <c r="B56" s="2" t="s">
        <v>75</v>
      </c>
      <c r="C56" s="3"/>
    </row>
    <row r="57" spans="2:3" x14ac:dyDescent="0.2">
      <c r="B57" s="22" t="s">
        <v>76</v>
      </c>
      <c r="C57" s="48"/>
    </row>
    <row r="58" spans="2:3" x14ac:dyDescent="0.2">
      <c r="B58" s="22" t="s">
        <v>77</v>
      </c>
      <c r="C58" s="48"/>
    </row>
    <row r="59" spans="2:3" x14ac:dyDescent="0.2">
      <c r="B59" s="22" t="s">
        <v>78</v>
      </c>
      <c r="C59" s="48"/>
    </row>
    <row r="60" spans="2:3" x14ac:dyDescent="0.2">
      <c r="B60" s="22" t="s">
        <v>79</v>
      </c>
      <c r="C60" s="48"/>
    </row>
    <row r="61" spans="2:3" x14ac:dyDescent="0.2">
      <c r="B61" s="22" t="s">
        <v>9</v>
      </c>
      <c r="C61" s="48"/>
    </row>
    <row r="63" spans="2:3" x14ac:dyDescent="0.2">
      <c r="B63" s="2" t="s">
        <v>98</v>
      </c>
      <c r="C63" s="3"/>
    </row>
    <row r="64" spans="2:3" x14ac:dyDescent="0.2">
      <c r="B64" s="22" t="s">
        <v>99</v>
      </c>
      <c r="C64" s="48"/>
    </row>
    <row r="65" spans="2:3" x14ac:dyDescent="0.2">
      <c r="B65" s="22" t="s">
        <v>100</v>
      </c>
      <c r="C65" s="48"/>
    </row>
    <row r="66" spans="2:3" x14ac:dyDescent="0.2">
      <c r="B66" s="22" t="s">
        <v>101</v>
      </c>
      <c r="C66" s="48"/>
    </row>
    <row r="67" spans="2:3" x14ac:dyDescent="0.2">
      <c r="B67" s="22" t="s">
        <v>9</v>
      </c>
      <c r="C67" s="48"/>
    </row>
    <row r="68" spans="2:3" x14ac:dyDescent="0.2">
      <c r="B68" s="13"/>
    </row>
    <row r="69" spans="2:3" x14ac:dyDescent="0.2">
      <c r="B69" s="2" t="s">
        <v>18</v>
      </c>
      <c r="C69" s="3"/>
    </row>
    <row r="70" spans="2:3" x14ac:dyDescent="0.2">
      <c r="B70" s="22" t="s">
        <v>125</v>
      </c>
      <c r="C70" s="48"/>
    </row>
    <row r="71" spans="2:3" x14ac:dyDescent="0.2">
      <c r="B71" s="22" t="s">
        <v>83</v>
      </c>
      <c r="C71" s="48"/>
    </row>
    <row r="72" spans="2:3" x14ac:dyDescent="0.2">
      <c r="B72" s="22" t="s">
        <v>82</v>
      </c>
      <c r="C72" s="48"/>
    </row>
    <row r="73" spans="2:3" x14ac:dyDescent="0.2">
      <c r="B73" s="22" t="s">
        <v>84</v>
      </c>
      <c r="C73" s="48"/>
    </row>
    <row r="74" spans="2:3" x14ac:dyDescent="0.2">
      <c r="B74" s="22" t="s">
        <v>9</v>
      </c>
      <c r="C74" s="48"/>
    </row>
    <row r="75" spans="2:3" x14ac:dyDescent="0.2">
      <c r="B75" s="5" t="s">
        <v>30</v>
      </c>
    </row>
    <row r="76" spans="2:3" x14ac:dyDescent="0.2">
      <c r="B76" s="2" t="s">
        <v>80</v>
      </c>
      <c r="C76" s="3"/>
    </row>
    <row r="77" spans="2:3" x14ac:dyDescent="0.2">
      <c r="B77" s="22" t="s">
        <v>81</v>
      </c>
      <c r="C77" s="48"/>
    </row>
    <row r="78" spans="2:3" x14ac:dyDescent="0.2">
      <c r="B78" s="22" t="s">
        <v>86</v>
      </c>
      <c r="C78" s="48"/>
    </row>
    <row r="79" spans="2:3" x14ac:dyDescent="0.2">
      <c r="B79" s="22" t="s">
        <v>87</v>
      </c>
      <c r="C79" s="48"/>
    </row>
    <row r="80" spans="2:3" x14ac:dyDescent="0.2">
      <c r="B80" s="22" t="s">
        <v>88</v>
      </c>
      <c r="C80" s="48"/>
    </row>
    <row r="81" spans="2:3" x14ac:dyDescent="0.2">
      <c r="B81" s="22" t="s">
        <v>9</v>
      </c>
      <c r="C81" s="48"/>
    </row>
    <row r="82" spans="2:3" x14ac:dyDescent="0.2">
      <c r="B82" s="5" t="s">
        <v>30</v>
      </c>
    </row>
    <row r="83" spans="2:3" x14ac:dyDescent="0.2">
      <c r="B83" s="2" t="s">
        <v>103</v>
      </c>
      <c r="C83" s="3"/>
    </row>
    <row r="84" spans="2:3" x14ac:dyDescent="0.2">
      <c r="B84" s="22" t="s">
        <v>116</v>
      </c>
      <c r="C84" s="48"/>
    </row>
    <row r="85" spans="2:3" x14ac:dyDescent="0.2">
      <c r="B85" s="22" t="s">
        <v>117</v>
      </c>
      <c r="C85" s="48"/>
    </row>
    <row r="86" spans="2:3" x14ac:dyDescent="0.2">
      <c r="B86" s="22" t="s">
        <v>118</v>
      </c>
      <c r="C86" s="48"/>
    </row>
    <row r="87" spans="2:3" x14ac:dyDescent="0.2">
      <c r="B87" s="22" t="s">
        <v>119</v>
      </c>
      <c r="C87" s="48"/>
    </row>
    <row r="88" spans="2:3" x14ac:dyDescent="0.2">
      <c r="B88" s="22" t="s">
        <v>120</v>
      </c>
      <c r="C88" s="48"/>
    </row>
    <row r="89" spans="2:3" x14ac:dyDescent="0.2">
      <c r="B89" s="22" t="s">
        <v>9</v>
      </c>
      <c r="C89" s="48"/>
    </row>
    <row r="90" spans="2:3" x14ac:dyDescent="0.2">
      <c r="B90" s="5" t="s">
        <v>30</v>
      </c>
    </row>
    <row r="91" spans="2:3" x14ac:dyDescent="0.2">
      <c r="B91" s="2" t="s">
        <v>105</v>
      </c>
      <c r="C91" s="3"/>
    </row>
    <row r="92" spans="2:3" x14ac:dyDescent="0.2">
      <c r="B92" s="22" t="s">
        <v>107</v>
      </c>
      <c r="C92" s="48"/>
    </row>
    <row r="93" spans="2:3" x14ac:dyDescent="0.2">
      <c r="B93" s="22" t="s">
        <v>106</v>
      </c>
      <c r="C93" s="48"/>
    </row>
    <row r="94" spans="2:3" x14ac:dyDescent="0.2">
      <c r="B94" s="22" t="s">
        <v>109</v>
      </c>
      <c r="C94" s="48"/>
    </row>
    <row r="95" spans="2:3" x14ac:dyDescent="0.2">
      <c r="B95" s="22" t="s">
        <v>108</v>
      </c>
      <c r="C95" s="48"/>
    </row>
    <row r="96" spans="2:3" x14ac:dyDescent="0.2">
      <c r="B96" s="22" t="s">
        <v>114</v>
      </c>
      <c r="C96" s="48"/>
    </row>
    <row r="97" spans="2:3" x14ac:dyDescent="0.2">
      <c r="B97" s="22" t="s">
        <v>110</v>
      </c>
      <c r="C97" s="48"/>
    </row>
    <row r="98" spans="2:3" x14ac:dyDescent="0.2">
      <c r="B98" s="22" t="s">
        <v>124</v>
      </c>
      <c r="C98" s="48"/>
    </row>
    <row r="99" spans="2:3" x14ac:dyDescent="0.2">
      <c r="B99" s="22" t="s">
        <v>9</v>
      </c>
      <c r="C99" s="48"/>
    </row>
    <row r="100" spans="2:3" x14ac:dyDescent="0.2">
      <c r="B100" s="5" t="s">
        <v>30</v>
      </c>
    </row>
    <row r="101" spans="2:3" x14ac:dyDescent="0.2">
      <c r="B101" s="2" t="s">
        <v>102</v>
      </c>
      <c r="C101" s="3"/>
    </row>
    <row r="102" spans="2:3" x14ac:dyDescent="0.2">
      <c r="B102" s="22" t="s">
        <v>111</v>
      </c>
      <c r="C102" s="48"/>
    </row>
    <row r="103" spans="2:3" x14ac:dyDescent="0.2">
      <c r="B103" s="22" t="s">
        <v>112</v>
      </c>
      <c r="C103" s="48"/>
    </row>
    <row r="104" spans="2:3" x14ac:dyDescent="0.2">
      <c r="B104" s="22" t="s">
        <v>113</v>
      </c>
      <c r="C104" s="48"/>
    </row>
    <row r="105" spans="2:3" x14ac:dyDescent="0.2">
      <c r="B105" s="22" t="s">
        <v>123</v>
      </c>
      <c r="C105" s="48"/>
    </row>
    <row r="106" spans="2:3" x14ac:dyDescent="0.2">
      <c r="B106" s="22" t="s">
        <v>115</v>
      </c>
      <c r="C106" s="48"/>
    </row>
    <row r="107" spans="2:3" x14ac:dyDescent="0.2">
      <c r="B107" s="22" t="s">
        <v>121</v>
      </c>
      <c r="C107" s="48"/>
    </row>
    <row r="108" spans="2:3" x14ac:dyDescent="0.2">
      <c r="B108" s="22" t="s">
        <v>122</v>
      </c>
      <c r="C108" s="48"/>
    </row>
    <row r="109" spans="2:3" x14ac:dyDescent="0.2">
      <c r="B109" s="22" t="s">
        <v>9</v>
      </c>
      <c r="C109" s="48"/>
    </row>
    <row r="110" spans="2:3" x14ac:dyDescent="0.2">
      <c r="B110" s="5" t="s">
        <v>30</v>
      </c>
    </row>
    <row r="111" spans="2:3" x14ac:dyDescent="0.2">
      <c r="B111" s="2" t="s">
        <v>19</v>
      </c>
      <c r="C111" s="3"/>
    </row>
    <row r="112" spans="2:3" x14ac:dyDescent="0.2">
      <c r="B112" s="22" t="s">
        <v>21</v>
      </c>
      <c r="C112" s="48"/>
    </row>
    <row r="113" spans="2:3" x14ac:dyDescent="0.2">
      <c r="B113" s="22" t="s">
        <v>85</v>
      </c>
      <c r="C113" s="48"/>
    </row>
    <row r="114" spans="2:3" x14ac:dyDescent="0.2">
      <c r="B114" s="22" t="s">
        <v>20</v>
      </c>
      <c r="C114" s="48"/>
    </row>
    <row r="115" spans="2:3" x14ac:dyDescent="0.2">
      <c r="B115" s="22" t="s">
        <v>22</v>
      </c>
      <c r="C115" s="48"/>
    </row>
    <row r="116" spans="2:3" x14ac:dyDescent="0.2">
      <c r="B116" s="22" t="s">
        <v>23</v>
      </c>
      <c r="C116" s="48"/>
    </row>
    <row r="117" spans="2:3" x14ac:dyDescent="0.2">
      <c r="B117" s="22" t="s">
        <v>9</v>
      </c>
      <c r="C117" s="48"/>
    </row>
    <row r="118" spans="2:3" x14ac:dyDescent="0.2">
      <c r="B118" s="5" t="s">
        <v>30</v>
      </c>
    </row>
    <row r="119" spans="2:3" x14ac:dyDescent="0.2">
      <c r="B119" s="2" t="s">
        <v>24</v>
      </c>
      <c r="C119" s="3"/>
    </row>
    <row r="120" spans="2:3" x14ac:dyDescent="0.2">
      <c r="B120" s="22" t="s">
        <v>27</v>
      </c>
      <c r="C120" s="48"/>
    </row>
    <row r="121" spans="2:3" ht="30" x14ac:dyDescent="0.2">
      <c r="B121" s="22" t="s">
        <v>28</v>
      </c>
      <c r="C121" s="48"/>
    </row>
    <row r="122" spans="2:3" x14ac:dyDescent="0.2">
      <c r="B122" s="22" t="s">
        <v>29</v>
      </c>
      <c r="C122" s="48"/>
    </row>
    <row r="123" spans="2:3" x14ac:dyDescent="0.2">
      <c r="B123" s="22" t="s">
        <v>94</v>
      </c>
      <c r="C123" s="48"/>
    </row>
    <row r="124" spans="2:3" x14ac:dyDescent="0.2">
      <c r="B124" s="22" t="s">
        <v>95</v>
      </c>
      <c r="C124" s="48"/>
    </row>
    <row r="125" spans="2:3" x14ac:dyDescent="0.2">
      <c r="B125" s="22" t="s">
        <v>96</v>
      </c>
      <c r="C125" s="48"/>
    </row>
    <row r="126" spans="2:3" x14ac:dyDescent="0.2">
      <c r="B126" s="22" t="s">
        <v>97</v>
      </c>
      <c r="C126" s="48"/>
    </row>
    <row r="127" spans="2:3" x14ac:dyDescent="0.2">
      <c r="B127" s="22" t="s">
        <v>9</v>
      </c>
      <c r="C127" s="48"/>
    </row>
  </sheetData>
  <mergeCells count="2">
    <mergeCell ref="B2:C2"/>
    <mergeCell ref="B4:C4"/>
  </mergeCells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5"/>
  <sheetViews>
    <sheetView showGridLines="0" workbookViewId="0">
      <selection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</cols>
  <sheetData>
    <row r="2" spans="2:7" ht="24" x14ac:dyDescent="0.3">
      <c r="B2" s="56" t="s">
        <v>146</v>
      </c>
      <c r="C2" s="56"/>
      <c r="D2" s="57" t="s">
        <v>157</v>
      </c>
      <c r="E2" s="58"/>
    </row>
    <row r="3" spans="2:7" x14ac:dyDescent="0.2">
      <c r="B3" s="18"/>
      <c r="C3" s="18"/>
      <c r="D3" s="18"/>
      <c r="E3" s="18"/>
    </row>
    <row r="4" spans="2:7" ht="90" customHeight="1" outlineLevel="1" x14ac:dyDescent="0.2">
      <c r="B4" s="62" t="s">
        <v>155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152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7"/>
      <c r="C11" s="47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153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7"/>
      <c r="C18" s="47"/>
      <c r="D18" s="28"/>
      <c r="E18" s="18"/>
    </row>
    <row r="19" spans="2:5" ht="30" customHeight="1" x14ac:dyDescent="0.2">
      <c r="B19" s="53" t="s">
        <v>147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7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7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7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7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7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7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7" ht="18" x14ac:dyDescent="0.2">
      <c r="B39" s="29"/>
      <c r="D39" s="30"/>
      <c r="E39" s="18"/>
    </row>
    <row r="40" spans="2:7" x14ac:dyDescent="0.2">
      <c r="B40" s="18"/>
      <c r="C40" s="18"/>
      <c r="D40" s="18"/>
      <c r="E40" s="18"/>
    </row>
    <row r="41" spans="2:7" ht="22" thickBot="1" x14ac:dyDescent="0.3">
      <c r="B41" s="32" t="s">
        <v>42</v>
      </c>
      <c r="C41" s="33"/>
      <c r="D41" s="33"/>
      <c r="E41" s="33"/>
      <c r="F41" s="33"/>
      <c r="G41" s="33"/>
    </row>
    <row r="43" spans="2:7" ht="19" x14ac:dyDescent="0.25">
      <c r="B43" s="44" t="s">
        <v>26</v>
      </c>
    </row>
    <row r="44" spans="2:7" x14ac:dyDescent="0.2">
      <c r="B44" s="1"/>
    </row>
    <row r="45" spans="2:7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7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7" x14ac:dyDescent="0.2">
      <c r="B47" s="1"/>
    </row>
    <row r="48" spans="2:7" x14ac:dyDescent="0.2">
      <c r="B48" s="14" t="str">
        <f>'Wzorzec kategorii'!B14</f>
        <v>Całkowite przychody</v>
      </c>
      <c r="C48" s="15">
        <f>SUM(Tabela718379[[#All],[Kolumna2]])</f>
        <v>0</v>
      </c>
      <c r="D48" s="16">
        <f>SUM(Tabela718379[[#All],[Kolumna3]])</f>
        <v>0</v>
      </c>
      <c r="E48" s="15">
        <f>D48-C48</f>
        <v>0</v>
      </c>
      <c r="F48" s="17" t="str">
        <f>IFERROR(D48/C48,"")</f>
        <v/>
      </c>
      <c r="G48" s="15"/>
    </row>
    <row r="49" spans="2:7" x14ac:dyDescent="0.2">
      <c r="B49" s="22" t="str">
        <f>'Wzorzec kategorii'!B15</f>
        <v>Wynagrodzenie</v>
      </c>
      <c r="C49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49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49" s="20">
        <f>Tabela718379[[#This Row],[Kolumna3]]-Tabela718379[[#This Row],[Kolumna2]]</f>
        <v>0</v>
      </c>
      <c r="F49" s="21" t="str">
        <f t="shared" ref="F49:F55" si="0">IFERROR(D49/C49,"")</f>
        <v/>
      </c>
      <c r="G49" s="22"/>
    </row>
    <row r="50" spans="2:7" ht="30" x14ac:dyDescent="0.2">
      <c r="B50" s="22" t="str">
        <f>'Wzorzec kategorii'!B16</f>
        <v>Wynagrodzenie Partnera / Partnerki</v>
      </c>
      <c r="C50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50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50" s="20">
        <f>Tabela718379[[#This Row],[Kolumna3]]-Tabela718379[[#This Row],[Kolumna2]]</f>
        <v>0</v>
      </c>
      <c r="F50" s="21" t="str">
        <f t="shared" si="0"/>
        <v/>
      </c>
      <c r="G50" s="22"/>
    </row>
    <row r="51" spans="2:7" x14ac:dyDescent="0.2">
      <c r="B51" s="22" t="str">
        <f>'Wzorzec kategorii'!B17</f>
        <v>Premia</v>
      </c>
      <c r="C51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51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51" s="20">
        <f>Tabela718379[[#This Row],[Kolumna3]]-Tabela718379[[#This Row],[Kolumna2]]</f>
        <v>0</v>
      </c>
      <c r="F51" s="21" t="str">
        <f t="shared" si="0"/>
        <v/>
      </c>
      <c r="G51" s="22"/>
    </row>
    <row r="52" spans="2:7" x14ac:dyDescent="0.2">
      <c r="B52" s="22" t="str">
        <f>'Wzorzec kategorii'!B18</f>
        <v>Przychody z premii bankowych</v>
      </c>
      <c r="C52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52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52" s="20">
        <f>Tabela718379[[#This Row],[Kolumna3]]-Tabela718379[[#This Row],[Kolumna2]]</f>
        <v>0</v>
      </c>
      <c r="F52" s="21" t="str">
        <f t="shared" si="0"/>
        <v/>
      </c>
      <c r="G52" s="22"/>
    </row>
    <row r="53" spans="2:7" x14ac:dyDescent="0.2">
      <c r="B53" s="22" t="str">
        <f>'Wzorzec kategorii'!B19</f>
        <v>Odsetki bankowe</v>
      </c>
      <c r="C53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53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53" s="20">
        <f>Tabela718379[[#This Row],[Kolumna3]]-Tabela718379[[#This Row],[Kolumna2]]</f>
        <v>0</v>
      </c>
      <c r="F53" s="21" t="str">
        <f t="shared" si="0"/>
        <v/>
      </c>
      <c r="G53" s="22"/>
    </row>
    <row r="54" spans="2:7" x14ac:dyDescent="0.2">
      <c r="B54" s="22" t="str">
        <f>'Wzorzec kategorii'!B20</f>
        <v>Sprzedaż na Allegro itp.</v>
      </c>
      <c r="C54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54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54" s="20">
        <f>Tabela718379[[#This Row],[Kolumna3]]-Tabela718379[[#This Row],[Kolumna2]]</f>
        <v>0</v>
      </c>
      <c r="F54" s="21" t="str">
        <f t="shared" si="0"/>
        <v/>
      </c>
      <c r="G54" s="22"/>
    </row>
    <row r="55" spans="2:7" x14ac:dyDescent="0.2">
      <c r="B55" s="22" t="str">
        <f>'Wzorzec kategorii'!B21</f>
        <v>Inne przychody</v>
      </c>
      <c r="C55" s="48">
        <f>Tabela718[[#This Row],[Kolumna2]]+Tabela71879[[#This Row],[Kolumna2]]+Tabela718104[[#This Row],[Kolumna2]]+Tabela718129[[#This Row],[Kolumna2]]+Tabela718129154[[#This Row],[Kolumna2]]+Tabela718179[[#This Row],[Kolumna2]]+Tabela718204[[#This Row],[Kolumna2]]+Tabela718229[[#This Row],[Kolumna2]]+Tabela718254[[#This Row],[Kolumna2]]+Tabela718279[[#This Row],[Kolumna2]]+Tabela718304[[#This Row],[Kolumna2]]+Tabela718329[[#This Row],[Kolumna2]]</f>
        <v>0</v>
      </c>
      <c r="D55" s="48">
        <f>Tabela718[[#This Row],[Kolumna3]]+Tabela71879[[#This Row],[Kolumna3]]+Tabela718104[[#This Row],[Kolumna3]]+Tabela718129[[#This Row],[Kolumna3]]+Tabela718129154[[#This Row],[Kolumna3]]+Tabela718179[[#This Row],[Kolumna3]]+Tabela718204[[#This Row],[Kolumna3]]+Tabela718229[[#This Row],[Kolumna3]]+Tabela718254[[#This Row],[Kolumna3]]+Tabela718279[[#This Row],[Kolumna3]]+Tabela718304[[#This Row],[Kolumna3]]+Tabela718329[[#This Row],[Kolumna3]]</f>
        <v>0</v>
      </c>
      <c r="E55" s="20">
        <f>Tabela718379[[#This Row],[Kolumna3]]-Tabela718379[[#This Row],[Kolumna2]]</f>
        <v>0</v>
      </c>
      <c r="F55" s="21" t="str">
        <f t="shared" si="0"/>
        <v/>
      </c>
      <c r="G55" s="22"/>
    </row>
    <row r="56" spans="2:7" x14ac:dyDescent="0.2">
      <c r="B56" s="5" t="s">
        <v>30</v>
      </c>
    </row>
    <row r="57" spans="2:7" ht="19" x14ac:dyDescent="0.25">
      <c r="B57" s="44" t="s">
        <v>25</v>
      </c>
    </row>
    <row r="59" spans="2:7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</row>
    <row r="60" spans="2:7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</row>
    <row r="62" spans="2:7" x14ac:dyDescent="0.2">
      <c r="B62" s="14" t="str">
        <f>'Wzorzec kategorii'!B27</f>
        <v>Jedzenie</v>
      </c>
      <c r="C62" s="15">
        <f>SUM(Jedzenie2377[[#All],[0]])</f>
        <v>0</v>
      </c>
      <c r="D62" s="16">
        <f>SUM(Jedzenie2377[[#All],[02]])</f>
        <v>0</v>
      </c>
      <c r="E62" s="15">
        <f t="shared" ref="E62:E67" si="1">C62-D62</f>
        <v>0</v>
      </c>
      <c r="F62" s="17" t="str">
        <f t="shared" ref="F62:F67" si="2">IFERROR(D62/C62,"")</f>
        <v/>
      </c>
      <c r="G62" s="23"/>
    </row>
    <row r="63" spans="2:7" x14ac:dyDescent="0.2">
      <c r="B63" s="22" t="str">
        <f>'Wzorzec kategorii'!B28</f>
        <v>Jedzenie dom</v>
      </c>
      <c r="C63" s="48">
        <f>Jedzenie2[[#This Row],[0]]+Jedzenie277[[#This Row],[0]]+Jedzenie2102[[#This Row],[0]]+Jedzenie2127[[#This Row],[0]]+Jedzenie2127152[[#This Row],[0]]+Jedzenie2177[[#This Row],[0]]+Jedzenie2202[[#This Row],[0]]+Jedzenie2227[[#This Row],[0]]+Jedzenie2252[[#This Row],[0]]+Jedzenie2277[[#This Row],[0]]+Jedzenie2302[[#This Row],[0]]+Jedzenie2327[[#This Row],[0]]</f>
        <v>0</v>
      </c>
      <c r="D63" s="48">
        <f>Jedzenie2[[#This Row],[02]]+Jedzenie277[[#This Row],[02]]+Jedzenie2102[[#This Row],[02]]+Jedzenie2127[[#This Row],[02]]+Jedzenie2127152[[#This Row],[02]]+Jedzenie2177[[#This Row],[02]]+Jedzenie2202[[#This Row],[02]]+Jedzenie2227[[#This Row],[02]]+Jedzenie2252[[#This Row],[02]]+Jedzenie2277[[#This Row],[02]]+Jedzenie2302[[#This Row],[02]]+Jedzenie2327[[#This Row],[02]]</f>
        <v>0</v>
      </c>
      <c r="E63" s="20">
        <f t="shared" si="1"/>
        <v>0</v>
      </c>
      <c r="F63" s="21" t="str">
        <f t="shared" si="2"/>
        <v/>
      </c>
      <c r="G63" s="24"/>
    </row>
    <row r="64" spans="2:7" x14ac:dyDescent="0.2">
      <c r="B64" s="22" t="str">
        <f>'Wzorzec kategorii'!B29</f>
        <v>Jedzenie miasto</v>
      </c>
      <c r="C64" s="48">
        <f>Jedzenie2[[#This Row],[0]]+Jedzenie277[[#This Row],[0]]+Jedzenie2102[[#This Row],[0]]+Jedzenie2127[[#This Row],[0]]+Jedzenie2127152[[#This Row],[0]]+Jedzenie2177[[#This Row],[0]]+Jedzenie2202[[#This Row],[0]]+Jedzenie2227[[#This Row],[0]]+Jedzenie2252[[#This Row],[0]]+Jedzenie2277[[#This Row],[0]]+Jedzenie2302[[#This Row],[0]]+Jedzenie2327[[#This Row],[0]]</f>
        <v>0</v>
      </c>
      <c r="D64" s="48">
        <f>Jedzenie2[[#This Row],[02]]+Jedzenie277[[#This Row],[02]]+Jedzenie2102[[#This Row],[02]]+Jedzenie2127[[#This Row],[02]]+Jedzenie2127152[[#This Row],[02]]+Jedzenie2177[[#This Row],[02]]+Jedzenie2202[[#This Row],[02]]+Jedzenie2227[[#This Row],[02]]+Jedzenie2252[[#This Row],[02]]+Jedzenie2277[[#This Row],[02]]+Jedzenie2302[[#This Row],[02]]+Jedzenie2327[[#This Row],[02]]</f>
        <v>0</v>
      </c>
      <c r="E64" s="20">
        <f t="shared" si="1"/>
        <v>0</v>
      </c>
      <c r="F64" s="21" t="str">
        <f t="shared" si="2"/>
        <v/>
      </c>
      <c r="G64" s="24"/>
    </row>
    <row r="65" spans="2:7" x14ac:dyDescent="0.2">
      <c r="B65" s="22" t="str">
        <f>'Wzorzec kategorii'!B30</f>
        <v>Jedzenie praca</v>
      </c>
      <c r="C65" s="48">
        <f>Jedzenie2[[#This Row],[0]]+Jedzenie277[[#This Row],[0]]+Jedzenie2102[[#This Row],[0]]+Jedzenie2127[[#This Row],[0]]+Jedzenie2127152[[#This Row],[0]]+Jedzenie2177[[#This Row],[0]]+Jedzenie2202[[#This Row],[0]]+Jedzenie2227[[#This Row],[0]]+Jedzenie2252[[#This Row],[0]]+Jedzenie2277[[#This Row],[0]]+Jedzenie2302[[#This Row],[0]]+Jedzenie2327[[#This Row],[0]]</f>
        <v>0</v>
      </c>
      <c r="D65" s="48">
        <f>Jedzenie2[[#This Row],[02]]+Jedzenie277[[#This Row],[02]]+Jedzenie2102[[#This Row],[02]]+Jedzenie2127[[#This Row],[02]]+Jedzenie2127152[[#This Row],[02]]+Jedzenie2177[[#This Row],[02]]+Jedzenie2202[[#This Row],[02]]+Jedzenie2227[[#This Row],[02]]+Jedzenie2252[[#This Row],[02]]+Jedzenie2277[[#This Row],[02]]+Jedzenie2302[[#This Row],[02]]+Jedzenie2327[[#This Row],[02]]</f>
        <v>0</v>
      </c>
      <c r="E65" s="20">
        <f t="shared" si="1"/>
        <v>0</v>
      </c>
      <c r="F65" s="21" t="str">
        <f t="shared" si="2"/>
        <v/>
      </c>
      <c r="G65" s="24"/>
    </row>
    <row r="66" spans="2:7" x14ac:dyDescent="0.2">
      <c r="B66" s="22" t="str">
        <f>'Wzorzec kategorii'!B31</f>
        <v>Alkohol</v>
      </c>
      <c r="C66" s="48">
        <f>Jedzenie2[[#This Row],[0]]+Jedzenie277[[#This Row],[0]]+Jedzenie2102[[#This Row],[0]]+Jedzenie2127[[#This Row],[0]]+Jedzenie2127152[[#This Row],[0]]+Jedzenie2177[[#This Row],[0]]+Jedzenie2202[[#This Row],[0]]+Jedzenie2227[[#This Row],[0]]+Jedzenie2252[[#This Row],[0]]+Jedzenie2277[[#This Row],[0]]+Jedzenie2302[[#This Row],[0]]+Jedzenie2327[[#This Row],[0]]</f>
        <v>0</v>
      </c>
      <c r="D66" s="48">
        <f>Jedzenie2[[#This Row],[02]]+Jedzenie277[[#This Row],[02]]+Jedzenie2102[[#This Row],[02]]+Jedzenie2127[[#This Row],[02]]+Jedzenie2127152[[#This Row],[02]]+Jedzenie2177[[#This Row],[02]]+Jedzenie2202[[#This Row],[02]]+Jedzenie2227[[#This Row],[02]]+Jedzenie2252[[#This Row],[02]]+Jedzenie2277[[#This Row],[02]]+Jedzenie2302[[#This Row],[02]]+Jedzenie2327[[#This Row],[02]]</f>
        <v>0</v>
      </c>
      <c r="E66" s="20">
        <f t="shared" si="1"/>
        <v>0</v>
      </c>
      <c r="F66" s="21" t="str">
        <f t="shared" si="2"/>
        <v/>
      </c>
      <c r="G66" s="24"/>
    </row>
    <row r="67" spans="2:7" x14ac:dyDescent="0.2">
      <c r="B67" s="22" t="str">
        <f>'Wzorzec kategorii'!B32</f>
        <v>Inne</v>
      </c>
      <c r="C67" s="48">
        <f>Jedzenie2[[#This Row],[0]]+Jedzenie277[[#This Row],[0]]+Jedzenie2102[[#This Row],[0]]+Jedzenie2127[[#This Row],[0]]+Jedzenie2127152[[#This Row],[0]]+Jedzenie2177[[#This Row],[0]]+Jedzenie2202[[#This Row],[0]]+Jedzenie2227[[#This Row],[0]]+Jedzenie2252[[#This Row],[0]]+Jedzenie2277[[#This Row],[0]]+Jedzenie2302[[#This Row],[0]]+Jedzenie2327[[#This Row],[0]]</f>
        <v>0</v>
      </c>
      <c r="D67" s="48">
        <f>Jedzenie2[[#This Row],[02]]+Jedzenie277[[#This Row],[02]]+Jedzenie2102[[#This Row],[02]]+Jedzenie2127[[#This Row],[02]]+Jedzenie2127152[[#This Row],[02]]+Jedzenie2177[[#This Row],[02]]+Jedzenie2202[[#This Row],[02]]+Jedzenie2227[[#This Row],[02]]+Jedzenie2252[[#This Row],[02]]+Jedzenie2277[[#This Row],[02]]+Jedzenie2302[[#This Row],[02]]+Jedzenie2327[[#This Row],[02]]</f>
        <v>0</v>
      </c>
      <c r="E67" s="20">
        <f t="shared" si="1"/>
        <v>0</v>
      </c>
      <c r="F67" s="21" t="str">
        <f t="shared" si="2"/>
        <v/>
      </c>
      <c r="G67" s="24"/>
    </row>
    <row r="68" spans="2:7" x14ac:dyDescent="0.2">
      <c r="B68" s="5" t="s">
        <v>30</v>
      </c>
      <c r="C68" s="6"/>
      <c r="D68" s="4"/>
      <c r="E68" s="4"/>
      <c r="F68" s="4"/>
      <c r="G68" s="4"/>
    </row>
    <row r="69" spans="2:7" x14ac:dyDescent="0.2">
      <c r="B69" s="14" t="str">
        <f>'Wzorzec kategorii'!B34</f>
        <v>Mieszkanie / dom</v>
      </c>
      <c r="C69" s="15">
        <f>SUM(Tabela431381[[#All],[Kolumna2]])</f>
        <v>0</v>
      </c>
      <c r="D69" s="16">
        <f>SUM(Tabela431381[[#All],[Kolumna3]])</f>
        <v>0</v>
      </c>
      <c r="E69" s="15">
        <f>C69-D69</f>
        <v>0</v>
      </c>
      <c r="F69" s="17" t="str">
        <f>IFERROR(D69/C69,"")</f>
        <v/>
      </c>
      <c r="G69" s="23"/>
    </row>
    <row r="70" spans="2:7" x14ac:dyDescent="0.2">
      <c r="B70" s="22" t="str">
        <f>'Wzorzec kategorii'!B35</f>
        <v>Czynsz</v>
      </c>
      <c r="C70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0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0" s="20">
        <f t="shared" ref="E70:E79" si="3">C70-D70</f>
        <v>0</v>
      </c>
      <c r="F70" s="21" t="str">
        <f t="shared" ref="F70:F79" si="4">IFERROR(D70/C70,"")</f>
        <v/>
      </c>
      <c r="G70" s="24"/>
    </row>
    <row r="71" spans="2:7" x14ac:dyDescent="0.2">
      <c r="B71" s="22" t="str">
        <f>'Wzorzec kategorii'!B36</f>
        <v>Woda i kanalizacja</v>
      </c>
      <c r="C71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1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1" s="20">
        <f t="shared" si="3"/>
        <v>0</v>
      </c>
      <c r="F71" s="21" t="str">
        <f t="shared" si="4"/>
        <v/>
      </c>
      <c r="G71" s="24"/>
    </row>
    <row r="72" spans="2:7" x14ac:dyDescent="0.2">
      <c r="B72" s="22" t="str">
        <f>'Wzorzec kategorii'!B37</f>
        <v>Prąd</v>
      </c>
      <c r="C72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2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2" s="20">
        <f t="shared" si="3"/>
        <v>0</v>
      </c>
      <c r="F72" s="21" t="str">
        <f t="shared" si="4"/>
        <v/>
      </c>
      <c r="G72" s="24"/>
    </row>
    <row r="73" spans="2:7" x14ac:dyDescent="0.2">
      <c r="B73" s="22" t="str">
        <f>'Wzorzec kategorii'!B38</f>
        <v>Gaz</v>
      </c>
      <c r="C73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3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3" s="20">
        <f t="shared" si="3"/>
        <v>0</v>
      </c>
      <c r="F73" s="21" t="str">
        <f t="shared" si="4"/>
        <v/>
      </c>
      <c r="G73" s="24"/>
    </row>
    <row r="74" spans="2:7" x14ac:dyDescent="0.2">
      <c r="B74" s="22" t="str">
        <f>'Wzorzec kategorii'!B39</f>
        <v>Ogrzewanie</v>
      </c>
      <c r="C74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4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4" s="20">
        <f t="shared" si="3"/>
        <v>0</v>
      </c>
      <c r="F74" s="21" t="str">
        <f t="shared" si="4"/>
        <v/>
      </c>
      <c r="G74" s="24"/>
    </row>
    <row r="75" spans="2:7" x14ac:dyDescent="0.2">
      <c r="B75" s="22" t="str">
        <f>'Wzorzec kategorii'!B40</f>
        <v>Wywóz śmieci</v>
      </c>
      <c r="C75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5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5" s="20">
        <f t="shared" si="3"/>
        <v>0</v>
      </c>
      <c r="F75" s="21" t="str">
        <f t="shared" si="4"/>
        <v/>
      </c>
      <c r="G75" s="24"/>
    </row>
    <row r="76" spans="2:7" x14ac:dyDescent="0.2">
      <c r="B76" s="22" t="str">
        <f>'Wzorzec kategorii'!B41</f>
        <v>Konserwacja i naprawy</v>
      </c>
      <c r="C76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6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6" s="20">
        <f t="shared" si="3"/>
        <v>0</v>
      </c>
      <c r="F76" s="21" t="str">
        <f t="shared" si="4"/>
        <v/>
      </c>
      <c r="G76" s="24"/>
    </row>
    <row r="77" spans="2:7" x14ac:dyDescent="0.2">
      <c r="B77" s="22" t="str">
        <f>'Wzorzec kategorii'!B42</f>
        <v>Wyposażenie</v>
      </c>
      <c r="C77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7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7" s="20">
        <f t="shared" si="3"/>
        <v>0</v>
      </c>
      <c r="F77" s="21" t="str">
        <f t="shared" si="4"/>
        <v/>
      </c>
      <c r="G77" s="24"/>
    </row>
    <row r="78" spans="2:7" x14ac:dyDescent="0.2">
      <c r="B78" s="22" t="str">
        <f>'Wzorzec kategorii'!B43</f>
        <v>Ubezpieczenie nieruchomości</v>
      </c>
      <c r="C78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8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8" s="20">
        <f t="shared" si="3"/>
        <v>0</v>
      </c>
      <c r="F78" s="21" t="str">
        <f t="shared" si="4"/>
        <v/>
      </c>
      <c r="G78" s="24"/>
    </row>
    <row r="79" spans="2:7" x14ac:dyDescent="0.2">
      <c r="B79" s="22" t="str">
        <f>'Wzorzec kategorii'!B44</f>
        <v>Inne</v>
      </c>
      <c r="C79" s="48">
        <f>Tabela431[[#This Row],[Kolumna2]]+Tabela43181[[#This Row],[Kolumna2]]+Tabela431106[[#This Row],[Kolumna2]]+Tabela431131[[#This Row],[Kolumna2]]+Tabela431131156[[#This Row],[Kolumna2]]+Tabela431181[[#This Row],[Kolumna2]]+Tabela431206[[#This Row],[Kolumna2]]+Tabela431231[[#This Row],[Kolumna2]]+Tabela431256[[#This Row],[Kolumna2]]+Tabela431281[[#This Row],[Kolumna2]]+Tabela431306[[#This Row],[Kolumna2]]+Tabela431331[[#This Row],[Kolumna2]]</f>
        <v>0</v>
      </c>
      <c r="D79" s="48">
        <f>Tabela431[[#This Row],[Kolumna3]]+Tabela43181[[#This Row],[Kolumna3]]+Tabela431106[[#This Row],[Kolumna3]]+Tabela431131[[#This Row],[Kolumna3]]+Tabela431131156[[#This Row],[Kolumna3]]+Tabela431181[[#This Row],[Kolumna3]]+Tabela431206[[#This Row],[Kolumna3]]+Tabela431231[[#This Row],[Kolumna3]]+Tabela431256[[#This Row],[Kolumna3]]+Tabela431281[[#This Row],[Kolumna3]]+Tabela431306[[#This Row],[Kolumna3]]+Tabela431331[[#This Row],[Kolumna3]]</f>
        <v>0</v>
      </c>
      <c r="E79" s="20">
        <f t="shared" si="3"/>
        <v>0</v>
      </c>
      <c r="F79" s="21" t="str">
        <f t="shared" si="4"/>
        <v/>
      </c>
      <c r="G79" s="24"/>
    </row>
    <row r="80" spans="2:7" x14ac:dyDescent="0.2">
      <c r="B80" s="5" t="s">
        <v>30</v>
      </c>
      <c r="C80" s="6"/>
      <c r="D80" s="4"/>
      <c r="E80" s="4"/>
      <c r="F80" s="4"/>
      <c r="G80" s="4"/>
    </row>
    <row r="81" spans="2:7" x14ac:dyDescent="0.2">
      <c r="B81" s="2" t="str">
        <f>'Wzorzec kategorii'!B46</f>
        <v>Transport</v>
      </c>
      <c r="C81" s="3">
        <f>SUM(Transport3378[[#All],[Kolumna2]])</f>
        <v>0</v>
      </c>
      <c r="D81" s="16">
        <f>SUM(Transport3378[[#All],[Kolumna3]])</f>
        <v>0</v>
      </c>
      <c r="E81" s="3">
        <f>C81-D81</f>
        <v>0</v>
      </c>
      <c r="F81" s="17" t="str">
        <f>IFERROR(D81/C81,"")</f>
        <v/>
      </c>
      <c r="G81" s="3"/>
    </row>
    <row r="82" spans="2:7" x14ac:dyDescent="0.2">
      <c r="B82" s="22" t="str">
        <f>'Wzorzec kategorii'!B47</f>
        <v>Paliwo do auta</v>
      </c>
      <c r="C82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2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2" s="20">
        <f t="shared" ref="E82:E89" si="5">C82-D82</f>
        <v>0</v>
      </c>
      <c r="F82" s="21" t="str">
        <f t="shared" ref="F82:F89" si="6">IFERROR(D82/C82,"")</f>
        <v/>
      </c>
      <c r="G82" s="24"/>
    </row>
    <row r="83" spans="2:7" x14ac:dyDescent="0.2">
      <c r="B83" s="22" t="str">
        <f>'Wzorzec kategorii'!B48</f>
        <v>Przeglądy i naprawy auta</v>
      </c>
      <c r="C83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3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3" s="20">
        <f t="shared" si="5"/>
        <v>0</v>
      </c>
      <c r="F83" s="21" t="str">
        <f t="shared" si="6"/>
        <v/>
      </c>
      <c r="G83" s="24"/>
    </row>
    <row r="84" spans="2:7" ht="30" x14ac:dyDescent="0.2">
      <c r="B84" s="22" t="str">
        <f>'Wzorzec kategorii'!B49</f>
        <v>Wyposażenie dodatkowe (opony)</v>
      </c>
      <c r="C84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4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4" s="20">
        <f t="shared" si="5"/>
        <v>0</v>
      </c>
      <c r="F84" s="21" t="str">
        <f t="shared" si="6"/>
        <v/>
      </c>
      <c r="G84" s="24"/>
    </row>
    <row r="85" spans="2:7" x14ac:dyDescent="0.2">
      <c r="B85" s="22" t="str">
        <f>'Wzorzec kategorii'!B50</f>
        <v>Ubezpieczenie auta</v>
      </c>
      <c r="C85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5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5" s="20">
        <f t="shared" si="5"/>
        <v>0</v>
      </c>
      <c r="F85" s="21" t="str">
        <f t="shared" si="6"/>
        <v/>
      </c>
      <c r="G85" s="24"/>
    </row>
    <row r="86" spans="2:7" x14ac:dyDescent="0.2">
      <c r="B86" s="22" t="str">
        <f>'Wzorzec kategorii'!B51</f>
        <v>Bilet komunikacji miejskiej</v>
      </c>
      <c r="C86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6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6" s="20">
        <f t="shared" si="5"/>
        <v>0</v>
      </c>
      <c r="F86" s="21" t="str">
        <f t="shared" si="6"/>
        <v/>
      </c>
      <c r="G86" s="24"/>
    </row>
    <row r="87" spans="2:7" x14ac:dyDescent="0.2">
      <c r="B87" s="22" t="str">
        <f>'Wzorzec kategorii'!B52</f>
        <v>Bilet PKP, PKS</v>
      </c>
      <c r="C87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7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7" s="20">
        <f t="shared" si="5"/>
        <v>0</v>
      </c>
      <c r="F87" s="21" t="str">
        <f t="shared" si="6"/>
        <v/>
      </c>
      <c r="G87" s="24"/>
    </row>
    <row r="88" spans="2:7" x14ac:dyDescent="0.2">
      <c r="B88" s="22" t="str">
        <f>'Wzorzec kategorii'!B53</f>
        <v>Taxi</v>
      </c>
      <c r="C88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8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8" s="20">
        <f t="shared" si="5"/>
        <v>0</v>
      </c>
      <c r="F88" s="21" t="str">
        <f t="shared" si="6"/>
        <v/>
      </c>
      <c r="G88" s="24"/>
    </row>
    <row r="89" spans="2:7" x14ac:dyDescent="0.2">
      <c r="B89" s="22" t="str">
        <f>'Wzorzec kategorii'!B54</f>
        <v>Inne</v>
      </c>
      <c r="C89" s="48">
        <f>Transport3[[#This Row],[Kolumna2]]+Transport378[[#This Row],[Kolumna2]]+Transport3103[[#This Row],[Kolumna2]]+Transport3128[[#This Row],[Kolumna2]]+Transport3128153[[#This Row],[Kolumna2]]+Transport3178[[#This Row],[Kolumna2]]+Transport3203[[#This Row],[Kolumna2]]+Transport3228[[#This Row],[Kolumna2]]+Transport3253[[#This Row],[Kolumna2]]+Transport3278[[#This Row],[Kolumna2]]+Transport3303[[#This Row],[Kolumna2]]+Transport3328[[#This Row],[Kolumna2]]</f>
        <v>0</v>
      </c>
      <c r="D89" s="48">
        <f>Transport3[[#This Row],[Kolumna3]]+Transport378[[#This Row],[Kolumna3]]+Transport3103[[#This Row],[Kolumna3]]+Transport3128[[#This Row],[Kolumna3]]+Transport3128153[[#This Row],[Kolumna3]]+Transport3178[[#This Row],[Kolumna3]]+Transport3203[[#This Row],[Kolumna3]]+Transport3228[[#This Row],[Kolumna3]]+Transport3253[[#This Row],[Kolumna3]]+Transport3278[[#This Row],[Kolumna3]]+Transport3303[[#This Row],[Kolumna3]]+Transport3328[[#This Row],[Kolumna3]]</f>
        <v>0</v>
      </c>
      <c r="E89" s="20">
        <f t="shared" si="5"/>
        <v>0</v>
      </c>
      <c r="F89" s="21" t="str">
        <f t="shared" si="6"/>
        <v/>
      </c>
      <c r="G89" s="24"/>
    </row>
    <row r="90" spans="2:7" x14ac:dyDescent="0.2">
      <c r="B90" s="5" t="s">
        <v>30</v>
      </c>
    </row>
    <row r="91" spans="2:7" x14ac:dyDescent="0.2">
      <c r="B91" s="2" t="str">
        <f>'Wzorzec kategorii'!B56</f>
        <v>Telekomunikacja</v>
      </c>
      <c r="C91" s="3">
        <f>SUM(Tabela832382[[#All],[Kolumna2]])</f>
        <v>0</v>
      </c>
      <c r="D91" s="16">
        <f>SUM(Tabela832382[[#All],[Kolumna3]])</f>
        <v>0</v>
      </c>
      <c r="E91" s="3">
        <f>C91-D91</f>
        <v>0</v>
      </c>
      <c r="F91" s="17" t="str">
        <f t="shared" ref="F91:F96" si="7">IFERROR(D91/C91,"")</f>
        <v/>
      </c>
      <c r="G91" s="3"/>
    </row>
    <row r="92" spans="2:7" x14ac:dyDescent="0.2">
      <c r="B92" s="22" t="str">
        <f>'Wzorzec kategorii'!B57</f>
        <v>Telefon 1</v>
      </c>
      <c r="C92" s="48">
        <f>Tabela832[[#This Row],[Kolumna2]]+Tabela83282[[#This Row],[Kolumna2]]+Tabela832107[[#This Row],[Kolumna2]]+Tabela832132[[#This Row],[Kolumna2]]+Tabela832132157[[#This Row],[Kolumna2]]+Tabela832182[[#This Row],[Kolumna2]]+Tabela832207[[#This Row],[Kolumna2]]+Tabela832232[[#This Row],[Kolumna2]]+Tabela832257[[#This Row],[Kolumna2]]+Tabela832282[[#This Row],[Kolumna2]]+Tabela832307[[#This Row],[Kolumna2]]+Tabela832332[[#This Row],[Kolumna2]]</f>
        <v>0</v>
      </c>
      <c r="D92" s="48">
        <f>Tabela832[[#This Row],[Kolumna3]]+Tabela83282[[#This Row],[Kolumna3]]+Tabela832107[[#This Row],[Kolumna3]]+Tabela832132[[#This Row],[Kolumna3]]+Tabela832132157[[#This Row],[Kolumna3]]+Tabela832182[[#This Row],[Kolumna3]]+Tabela832207[[#This Row],[Kolumna3]]+Tabela832232[[#This Row],[Kolumna3]]+Tabela832257[[#This Row],[Kolumna3]]+Tabela832282[[#This Row],[Kolumna3]]+Tabela832307[[#This Row],[Kolumna3]]+Tabela832332[[#This Row],[Kolumna3]]</f>
        <v>0</v>
      </c>
      <c r="E92" s="20">
        <f t="shared" ref="E92:E96" si="8">C92-D92</f>
        <v>0</v>
      </c>
      <c r="F92" s="21" t="str">
        <f t="shared" si="7"/>
        <v/>
      </c>
      <c r="G92" s="24"/>
    </row>
    <row r="93" spans="2:7" x14ac:dyDescent="0.2">
      <c r="B93" s="22" t="str">
        <f>'Wzorzec kategorii'!B58</f>
        <v>Telefon 2</v>
      </c>
      <c r="C93" s="48">
        <f>Tabela832[[#This Row],[Kolumna2]]+Tabela83282[[#This Row],[Kolumna2]]+Tabela832107[[#This Row],[Kolumna2]]+Tabela832132[[#This Row],[Kolumna2]]+Tabela832132157[[#This Row],[Kolumna2]]+Tabela832182[[#This Row],[Kolumna2]]+Tabela832207[[#This Row],[Kolumna2]]+Tabela832232[[#This Row],[Kolumna2]]+Tabela832257[[#This Row],[Kolumna2]]+Tabela832282[[#This Row],[Kolumna2]]+Tabela832307[[#This Row],[Kolumna2]]+Tabela832332[[#This Row],[Kolumna2]]</f>
        <v>0</v>
      </c>
      <c r="D93" s="48">
        <f>Tabela832[[#This Row],[Kolumna3]]+Tabela83282[[#This Row],[Kolumna3]]+Tabela832107[[#This Row],[Kolumna3]]+Tabela832132[[#This Row],[Kolumna3]]+Tabela832132157[[#This Row],[Kolumna3]]+Tabela832182[[#This Row],[Kolumna3]]+Tabela832207[[#This Row],[Kolumna3]]+Tabela832232[[#This Row],[Kolumna3]]+Tabela832257[[#This Row],[Kolumna3]]+Tabela832282[[#This Row],[Kolumna3]]+Tabela832307[[#This Row],[Kolumna3]]+Tabela832332[[#This Row],[Kolumna3]]</f>
        <v>0</v>
      </c>
      <c r="E93" s="20">
        <f t="shared" si="8"/>
        <v>0</v>
      </c>
      <c r="F93" s="21" t="str">
        <f t="shared" si="7"/>
        <v/>
      </c>
      <c r="G93" s="24"/>
    </row>
    <row r="94" spans="2:7" x14ac:dyDescent="0.2">
      <c r="B94" s="22" t="str">
        <f>'Wzorzec kategorii'!B59</f>
        <v>TV</v>
      </c>
      <c r="C94" s="48">
        <f>Tabela832[[#This Row],[Kolumna2]]+Tabela83282[[#This Row],[Kolumna2]]+Tabela832107[[#This Row],[Kolumna2]]+Tabela832132[[#This Row],[Kolumna2]]+Tabela832132157[[#This Row],[Kolumna2]]+Tabela832182[[#This Row],[Kolumna2]]+Tabela832207[[#This Row],[Kolumna2]]+Tabela832232[[#This Row],[Kolumna2]]+Tabela832257[[#This Row],[Kolumna2]]+Tabela832282[[#This Row],[Kolumna2]]+Tabela832307[[#This Row],[Kolumna2]]+Tabela832332[[#This Row],[Kolumna2]]</f>
        <v>0</v>
      </c>
      <c r="D94" s="48">
        <f>Tabela832[[#This Row],[Kolumna3]]+Tabela83282[[#This Row],[Kolumna3]]+Tabela832107[[#This Row],[Kolumna3]]+Tabela832132[[#This Row],[Kolumna3]]+Tabela832132157[[#This Row],[Kolumna3]]+Tabela832182[[#This Row],[Kolumna3]]+Tabela832207[[#This Row],[Kolumna3]]+Tabela832232[[#This Row],[Kolumna3]]+Tabela832257[[#This Row],[Kolumna3]]+Tabela832282[[#This Row],[Kolumna3]]+Tabela832307[[#This Row],[Kolumna3]]+Tabela832332[[#This Row],[Kolumna3]]</f>
        <v>0</v>
      </c>
      <c r="E94" s="20">
        <f t="shared" si="8"/>
        <v>0</v>
      </c>
      <c r="F94" s="21" t="str">
        <f t="shared" si="7"/>
        <v/>
      </c>
      <c r="G94" s="24"/>
    </row>
    <row r="95" spans="2:7" x14ac:dyDescent="0.2">
      <c r="B95" s="22" t="str">
        <f>'Wzorzec kategorii'!B60</f>
        <v>Internet</v>
      </c>
      <c r="C95" s="48">
        <f>Tabela832[[#This Row],[Kolumna2]]+Tabela83282[[#This Row],[Kolumna2]]+Tabela832107[[#This Row],[Kolumna2]]+Tabela832132[[#This Row],[Kolumna2]]+Tabela832132157[[#This Row],[Kolumna2]]+Tabela832182[[#This Row],[Kolumna2]]+Tabela832207[[#This Row],[Kolumna2]]+Tabela832232[[#This Row],[Kolumna2]]+Tabela832257[[#This Row],[Kolumna2]]+Tabela832282[[#This Row],[Kolumna2]]+Tabela832307[[#This Row],[Kolumna2]]+Tabela832332[[#This Row],[Kolumna2]]</f>
        <v>0</v>
      </c>
      <c r="D95" s="48">
        <f>Tabela832[[#This Row],[Kolumna3]]+Tabela83282[[#This Row],[Kolumna3]]+Tabela832107[[#This Row],[Kolumna3]]+Tabela832132[[#This Row],[Kolumna3]]+Tabela832132157[[#This Row],[Kolumna3]]+Tabela832182[[#This Row],[Kolumna3]]+Tabela832207[[#This Row],[Kolumna3]]+Tabela832232[[#This Row],[Kolumna3]]+Tabela832257[[#This Row],[Kolumna3]]+Tabela832282[[#This Row],[Kolumna3]]+Tabela832307[[#This Row],[Kolumna3]]+Tabela832332[[#This Row],[Kolumna3]]</f>
        <v>0</v>
      </c>
      <c r="E95" s="20">
        <f t="shared" si="8"/>
        <v>0</v>
      </c>
      <c r="F95" s="21" t="str">
        <f t="shared" si="7"/>
        <v/>
      </c>
      <c r="G95" s="24"/>
    </row>
    <row r="96" spans="2:7" x14ac:dyDescent="0.2">
      <c r="B96" s="22" t="str">
        <f>'Wzorzec kategorii'!B61</f>
        <v>Inne</v>
      </c>
      <c r="C96" s="48">
        <f>Tabela832[[#This Row],[Kolumna2]]+Tabela83282[[#This Row],[Kolumna2]]+Tabela832107[[#This Row],[Kolumna2]]+Tabela832132[[#This Row],[Kolumna2]]+Tabela832132157[[#This Row],[Kolumna2]]+Tabela832182[[#This Row],[Kolumna2]]+Tabela832207[[#This Row],[Kolumna2]]+Tabela832232[[#This Row],[Kolumna2]]+Tabela832257[[#This Row],[Kolumna2]]+Tabela832282[[#This Row],[Kolumna2]]+Tabela832307[[#This Row],[Kolumna2]]+Tabela832332[[#This Row],[Kolumna2]]</f>
        <v>0</v>
      </c>
      <c r="D96" s="48">
        <f>Tabela832[[#This Row],[Kolumna3]]+Tabela83282[[#This Row],[Kolumna3]]+Tabela832107[[#This Row],[Kolumna3]]+Tabela832132[[#This Row],[Kolumna3]]+Tabela832132157[[#This Row],[Kolumna3]]+Tabela832182[[#This Row],[Kolumna3]]+Tabela832207[[#This Row],[Kolumna3]]+Tabela832232[[#This Row],[Kolumna3]]+Tabela832257[[#This Row],[Kolumna3]]+Tabela832282[[#This Row],[Kolumna3]]+Tabela832307[[#This Row],[Kolumna3]]+Tabela832332[[#This Row],[Kolumna3]]</f>
        <v>0</v>
      </c>
      <c r="E96" s="20">
        <f t="shared" si="8"/>
        <v>0</v>
      </c>
      <c r="F96" s="21" t="str">
        <f t="shared" si="7"/>
        <v/>
      </c>
      <c r="G96" s="24"/>
    </row>
    <row r="98" spans="2:7" x14ac:dyDescent="0.2">
      <c r="B98" s="2" t="str">
        <f>'Wzorzec kategorii'!B63</f>
        <v>Opieka zdrowotna</v>
      </c>
      <c r="C98" s="3">
        <f>SUM(Tabela933383[[#All],[Kolumna2]])</f>
        <v>0</v>
      </c>
      <c r="D98" s="16">
        <f>SUM(Tabela933383[[#All],[Kolumna3]])</f>
        <v>0</v>
      </c>
      <c r="E98" s="3">
        <f>C98-D98</f>
        <v>0</v>
      </c>
      <c r="F98" s="17" t="str">
        <f>IFERROR(D98/C98,"")</f>
        <v/>
      </c>
      <c r="G98" s="3"/>
    </row>
    <row r="99" spans="2:7" x14ac:dyDescent="0.2">
      <c r="B99" s="22" t="str">
        <f>'Wzorzec kategorii'!B64</f>
        <v>Lekarz</v>
      </c>
      <c r="C99" s="48">
        <f>Tabela933[[#This Row],[Kolumna2]]+Tabela93383[[#This Row],[Kolumna2]]+Tabela933108[[#This Row],[Kolumna2]]+Tabela933133[[#This Row],[Kolumna2]]+Tabela933133158[[#This Row],[Kolumna2]]+Tabela933183[[#This Row],[Kolumna2]]+Tabela933208[[#This Row],[Kolumna2]]+Tabela933233[[#This Row],[Kolumna2]]+Tabela933258[[#This Row],[Kolumna2]]+Tabela933283[[#This Row],[Kolumna2]]+Tabela933308[[#This Row],[Kolumna2]]+Tabela933333[[#This Row],[Kolumna2]]</f>
        <v>0</v>
      </c>
      <c r="D99" s="48">
        <f>Tabela933[[#This Row],[Kolumna3]]+Tabela93383[[#This Row],[Kolumna3]]+Tabela933108[[#This Row],[Kolumna3]]+Tabela933133[[#This Row],[Kolumna3]]+Tabela933133158[[#This Row],[Kolumna3]]+Tabela933183[[#This Row],[Kolumna3]]+Tabela933208[[#This Row],[Kolumna3]]+Tabela933233[[#This Row],[Kolumna3]]+Tabela933258[[#This Row],[Kolumna3]]+Tabela933283[[#This Row],[Kolumna3]]+Tabela933308[[#This Row],[Kolumna3]]+Tabela933333[[#This Row],[Kolumna3]]</f>
        <v>0</v>
      </c>
      <c r="E99" s="20">
        <f t="shared" ref="E99:E102" si="9">C99-D99</f>
        <v>0</v>
      </c>
      <c r="F99" s="21" t="str">
        <f>IFERROR(D99/C99,"")</f>
        <v/>
      </c>
      <c r="G99" s="24"/>
    </row>
    <row r="100" spans="2:7" x14ac:dyDescent="0.2">
      <c r="B100" s="22" t="str">
        <f>'Wzorzec kategorii'!B65</f>
        <v>Badania</v>
      </c>
      <c r="C100" s="48">
        <f>Tabela933[[#This Row],[Kolumna2]]+Tabela93383[[#This Row],[Kolumna2]]+Tabela933108[[#This Row],[Kolumna2]]+Tabela933133[[#This Row],[Kolumna2]]+Tabela933133158[[#This Row],[Kolumna2]]+Tabela933183[[#This Row],[Kolumna2]]+Tabela933208[[#This Row],[Kolumna2]]+Tabela933233[[#This Row],[Kolumna2]]+Tabela933258[[#This Row],[Kolumna2]]+Tabela933283[[#This Row],[Kolumna2]]+Tabela933308[[#This Row],[Kolumna2]]+Tabela933333[[#This Row],[Kolumna2]]</f>
        <v>0</v>
      </c>
      <c r="D100" s="48">
        <f>Tabela933[[#This Row],[Kolumna3]]+Tabela93383[[#This Row],[Kolumna3]]+Tabela933108[[#This Row],[Kolumna3]]+Tabela933133[[#This Row],[Kolumna3]]+Tabela933133158[[#This Row],[Kolumna3]]+Tabela933183[[#This Row],[Kolumna3]]+Tabela933208[[#This Row],[Kolumna3]]+Tabela933233[[#This Row],[Kolumna3]]+Tabela933258[[#This Row],[Kolumna3]]+Tabela933283[[#This Row],[Kolumna3]]+Tabela933308[[#This Row],[Kolumna3]]+Tabela933333[[#This Row],[Kolumna3]]</f>
        <v>0</v>
      </c>
      <c r="E100" s="20">
        <f t="shared" si="9"/>
        <v>0</v>
      </c>
      <c r="F100" s="21" t="str">
        <f>IFERROR(D100/C100,"")</f>
        <v/>
      </c>
      <c r="G100" s="24"/>
    </row>
    <row r="101" spans="2:7" x14ac:dyDescent="0.2">
      <c r="B101" s="22" t="str">
        <f>'Wzorzec kategorii'!B66</f>
        <v>Lekarstwa</v>
      </c>
      <c r="C101" s="48">
        <f>Tabela933[[#This Row],[Kolumna2]]+Tabela93383[[#This Row],[Kolumna2]]+Tabela933108[[#This Row],[Kolumna2]]+Tabela933133[[#This Row],[Kolumna2]]+Tabela933133158[[#This Row],[Kolumna2]]+Tabela933183[[#This Row],[Kolumna2]]+Tabela933208[[#This Row],[Kolumna2]]+Tabela933233[[#This Row],[Kolumna2]]+Tabela933258[[#This Row],[Kolumna2]]+Tabela933283[[#This Row],[Kolumna2]]+Tabela933308[[#This Row],[Kolumna2]]+Tabela933333[[#This Row],[Kolumna2]]</f>
        <v>0</v>
      </c>
      <c r="D101" s="48">
        <f>Tabela933[[#This Row],[Kolumna3]]+Tabela93383[[#This Row],[Kolumna3]]+Tabela933108[[#This Row],[Kolumna3]]+Tabela933133[[#This Row],[Kolumna3]]+Tabela933133158[[#This Row],[Kolumna3]]+Tabela933183[[#This Row],[Kolumna3]]+Tabela933208[[#This Row],[Kolumna3]]+Tabela933233[[#This Row],[Kolumna3]]+Tabela933258[[#This Row],[Kolumna3]]+Tabela933283[[#This Row],[Kolumna3]]+Tabela933308[[#This Row],[Kolumna3]]+Tabela933333[[#This Row],[Kolumna3]]</f>
        <v>0</v>
      </c>
      <c r="E101" s="20">
        <f t="shared" si="9"/>
        <v>0</v>
      </c>
      <c r="F101" s="21" t="str">
        <f>IFERROR(D101/C101,"")</f>
        <v/>
      </c>
      <c r="G101" s="24"/>
    </row>
    <row r="102" spans="2:7" x14ac:dyDescent="0.2">
      <c r="B102" s="22" t="str">
        <f>'Wzorzec kategorii'!B67</f>
        <v>Inne</v>
      </c>
      <c r="C102" s="48">
        <f>Tabela933[[#This Row],[Kolumna2]]+Tabela93383[[#This Row],[Kolumna2]]+Tabela933108[[#This Row],[Kolumna2]]+Tabela933133[[#This Row],[Kolumna2]]+Tabela933133158[[#This Row],[Kolumna2]]+Tabela933183[[#This Row],[Kolumna2]]+Tabela933208[[#This Row],[Kolumna2]]+Tabela933233[[#This Row],[Kolumna2]]+Tabela933258[[#This Row],[Kolumna2]]+Tabela933283[[#This Row],[Kolumna2]]+Tabela933308[[#This Row],[Kolumna2]]+Tabela933333[[#This Row],[Kolumna2]]</f>
        <v>0</v>
      </c>
      <c r="D102" s="48">
        <f>Tabela933[[#This Row],[Kolumna3]]+Tabela93383[[#This Row],[Kolumna3]]+Tabela933108[[#This Row],[Kolumna3]]+Tabela933133[[#This Row],[Kolumna3]]+Tabela933133158[[#This Row],[Kolumna3]]+Tabela933183[[#This Row],[Kolumna3]]+Tabela933208[[#This Row],[Kolumna3]]+Tabela933233[[#This Row],[Kolumna3]]+Tabela933258[[#This Row],[Kolumna3]]+Tabela933283[[#This Row],[Kolumna3]]+Tabela933308[[#This Row],[Kolumna3]]+Tabela933333[[#This Row],[Kolumna3]]</f>
        <v>0</v>
      </c>
      <c r="E102" s="20">
        <f t="shared" si="9"/>
        <v>0</v>
      </c>
      <c r="F102" s="21" t="str">
        <f>IFERROR(D102/C102,"")</f>
        <v/>
      </c>
      <c r="G102" s="24"/>
    </row>
    <row r="103" spans="2:7" x14ac:dyDescent="0.2">
      <c r="B103" s="13"/>
    </row>
    <row r="104" spans="2:7" x14ac:dyDescent="0.2">
      <c r="B104" s="2" t="str">
        <f>'Wzorzec kategorii'!B69</f>
        <v>Ubranie</v>
      </c>
      <c r="C104" s="3">
        <f>SUM(Tabela1034384[[#All],[Kolumna2]])</f>
        <v>0</v>
      </c>
      <c r="D104" s="16">
        <f>SUM(Tabela1034384[[#All],[Kolumna3]])</f>
        <v>0</v>
      </c>
      <c r="E104" s="3">
        <f>C104-D104</f>
        <v>0</v>
      </c>
      <c r="F104" s="17" t="str">
        <f t="shared" ref="F104:F109" si="10">IFERROR(D104/C104,"")</f>
        <v/>
      </c>
      <c r="G104" s="3"/>
    </row>
    <row r="105" spans="2:7" x14ac:dyDescent="0.2">
      <c r="B105" s="22" t="str">
        <f>'Wzorzec kategorii'!B70</f>
        <v>Ubranie zwykłe</v>
      </c>
      <c r="C105" s="48">
        <f>Tabela1034[[#This Row],[Kolumna2]]+Tabela103484[[#This Row],[Kolumna2]]+Tabela1034109[[#This Row],[Kolumna2]]+Tabela1034134[[#This Row],[Kolumna2]]+Tabela1034134159[[#This Row],[Kolumna2]]+Tabela1034184[[#This Row],[Kolumna2]]+Tabela1034209[[#This Row],[Kolumna2]]+Tabela1034234[[#This Row],[Kolumna2]]+Tabela1034259[[#This Row],[Kolumna2]]+Tabela1034284[[#This Row],[Kolumna2]]+Tabela1034309[[#This Row],[Kolumna2]]+Tabela1034334[[#This Row],[Kolumna2]]</f>
        <v>0</v>
      </c>
      <c r="D105" s="48">
        <f>Tabela1034[[#This Row],[Kolumna3]]+Tabela103484[[#This Row],[Kolumna3]]+Tabela1034109[[#This Row],[Kolumna3]]+Tabela1034134[[#This Row],[Kolumna3]]+Tabela1034134159[[#This Row],[Kolumna3]]+Tabela1034184[[#This Row],[Kolumna3]]+Tabela1034209[[#This Row],[Kolumna3]]+Tabela1034234[[#This Row],[Kolumna3]]+Tabela1034259[[#This Row],[Kolumna3]]+Tabela1034284[[#This Row],[Kolumna3]]+Tabela1034309[[#This Row],[Kolumna3]]+Tabela1034334[[#This Row],[Kolumna3]]</f>
        <v>0</v>
      </c>
      <c r="E105" s="20">
        <f t="shared" ref="E105:E109" si="11">C105-D105</f>
        <v>0</v>
      </c>
      <c r="F105" s="21" t="str">
        <f t="shared" si="10"/>
        <v/>
      </c>
      <c r="G105" s="24"/>
    </row>
    <row r="106" spans="2:7" x14ac:dyDescent="0.2">
      <c r="B106" s="22" t="str">
        <f>'Wzorzec kategorii'!B71</f>
        <v>Ubranie sportowe</v>
      </c>
      <c r="C106" s="48">
        <f>Tabela1034[[#This Row],[Kolumna2]]+Tabela103484[[#This Row],[Kolumna2]]+Tabela1034109[[#This Row],[Kolumna2]]+Tabela1034134[[#This Row],[Kolumna2]]+Tabela1034134159[[#This Row],[Kolumna2]]+Tabela1034184[[#This Row],[Kolumna2]]+Tabela1034209[[#This Row],[Kolumna2]]+Tabela1034234[[#This Row],[Kolumna2]]+Tabela1034259[[#This Row],[Kolumna2]]+Tabela1034284[[#This Row],[Kolumna2]]+Tabela1034309[[#This Row],[Kolumna2]]+Tabela1034334[[#This Row],[Kolumna2]]</f>
        <v>0</v>
      </c>
      <c r="D106" s="48">
        <f>Tabela1034[[#This Row],[Kolumna3]]+Tabela103484[[#This Row],[Kolumna3]]+Tabela1034109[[#This Row],[Kolumna3]]+Tabela1034134[[#This Row],[Kolumna3]]+Tabela1034134159[[#This Row],[Kolumna3]]+Tabela1034184[[#This Row],[Kolumna3]]+Tabela1034209[[#This Row],[Kolumna3]]+Tabela1034234[[#This Row],[Kolumna3]]+Tabela1034259[[#This Row],[Kolumna3]]+Tabela1034284[[#This Row],[Kolumna3]]+Tabela1034309[[#This Row],[Kolumna3]]+Tabela1034334[[#This Row],[Kolumna3]]</f>
        <v>0</v>
      </c>
      <c r="E106" s="20">
        <f t="shared" si="11"/>
        <v>0</v>
      </c>
      <c r="F106" s="21" t="str">
        <f t="shared" si="10"/>
        <v/>
      </c>
      <c r="G106" s="24"/>
    </row>
    <row r="107" spans="2:7" x14ac:dyDescent="0.2">
      <c r="B107" s="22" t="str">
        <f>'Wzorzec kategorii'!B72</f>
        <v>Buty</v>
      </c>
      <c r="C107" s="48">
        <f>Tabela1034[[#This Row],[Kolumna2]]+Tabela103484[[#This Row],[Kolumna2]]+Tabela1034109[[#This Row],[Kolumna2]]+Tabela1034134[[#This Row],[Kolumna2]]+Tabela1034134159[[#This Row],[Kolumna2]]+Tabela1034184[[#This Row],[Kolumna2]]+Tabela1034209[[#This Row],[Kolumna2]]+Tabela1034234[[#This Row],[Kolumna2]]+Tabela1034259[[#This Row],[Kolumna2]]+Tabela1034284[[#This Row],[Kolumna2]]+Tabela1034309[[#This Row],[Kolumna2]]+Tabela1034334[[#This Row],[Kolumna2]]</f>
        <v>0</v>
      </c>
      <c r="D107" s="48">
        <f>Tabela1034[[#This Row],[Kolumna3]]+Tabela103484[[#This Row],[Kolumna3]]+Tabela1034109[[#This Row],[Kolumna3]]+Tabela1034134[[#This Row],[Kolumna3]]+Tabela1034134159[[#This Row],[Kolumna3]]+Tabela1034184[[#This Row],[Kolumna3]]+Tabela1034209[[#This Row],[Kolumna3]]+Tabela1034234[[#This Row],[Kolumna3]]+Tabela1034259[[#This Row],[Kolumna3]]+Tabela1034284[[#This Row],[Kolumna3]]+Tabela1034309[[#This Row],[Kolumna3]]+Tabela1034334[[#This Row],[Kolumna3]]</f>
        <v>0</v>
      </c>
      <c r="E107" s="20">
        <f t="shared" si="11"/>
        <v>0</v>
      </c>
      <c r="F107" s="21" t="str">
        <f t="shared" si="10"/>
        <v/>
      </c>
      <c r="G107" s="24"/>
    </row>
    <row r="108" spans="2:7" x14ac:dyDescent="0.2">
      <c r="B108" s="22" t="str">
        <f>'Wzorzec kategorii'!B73</f>
        <v>Dodatki</v>
      </c>
      <c r="C108" s="48">
        <f>Tabela1034[[#This Row],[Kolumna2]]+Tabela103484[[#This Row],[Kolumna2]]+Tabela1034109[[#This Row],[Kolumna2]]+Tabela1034134[[#This Row],[Kolumna2]]+Tabela1034134159[[#This Row],[Kolumna2]]+Tabela1034184[[#This Row],[Kolumna2]]+Tabela1034209[[#This Row],[Kolumna2]]+Tabela1034234[[#This Row],[Kolumna2]]+Tabela1034259[[#This Row],[Kolumna2]]+Tabela1034284[[#This Row],[Kolumna2]]+Tabela1034309[[#This Row],[Kolumna2]]+Tabela1034334[[#This Row],[Kolumna2]]</f>
        <v>0</v>
      </c>
      <c r="D108" s="48">
        <f>Tabela1034[[#This Row],[Kolumna3]]+Tabela103484[[#This Row],[Kolumna3]]+Tabela1034109[[#This Row],[Kolumna3]]+Tabela1034134[[#This Row],[Kolumna3]]+Tabela1034134159[[#This Row],[Kolumna3]]+Tabela1034184[[#This Row],[Kolumna3]]+Tabela1034209[[#This Row],[Kolumna3]]+Tabela1034234[[#This Row],[Kolumna3]]+Tabela1034259[[#This Row],[Kolumna3]]+Tabela1034284[[#This Row],[Kolumna3]]+Tabela1034309[[#This Row],[Kolumna3]]+Tabela1034334[[#This Row],[Kolumna3]]</f>
        <v>0</v>
      </c>
      <c r="E108" s="20">
        <f t="shared" si="11"/>
        <v>0</v>
      </c>
      <c r="F108" s="21" t="str">
        <f t="shared" si="10"/>
        <v/>
      </c>
      <c r="G108" s="24"/>
    </row>
    <row r="109" spans="2:7" x14ac:dyDescent="0.2">
      <c r="B109" s="22" t="str">
        <f>'Wzorzec kategorii'!B74</f>
        <v>Inne</v>
      </c>
      <c r="C109" s="48">
        <f>Tabela1034[[#This Row],[Kolumna2]]+Tabela103484[[#This Row],[Kolumna2]]+Tabela1034109[[#This Row],[Kolumna2]]+Tabela1034134[[#This Row],[Kolumna2]]+Tabela1034134159[[#This Row],[Kolumna2]]+Tabela1034184[[#This Row],[Kolumna2]]+Tabela1034209[[#This Row],[Kolumna2]]+Tabela1034234[[#This Row],[Kolumna2]]+Tabela1034259[[#This Row],[Kolumna2]]+Tabela1034284[[#This Row],[Kolumna2]]+Tabela1034309[[#This Row],[Kolumna2]]+Tabela1034334[[#This Row],[Kolumna2]]</f>
        <v>0</v>
      </c>
      <c r="D109" s="48">
        <f>Tabela1034[[#This Row],[Kolumna3]]+Tabela103484[[#This Row],[Kolumna3]]+Tabela1034109[[#This Row],[Kolumna3]]+Tabela1034134[[#This Row],[Kolumna3]]+Tabela1034134159[[#This Row],[Kolumna3]]+Tabela1034184[[#This Row],[Kolumna3]]+Tabela1034209[[#This Row],[Kolumna3]]+Tabela1034234[[#This Row],[Kolumna3]]+Tabela1034259[[#This Row],[Kolumna3]]+Tabela1034284[[#This Row],[Kolumna3]]+Tabela1034309[[#This Row],[Kolumna3]]+Tabela1034334[[#This Row],[Kolumna3]]</f>
        <v>0</v>
      </c>
      <c r="E109" s="20">
        <f t="shared" si="11"/>
        <v>0</v>
      </c>
      <c r="F109" s="21" t="str">
        <f t="shared" si="10"/>
        <v/>
      </c>
      <c r="G109" s="24"/>
    </row>
    <row r="110" spans="2:7" x14ac:dyDescent="0.2">
      <c r="B110" s="5" t="s">
        <v>30</v>
      </c>
    </row>
    <row r="111" spans="2:7" x14ac:dyDescent="0.2">
      <c r="B111" s="2" t="str">
        <f>'Wzorzec kategorii'!B76</f>
        <v>Higiena</v>
      </c>
      <c r="C111" s="3">
        <f>SUM(Tabela1135385[[#All],[Kolumna2]])</f>
        <v>0</v>
      </c>
      <c r="D111" s="16">
        <f>SUM(Tabela1135385[[#All],[Kolumna3]])</f>
        <v>0</v>
      </c>
      <c r="E111" s="3">
        <f>C111-D111</f>
        <v>0</v>
      </c>
      <c r="F111" s="17" t="str">
        <f t="shared" ref="F111:F116" si="12">IFERROR(D111/C111,"")</f>
        <v/>
      </c>
      <c r="G111" s="3"/>
    </row>
    <row r="112" spans="2:7" x14ac:dyDescent="0.2">
      <c r="B112" s="22" t="str">
        <f>'Wzorzec kategorii'!B77</f>
        <v>Kosmetyki</v>
      </c>
      <c r="C112" s="48">
        <f>Tabela1135[[#This Row],[Kolumna2]]+Tabela113585[[#This Row],[Kolumna2]]+Tabela1135110[[#This Row],[Kolumna2]]+Tabela1135135[[#This Row],[Kolumna2]]+Tabela1135135160[[#This Row],[Kolumna2]]+Tabela1135185[[#This Row],[Kolumna2]]+Tabela1135210[[#This Row],[Kolumna2]]+Tabela1135235[[#This Row],[Kolumna2]]+Tabela1135260[[#This Row],[Kolumna2]]+Tabela1135285[[#This Row],[Kolumna2]]+Tabela1135310[[#This Row],[Kolumna2]]+Tabela1135335[[#This Row],[Kolumna2]]</f>
        <v>0</v>
      </c>
      <c r="D112" s="48">
        <f>Tabela1135[[#This Row],[Kolumna3]]+Tabela113585[[#This Row],[Kolumna3]]+Tabela1135110[[#This Row],[Kolumna3]]+Tabela1135135[[#This Row],[Kolumna3]]+Tabela1135135160[[#This Row],[Kolumna3]]+Tabela1135185[[#This Row],[Kolumna3]]+Tabela1135210[[#This Row],[Kolumna3]]+Tabela1135235[[#This Row],[Kolumna3]]+Tabela1135260[[#This Row],[Kolumna3]]+Tabela1135285[[#This Row],[Kolumna3]]+Tabela1135310[[#This Row],[Kolumna3]]+Tabela1135335[[#This Row],[Kolumna3]]</f>
        <v>0</v>
      </c>
      <c r="E112" s="20">
        <f t="shared" ref="E112:E116" si="13">C112-D112</f>
        <v>0</v>
      </c>
      <c r="F112" s="21" t="str">
        <f t="shared" si="12"/>
        <v/>
      </c>
      <c r="G112" s="24"/>
    </row>
    <row r="113" spans="2:7" x14ac:dyDescent="0.2">
      <c r="B113" s="22" t="str">
        <f>'Wzorzec kategorii'!B78</f>
        <v>Środki czystości (chemia)</v>
      </c>
      <c r="C113" s="48">
        <f>Tabela1135[[#This Row],[Kolumna2]]+Tabela113585[[#This Row],[Kolumna2]]+Tabela1135110[[#This Row],[Kolumna2]]+Tabela1135135[[#This Row],[Kolumna2]]+Tabela1135135160[[#This Row],[Kolumna2]]+Tabela1135185[[#This Row],[Kolumna2]]+Tabela1135210[[#This Row],[Kolumna2]]+Tabela1135235[[#This Row],[Kolumna2]]+Tabela1135260[[#This Row],[Kolumna2]]+Tabela1135285[[#This Row],[Kolumna2]]+Tabela1135310[[#This Row],[Kolumna2]]+Tabela1135335[[#This Row],[Kolumna2]]</f>
        <v>0</v>
      </c>
      <c r="D113" s="48">
        <f>Tabela1135[[#This Row],[Kolumna3]]+Tabela113585[[#This Row],[Kolumna3]]+Tabela1135110[[#This Row],[Kolumna3]]+Tabela1135135[[#This Row],[Kolumna3]]+Tabela1135135160[[#This Row],[Kolumna3]]+Tabela1135185[[#This Row],[Kolumna3]]+Tabela1135210[[#This Row],[Kolumna3]]+Tabela1135235[[#This Row],[Kolumna3]]+Tabela1135260[[#This Row],[Kolumna3]]+Tabela1135285[[#This Row],[Kolumna3]]+Tabela1135310[[#This Row],[Kolumna3]]+Tabela1135335[[#This Row],[Kolumna3]]</f>
        <v>0</v>
      </c>
      <c r="E113" s="20">
        <f t="shared" si="13"/>
        <v>0</v>
      </c>
      <c r="F113" s="21" t="str">
        <f t="shared" si="12"/>
        <v/>
      </c>
      <c r="G113" s="24"/>
    </row>
    <row r="114" spans="2:7" x14ac:dyDescent="0.2">
      <c r="B114" s="22" t="str">
        <f>'Wzorzec kategorii'!B79</f>
        <v>Fryzjer</v>
      </c>
      <c r="C114" s="48">
        <f>Tabela1135[[#This Row],[Kolumna2]]+Tabela113585[[#This Row],[Kolumna2]]+Tabela1135110[[#This Row],[Kolumna2]]+Tabela1135135[[#This Row],[Kolumna2]]+Tabela1135135160[[#This Row],[Kolumna2]]+Tabela1135185[[#This Row],[Kolumna2]]+Tabela1135210[[#This Row],[Kolumna2]]+Tabela1135235[[#This Row],[Kolumna2]]+Tabela1135260[[#This Row],[Kolumna2]]+Tabela1135285[[#This Row],[Kolumna2]]+Tabela1135310[[#This Row],[Kolumna2]]+Tabela1135335[[#This Row],[Kolumna2]]</f>
        <v>0</v>
      </c>
      <c r="D114" s="48">
        <f>Tabela1135[[#This Row],[Kolumna3]]+Tabela113585[[#This Row],[Kolumna3]]+Tabela1135110[[#This Row],[Kolumna3]]+Tabela1135135[[#This Row],[Kolumna3]]+Tabela1135135160[[#This Row],[Kolumna3]]+Tabela1135185[[#This Row],[Kolumna3]]+Tabela1135210[[#This Row],[Kolumna3]]+Tabela1135235[[#This Row],[Kolumna3]]+Tabela1135260[[#This Row],[Kolumna3]]+Tabela1135285[[#This Row],[Kolumna3]]+Tabela1135310[[#This Row],[Kolumna3]]+Tabela1135335[[#This Row],[Kolumna3]]</f>
        <v>0</v>
      </c>
      <c r="E114" s="20">
        <f t="shared" si="13"/>
        <v>0</v>
      </c>
      <c r="F114" s="21" t="str">
        <f t="shared" si="12"/>
        <v/>
      </c>
      <c r="G114" s="24"/>
    </row>
    <row r="115" spans="2:7" x14ac:dyDescent="0.2">
      <c r="B115" s="22" t="str">
        <f>'Wzorzec kategorii'!B80</f>
        <v>Kosmetyczka</v>
      </c>
      <c r="C115" s="48">
        <f>Tabela1135[[#This Row],[Kolumna2]]+Tabela113585[[#This Row],[Kolumna2]]+Tabela1135110[[#This Row],[Kolumna2]]+Tabela1135135[[#This Row],[Kolumna2]]+Tabela1135135160[[#This Row],[Kolumna2]]+Tabela1135185[[#This Row],[Kolumna2]]+Tabela1135210[[#This Row],[Kolumna2]]+Tabela1135235[[#This Row],[Kolumna2]]+Tabela1135260[[#This Row],[Kolumna2]]+Tabela1135285[[#This Row],[Kolumna2]]+Tabela1135310[[#This Row],[Kolumna2]]+Tabela1135335[[#This Row],[Kolumna2]]</f>
        <v>0</v>
      </c>
      <c r="D115" s="48">
        <f>Tabela1135[[#This Row],[Kolumna3]]+Tabela113585[[#This Row],[Kolumna3]]+Tabela1135110[[#This Row],[Kolumna3]]+Tabela1135135[[#This Row],[Kolumna3]]+Tabela1135135160[[#This Row],[Kolumna3]]+Tabela1135185[[#This Row],[Kolumna3]]+Tabela1135210[[#This Row],[Kolumna3]]+Tabela1135235[[#This Row],[Kolumna3]]+Tabela1135260[[#This Row],[Kolumna3]]+Tabela1135285[[#This Row],[Kolumna3]]+Tabela1135310[[#This Row],[Kolumna3]]+Tabela1135335[[#This Row],[Kolumna3]]</f>
        <v>0</v>
      </c>
      <c r="E115" s="20">
        <f t="shared" si="13"/>
        <v>0</v>
      </c>
      <c r="F115" s="21" t="str">
        <f t="shared" si="12"/>
        <v/>
      </c>
      <c r="G115" s="24"/>
    </row>
    <row r="116" spans="2:7" x14ac:dyDescent="0.2">
      <c r="B116" s="22" t="str">
        <f>'Wzorzec kategorii'!B81</f>
        <v>Inne</v>
      </c>
      <c r="C116" s="48">
        <f>Tabela1135[[#This Row],[Kolumna2]]+Tabela113585[[#This Row],[Kolumna2]]+Tabela1135110[[#This Row],[Kolumna2]]+Tabela1135135[[#This Row],[Kolumna2]]+Tabela1135135160[[#This Row],[Kolumna2]]+Tabela1135185[[#This Row],[Kolumna2]]+Tabela1135210[[#This Row],[Kolumna2]]+Tabela1135235[[#This Row],[Kolumna2]]+Tabela1135260[[#This Row],[Kolumna2]]+Tabela1135285[[#This Row],[Kolumna2]]+Tabela1135310[[#This Row],[Kolumna2]]+Tabela1135335[[#This Row],[Kolumna2]]</f>
        <v>0</v>
      </c>
      <c r="D116" s="48">
        <f>Tabela1135[[#This Row],[Kolumna3]]+Tabela113585[[#This Row],[Kolumna3]]+Tabela1135110[[#This Row],[Kolumna3]]+Tabela1135135[[#This Row],[Kolumna3]]+Tabela1135135160[[#This Row],[Kolumna3]]+Tabela1135185[[#This Row],[Kolumna3]]+Tabela1135210[[#This Row],[Kolumna3]]+Tabela1135235[[#This Row],[Kolumna3]]+Tabela1135260[[#This Row],[Kolumna3]]+Tabela1135285[[#This Row],[Kolumna3]]+Tabela1135310[[#This Row],[Kolumna3]]+Tabela1135335[[#This Row],[Kolumna3]]</f>
        <v>0</v>
      </c>
      <c r="E116" s="20">
        <f t="shared" si="13"/>
        <v>0</v>
      </c>
      <c r="F116" s="21" t="str">
        <f t="shared" si="12"/>
        <v/>
      </c>
      <c r="G116" s="24"/>
    </row>
    <row r="117" spans="2:7" x14ac:dyDescent="0.2">
      <c r="B117" s="5" t="s">
        <v>30</v>
      </c>
    </row>
    <row r="118" spans="2:7" x14ac:dyDescent="0.2">
      <c r="B118" s="2" t="str">
        <f>'Wzorzec kategorii'!B83</f>
        <v>Dzieci</v>
      </c>
      <c r="C118" s="3">
        <f>SUM(Tabela1236386[[#All],[Kolumna2]])</f>
        <v>0</v>
      </c>
      <c r="D118" s="16">
        <f>SUM(Tabela1236386[[#All],[Kolumna3]])</f>
        <v>0</v>
      </c>
      <c r="E118" s="3">
        <f>C118-D118</f>
        <v>0</v>
      </c>
      <c r="F118" s="17" t="str">
        <f>IFERROR(D118/C118,"")</f>
        <v/>
      </c>
      <c r="G118" s="3"/>
    </row>
    <row r="119" spans="2:7" x14ac:dyDescent="0.2">
      <c r="B119" s="22" t="str">
        <f>'Wzorzec kategorii'!B84</f>
        <v>Artykuły szkolne</v>
      </c>
      <c r="C119" s="48">
        <f>Tabela1236[[#This Row],[Kolumna2]]+Tabela123686[[#This Row],[Kolumna2]]+Tabela1236111[[#This Row],[Kolumna2]]+Tabela1236136[[#This Row],[Kolumna2]]+Tabela1236136161[[#This Row],[Kolumna2]]+Tabela1236186[[#This Row],[Kolumna2]]+Tabela1236211[[#This Row],[Kolumna2]]+Tabela1236236[[#This Row],[Kolumna2]]+Tabela1236261[[#This Row],[Kolumna2]]+Tabela1236286[[#This Row],[Kolumna2]]+Tabela1236311[[#This Row],[Kolumna2]]+Tabela1236336[[#This Row],[Kolumna2]]</f>
        <v>0</v>
      </c>
      <c r="D119" s="48">
        <f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f>
        <v>0</v>
      </c>
      <c r="E119" s="20">
        <f t="shared" ref="E119:E124" si="14">C119-D119</f>
        <v>0</v>
      </c>
      <c r="F119" s="21" t="str">
        <f t="shared" ref="F119:F124" si="15">IFERROR(D119/C119,"")</f>
        <v/>
      </c>
      <c r="G119" s="24"/>
    </row>
    <row r="120" spans="2:7" x14ac:dyDescent="0.2">
      <c r="B120" s="22" t="str">
        <f>'Wzorzec kategorii'!B85</f>
        <v>Dodatkowe zajęcia</v>
      </c>
      <c r="C120" s="48">
        <f>Tabela1236[[#This Row],[Kolumna2]]+Tabela123686[[#This Row],[Kolumna2]]+Tabela1236111[[#This Row],[Kolumna2]]+Tabela1236136[[#This Row],[Kolumna2]]+Tabela1236136161[[#This Row],[Kolumna2]]+Tabela1236186[[#This Row],[Kolumna2]]+Tabela1236211[[#This Row],[Kolumna2]]+Tabela1236236[[#This Row],[Kolumna2]]+Tabela1236261[[#This Row],[Kolumna2]]+Tabela1236286[[#This Row],[Kolumna2]]+Tabela1236311[[#This Row],[Kolumna2]]+Tabela1236336[[#This Row],[Kolumna2]]</f>
        <v>0</v>
      </c>
      <c r="D120" s="48">
        <f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f>
        <v>0</v>
      </c>
      <c r="E120" s="20">
        <f t="shared" si="14"/>
        <v>0</v>
      </c>
      <c r="F120" s="21" t="str">
        <f t="shared" si="15"/>
        <v/>
      </c>
      <c r="G120" s="24"/>
    </row>
    <row r="121" spans="2:7" x14ac:dyDescent="0.2">
      <c r="B121" s="22" t="str">
        <f>'Wzorzec kategorii'!B86</f>
        <v>Wpłaty na szkołę itp.</v>
      </c>
      <c r="C121" s="48">
        <f>Tabela1236[[#This Row],[Kolumna2]]+Tabela123686[[#This Row],[Kolumna2]]+Tabela1236111[[#This Row],[Kolumna2]]+Tabela1236136[[#This Row],[Kolumna2]]+Tabela1236136161[[#This Row],[Kolumna2]]+Tabela1236186[[#This Row],[Kolumna2]]+Tabela1236211[[#This Row],[Kolumna2]]+Tabela1236236[[#This Row],[Kolumna2]]+Tabela1236261[[#This Row],[Kolumna2]]+Tabela1236286[[#This Row],[Kolumna2]]+Tabela1236311[[#This Row],[Kolumna2]]+Tabela1236336[[#This Row],[Kolumna2]]</f>
        <v>0</v>
      </c>
      <c r="D121" s="48">
        <f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f>
        <v>0</v>
      </c>
      <c r="E121" s="20">
        <f t="shared" si="14"/>
        <v>0</v>
      </c>
      <c r="F121" s="21" t="str">
        <f t="shared" si="15"/>
        <v/>
      </c>
      <c r="G121" s="24"/>
    </row>
    <row r="122" spans="2:7" x14ac:dyDescent="0.2">
      <c r="B122" s="22" t="str">
        <f>'Wzorzec kategorii'!B87</f>
        <v>Zabawki / gry</v>
      </c>
      <c r="C122" s="48">
        <f>Tabela1236[[#This Row],[Kolumna2]]+Tabela123686[[#This Row],[Kolumna2]]+Tabela1236111[[#This Row],[Kolumna2]]+Tabela1236136[[#This Row],[Kolumna2]]+Tabela1236136161[[#This Row],[Kolumna2]]+Tabela1236186[[#This Row],[Kolumna2]]+Tabela1236211[[#This Row],[Kolumna2]]+Tabela1236236[[#This Row],[Kolumna2]]+Tabela1236261[[#This Row],[Kolumna2]]+Tabela1236286[[#This Row],[Kolumna2]]+Tabela1236311[[#This Row],[Kolumna2]]+Tabela1236336[[#This Row],[Kolumna2]]</f>
        <v>0</v>
      </c>
      <c r="D122" s="48">
        <f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f>
        <v>0</v>
      </c>
      <c r="E122" s="20">
        <f t="shared" si="14"/>
        <v>0</v>
      </c>
      <c r="F122" s="21" t="str">
        <f t="shared" si="15"/>
        <v/>
      </c>
      <c r="G122" s="24"/>
    </row>
    <row r="123" spans="2:7" x14ac:dyDescent="0.2">
      <c r="B123" s="22" t="str">
        <f>'Wzorzec kategorii'!B88</f>
        <v>Opieka nad dziećmi</v>
      </c>
      <c r="C123" s="48">
        <f>Tabela1236[[#This Row],[Kolumna2]]+Tabela123686[[#This Row],[Kolumna2]]+Tabela1236111[[#This Row],[Kolumna2]]+Tabela1236136[[#This Row],[Kolumna2]]+Tabela1236136161[[#This Row],[Kolumna2]]+Tabela1236186[[#This Row],[Kolumna2]]+Tabela1236211[[#This Row],[Kolumna2]]+Tabela1236236[[#This Row],[Kolumna2]]+Tabela1236261[[#This Row],[Kolumna2]]+Tabela1236286[[#This Row],[Kolumna2]]+Tabela1236311[[#This Row],[Kolumna2]]+Tabela1236336[[#This Row],[Kolumna2]]</f>
        <v>0</v>
      </c>
      <c r="D123" s="48">
        <f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f>
        <v>0</v>
      </c>
      <c r="E123" s="20">
        <f t="shared" si="14"/>
        <v>0</v>
      </c>
      <c r="F123" s="21" t="str">
        <f t="shared" si="15"/>
        <v/>
      </c>
      <c r="G123" s="24"/>
    </row>
    <row r="124" spans="2:7" x14ac:dyDescent="0.2">
      <c r="B124" s="22" t="str">
        <f>'Wzorzec kategorii'!B89</f>
        <v>Inne</v>
      </c>
      <c r="C124" s="48">
        <f>Tabela1236[[#This Row],[Kolumna2]]+Tabela123686[[#This Row],[Kolumna2]]+Tabela1236111[[#This Row],[Kolumna2]]+Tabela1236136[[#This Row],[Kolumna2]]+Tabela1236136161[[#This Row],[Kolumna2]]+Tabela1236186[[#This Row],[Kolumna2]]+Tabela1236211[[#This Row],[Kolumna2]]+Tabela1236236[[#This Row],[Kolumna2]]+Tabela1236261[[#This Row],[Kolumna2]]+Tabela1236286[[#This Row],[Kolumna2]]+Tabela1236311[[#This Row],[Kolumna2]]+Tabela1236336[[#This Row],[Kolumna2]]</f>
        <v>0</v>
      </c>
      <c r="D124" s="48">
        <f>Tabela1236[[#This Row],[Kolumna3]]+Tabela123686[[#This Row],[Kolumna3]]+Tabela1236111[[#This Row],[Kolumna3]]+Tabela1236136[[#This Row],[Kolumna3]]+Tabela1236136161[[#This Row],[Kolumna3]]+Tabela1236186[[#This Row],[Kolumna3]]+Tabela1236211[[#This Row],[Kolumna3]]+Tabela1236236[[#This Row],[Kolumna3]]+Tabela1236261[[#This Row],[Kolumna3]]+Tabela1236286[[#This Row],[Kolumna3]]+Tabela1236311[[#This Row],[Kolumna3]]+Tabela1236336[[#This Row],[Kolumna3]]</f>
        <v>0</v>
      </c>
      <c r="E124" s="20">
        <f t="shared" si="14"/>
        <v>0</v>
      </c>
      <c r="F124" s="21" t="str">
        <f t="shared" si="15"/>
        <v/>
      </c>
      <c r="G124" s="24"/>
    </row>
    <row r="125" spans="2:7" x14ac:dyDescent="0.2">
      <c r="B125" s="5" t="s">
        <v>30</v>
      </c>
    </row>
    <row r="126" spans="2:7" x14ac:dyDescent="0.2">
      <c r="B126" s="2" t="str">
        <f>'Wzorzec kategorii'!B91</f>
        <v>Rozrywka</v>
      </c>
      <c r="C126" s="3">
        <f>SUM(Tabela1337387[[#All],[Kolumna2]])</f>
        <v>0</v>
      </c>
      <c r="D126" s="16">
        <f>SUM(Tabela1337387[[#All],[Kolumna3]])</f>
        <v>0</v>
      </c>
      <c r="E126" s="3">
        <f>C126-D126</f>
        <v>0</v>
      </c>
      <c r="F126" s="17" t="str">
        <f>IFERROR(D126/C126,"")</f>
        <v/>
      </c>
      <c r="G126" s="3"/>
    </row>
    <row r="127" spans="2:7" x14ac:dyDescent="0.2">
      <c r="B127" s="22" t="str">
        <f>'Wzorzec kategorii'!B92</f>
        <v>Siłownia / Basen</v>
      </c>
      <c r="C127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27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27" s="20">
        <f t="shared" ref="E127:E134" si="16">C127-D127</f>
        <v>0</v>
      </c>
      <c r="F127" s="21" t="str">
        <f t="shared" ref="F127:F134" si="17">IFERROR(D127/C127,"")</f>
        <v/>
      </c>
      <c r="G127" s="24"/>
    </row>
    <row r="128" spans="2:7" x14ac:dyDescent="0.2">
      <c r="B128" s="22" t="str">
        <f>'Wzorzec kategorii'!B93</f>
        <v>Kino / Teatr</v>
      </c>
      <c r="C128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28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28" s="20">
        <f t="shared" si="16"/>
        <v>0</v>
      </c>
      <c r="F128" s="21" t="str">
        <f t="shared" si="17"/>
        <v/>
      </c>
      <c r="G128" s="24"/>
    </row>
    <row r="129" spans="2:7" x14ac:dyDescent="0.2">
      <c r="B129" s="22" t="str">
        <f>'Wzorzec kategorii'!B94</f>
        <v>Koncerty</v>
      </c>
      <c r="C129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29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29" s="20">
        <f t="shared" si="16"/>
        <v>0</v>
      </c>
      <c r="F129" s="21" t="str">
        <f t="shared" si="17"/>
        <v/>
      </c>
      <c r="G129" s="24"/>
    </row>
    <row r="130" spans="2:7" x14ac:dyDescent="0.2">
      <c r="B130" s="22" t="str">
        <f>'Wzorzec kategorii'!B95</f>
        <v>Czasopisma</v>
      </c>
      <c r="C130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30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30" s="20">
        <f t="shared" si="16"/>
        <v>0</v>
      </c>
      <c r="F130" s="21" t="str">
        <f t="shared" si="17"/>
        <v/>
      </c>
      <c r="G130" s="49"/>
    </row>
    <row r="131" spans="2:7" x14ac:dyDescent="0.2">
      <c r="B131" s="22" t="str">
        <f>'Wzorzec kategorii'!B96</f>
        <v>Książki</v>
      </c>
      <c r="C131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31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31" s="20">
        <f t="shared" si="16"/>
        <v>0</v>
      </c>
      <c r="F131" s="21" t="str">
        <f t="shared" si="17"/>
        <v/>
      </c>
      <c r="G131" s="24"/>
    </row>
    <row r="132" spans="2:7" x14ac:dyDescent="0.2">
      <c r="B132" s="22" t="str">
        <f>'Wzorzec kategorii'!B97</f>
        <v>Hobby</v>
      </c>
      <c r="C132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32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32" s="20">
        <f t="shared" si="16"/>
        <v>0</v>
      </c>
      <c r="F132" s="21" t="str">
        <f t="shared" si="17"/>
        <v/>
      </c>
      <c r="G132" s="24"/>
    </row>
    <row r="133" spans="2:7" x14ac:dyDescent="0.2">
      <c r="B133" s="22" t="str">
        <f>'Wzorzec kategorii'!B98</f>
        <v>Hotel / Turystyka</v>
      </c>
      <c r="C133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33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33" s="20">
        <f t="shared" si="16"/>
        <v>0</v>
      </c>
      <c r="F133" s="21" t="str">
        <f t="shared" si="17"/>
        <v/>
      </c>
      <c r="G133" s="24"/>
    </row>
    <row r="134" spans="2:7" x14ac:dyDescent="0.2">
      <c r="B134" s="22" t="str">
        <f>'Wzorzec kategorii'!B99</f>
        <v>Inne</v>
      </c>
      <c r="C134" s="48">
        <f>Tabela1337[[#This Row],[Kolumna2]]+Tabela133787[[#This Row],[Kolumna2]]+Tabela1337112[[#This Row],[Kolumna2]]+Tabela1337137[[#This Row],[Kolumna2]]+Tabela1337137162[[#This Row],[Kolumna2]]+Tabela1337187[[#This Row],[Kolumna2]]+Tabela1337212[[#This Row],[Kolumna2]]+Tabela1337237[[#This Row],[Kolumna2]]+Tabela1337262[[#This Row],[Kolumna2]]+Tabela1337287[[#This Row],[Kolumna2]]+Tabela1337312[[#This Row],[Kolumna2]]+Tabela1337337[[#This Row],[Kolumna2]]</f>
        <v>0</v>
      </c>
      <c r="D134" s="48">
        <f>Tabela1337[[#This Row],[Kolumna3]]+Tabela133787[[#This Row],[Kolumna3]]+Tabela1337112[[#This Row],[Kolumna3]]+Tabela1337137[[#This Row],[Kolumna3]]+Tabela1337137162[[#This Row],[Kolumna3]]+Tabela1337187[[#This Row],[Kolumna3]]+Tabela1337212[[#This Row],[Kolumna3]]+Tabela1337237[[#This Row],[Kolumna3]]+Tabela1337262[[#This Row],[Kolumna3]]+Tabela1337287[[#This Row],[Kolumna3]]+Tabela1337312[[#This Row],[Kolumna3]]+Tabela1337337[[#This Row],[Kolumna3]]</f>
        <v>0</v>
      </c>
      <c r="E134" s="20">
        <f t="shared" si="16"/>
        <v>0</v>
      </c>
      <c r="F134" s="21" t="str">
        <f t="shared" si="17"/>
        <v/>
      </c>
      <c r="G134" s="24"/>
    </row>
    <row r="135" spans="2:7" x14ac:dyDescent="0.2">
      <c r="B135" s="5" t="s">
        <v>30</v>
      </c>
    </row>
    <row r="136" spans="2:7" x14ac:dyDescent="0.2">
      <c r="B136" s="2" t="str">
        <f>'Wzorzec kategorii'!B101</f>
        <v>Inne wydatki</v>
      </c>
      <c r="C136" s="3">
        <f>SUM(Tabela1438388[[#All],[Kolumna2]])</f>
        <v>0</v>
      </c>
      <c r="D136" s="16">
        <f>SUM(Tabela1438388[[#All],[Kolumna3]])</f>
        <v>0</v>
      </c>
      <c r="E136" s="3">
        <f>C136-D136</f>
        <v>0</v>
      </c>
      <c r="F136" s="17" t="str">
        <f>IFERROR(D136/C136,"")</f>
        <v/>
      </c>
      <c r="G136" s="3"/>
    </row>
    <row r="137" spans="2:7" x14ac:dyDescent="0.2">
      <c r="B137" s="22" t="str">
        <f>'Wzorzec kategorii'!B102</f>
        <v>Dobroczynność</v>
      </c>
      <c r="C137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37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37" s="20">
        <f t="shared" ref="E137:E144" si="18">C137-D137</f>
        <v>0</v>
      </c>
      <c r="F137" s="21" t="str">
        <f t="shared" ref="F137:F144" si="19">IFERROR(D137/C137,"")</f>
        <v/>
      </c>
      <c r="G137" s="24"/>
    </row>
    <row r="138" spans="2:7" x14ac:dyDescent="0.2">
      <c r="B138" s="22" t="str">
        <f>'Wzorzec kategorii'!B103</f>
        <v>Prezenty</v>
      </c>
      <c r="C138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38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38" s="20">
        <f t="shared" si="18"/>
        <v>0</v>
      </c>
      <c r="F138" s="21" t="str">
        <f t="shared" si="19"/>
        <v/>
      </c>
      <c r="G138" s="24"/>
    </row>
    <row r="139" spans="2:7" x14ac:dyDescent="0.2">
      <c r="B139" s="22" t="str">
        <f>'Wzorzec kategorii'!B104</f>
        <v>Sprzęt RTV</v>
      </c>
      <c r="C139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39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39" s="20">
        <f t="shared" si="18"/>
        <v>0</v>
      </c>
      <c r="F139" s="21" t="str">
        <f t="shared" si="19"/>
        <v/>
      </c>
      <c r="G139" s="24"/>
    </row>
    <row r="140" spans="2:7" x14ac:dyDescent="0.2">
      <c r="B140" s="22" t="str">
        <f>'Wzorzec kategorii'!B105</f>
        <v>Oprogramowanie</v>
      </c>
      <c r="C140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40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40" s="20">
        <f t="shared" si="18"/>
        <v>0</v>
      </c>
      <c r="F140" s="21" t="str">
        <f t="shared" si="19"/>
        <v/>
      </c>
      <c r="G140" s="24"/>
    </row>
    <row r="141" spans="2:7" x14ac:dyDescent="0.2">
      <c r="B141" s="22" t="str">
        <f>'Wzorzec kategorii'!B106</f>
        <v>Edukacja / Szkolenia</v>
      </c>
      <c r="C141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41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41" s="20">
        <f t="shared" si="18"/>
        <v>0</v>
      </c>
      <c r="F141" s="21" t="str">
        <f t="shared" si="19"/>
        <v/>
      </c>
      <c r="G141" s="24"/>
    </row>
    <row r="142" spans="2:7" x14ac:dyDescent="0.2">
      <c r="B142" s="22" t="str">
        <f>'Wzorzec kategorii'!B107</f>
        <v>Usługi inne</v>
      </c>
      <c r="C142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42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42" s="20">
        <f t="shared" si="18"/>
        <v>0</v>
      </c>
      <c r="F142" s="21" t="str">
        <f t="shared" si="19"/>
        <v/>
      </c>
      <c r="G142" s="24"/>
    </row>
    <row r="143" spans="2:7" x14ac:dyDescent="0.2">
      <c r="B143" s="22" t="str">
        <f>'Wzorzec kategorii'!B108</f>
        <v>Podatki</v>
      </c>
      <c r="C143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43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43" s="20">
        <f t="shared" si="18"/>
        <v>0</v>
      </c>
      <c r="F143" s="21" t="str">
        <f t="shared" si="19"/>
        <v/>
      </c>
      <c r="G143" s="24"/>
    </row>
    <row r="144" spans="2:7" x14ac:dyDescent="0.2">
      <c r="B144" s="22" t="str">
        <f>'Wzorzec kategorii'!B109</f>
        <v>Inne</v>
      </c>
      <c r="C144" s="48">
        <f>Tabela1438[[#This Row],[Kolumna2]]+Tabela143888[[#This Row],[Kolumna2]]+Tabela1438113[[#This Row],[Kolumna2]]+Tabela1438138[[#This Row],[Kolumna2]]+Tabela1438138163[[#This Row],[Kolumna2]]+Tabela1438188[[#This Row],[Kolumna2]]+Tabela1438213[[#This Row],[Kolumna2]]+Tabela1438238[[#This Row],[Kolumna2]]+Tabela1438263[[#This Row],[Kolumna2]]+Tabela1438288[[#This Row],[Kolumna2]]+Tabela1438313[[#This Row],[Kolumna2]]+Tabela1438338[[#This Row],[Kolumna2]]</f>
        <v>0</v>
      </c>
      <c r="D144" s="48">
        <f>Tabela1438[[#This Row],[Kolumna3]]+Tabela143888[[#This Row],[Kolumna3]]+Tabela1438113[[#This Row],[Kolumna3]]+Tabela1438138[[#This Row],[Kolumna3]]+Tabela1438138163[[#This Row],[Kolumna3]]+Tabela1438188[[#This Row],[Kolumna3]]+Tabela1438213[[#This Row],[Kolumna3]]+Tabela1438238[[#This Row],[Kolumna3]]+Tabela1438263[[#This Row],[Kolumna3]]+Tabela1438288[[#This Row],[Kolumna3]]+Tabela1438313[[#This Row],[Kolumna3]]+Tabela1438338[[#This Row],[Kolumna3]]</f>
        <v>0</v>
      </c>
      <c r="E144" s="20">
        <f t="shared" si="18"/>
        <v>0</v>
      </c>
      <c r="F144" s="21" t="str">
        <f t="shared" si="19"/>
        <v/>
      </c>
      <c r="G144" s="24"/>
    </row>
    <row r="145" spans="2:7" x14ac:dyDescent="0.2">
      <c r="B145" s="5" t="s">
        <v>30</v>
      </c>
    </row>
    <row r="146" spans="2:7" x14ac:dyDescent="0.2">
      <c r="B146" s="2" t="str">
        <f>'Wzorzec kategorii'!B111</f>
        <v>Spłata długów</v>
      </c>
      <c r="C146" s="3">
        <f>SUM(Tabela1539389[[#All],[Kolumna2]])</f>
        <v>0</v>
      </c>
      <c r="D146" s="16">
        <f>SUM(Tabela1539389[[#All],[Kolumna3]])</f>
        <v>0</v>
      </c>
      <c r="E146" s="3">
        <f>C146-D146</f>
        <v>0</v>
      </c>
      <c r="F146" s="17" t="str">
        <f>IFERROR(D146/C146,"")</f>
        <v/>
      </c>
      <c r="G146" s="3"/>
    </row>
    <row r="147" spans="2:7" x14ac:dyDescent="0.2">
      <c r="B147" s="22" t="str">
        <f>'Wzorzec kategorii'!B112</f>
        <v>Kredyt hipoteczny</v>
      </c>
      <c r="C147" s="48">
        <f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f>
        <v>0</v>
      </c>
      <c r="D147" s="48">
        <f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f>
        <v>0</v>
      </c>
      <c r="E147" s="20">
        <f t="shared" ref="E147:E152" si="20">C147-D147</f>
        <v>0</v>
      </c>
      <c r="F147" s="21" t="str">
        <f t="shared" ref="F147:F152" si="21">IFERROR(D147/C147,"")</f>
        <v/>
      </c>
      <c r="G147" s="24"/>
    </row>
    <row r="148" spans="2:7" x14ac:dyDescent="0.2">
      <c r="B148" s="22" t="str">
        <f>'Wzorzec kategorii'!B113</f>
        <v>Kredyt konsumpcyjny</v>
      </c>
      <c r="C148" s="48">
        <f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f>
        <v>0</v>
      </c>
      <c r="D148" s="48">
        <f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f>
        <v>0</v>
      </c>
      <c r="E148" s="20">
        <f t="shared" si="20"/>
        <v>0</v>
      </c>
      <c r="F148" s="21" t="str">
        <f t="shared" si="21"/>
        <v/>
      </c>
      <c r="G148" s="24"/>
    </row>
    <row r="149" spans="2:7" x14ac:dyDescent="0.2">
      <c r="B149" s="22" t="str">
        <f>'Wzorzec kategorii'!B114</f>
        <v>Pożyczka osobista</v>
      </c>
      <c r="C149" s="48">
        <f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f>
        <v>0</v>
      </c>
      <c r="D149" s="48">
        <f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f>
        <v>0</v>
      </c>
      <c r="E149" s="20">
        <f t="shared" si="20"/>
        <v>0</v>
      </c>
      <c r="F149" s="21" t="str">
        <f t="shared" si="21"/>
        <v/>
      </c>
      <c r="G149" s="24"/>
    </row>
    <row r="150" spans="2:7" x14ac:dyDescent="0.2">
      <c r="B150" s="22" t="str">
        <f>'Wzorzec kategorii'!B115</f>
        <v>Karta kredytowa 1</v>
      </c>
      <c r="C150" s="48">
        <f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f>
        <v>0</v>
      </c>
      <c r="D150" s="48">
        <f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f>
        <v>0</v>
      </c>
      <c r="E150" s="20">
        <f t="shared" si="20"/>
        <v>0</v>
      </c>
      <c r="F150" s="21" t="str">
        <f t="shared" si="21"/>
        <v/>
      </c>
      <c r="G150" s="24"/>
    </row>
    <row r="151" spans="2:7" x14ac:dyDescent="0.2">
      <c r="B151" s="22" t="str">
        <f>'Wzorzec kategorii'!B116</f>
        <v>Karta kredytowa 2</v>
      </c>
      <c r="C151" s="48">
        <f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f>
        <v>0</v>
      </c>
      <c r="D151" s="48">
        <f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f>
        <v>0</v>
      </c>
      <c r="E151" s="20">
        <f t="shared" si="20"/>
        <v>0</v>
      </c>
      <c r="F151" s="21" t="str">
        <f t="shared" si="21"/>
        <v/>
      </c>
      <c r="G151" s="24"/>
    </row>
    <row r="152" spans="2:7" x14ac:dyDescent="0.2">
      <c r="B152" s="22" t="str">
        <f>'Wzorzec kategorii'!B117</f>
        <v>Inne</v>
      </c>
      <c r="C152" s="48">
        <f>Tabela1539[[#This Row],[Kolumna2]]+Tabela153989[[#This Row],[Kolumna2]]+Tabela1539114[[#This Row],[Kolumna2]]+Tabela1539139[[#This Row],[Kolumna2]]+Tabela1539139164[[#This Row],[Kolumna2]]+Tabela1539189[[#This Row],[Kolumna2]]+Tabela1539214[[#This Row],[Kolumna2]]+Tabela1539239[[#This Row],[Kolumna2]]+Tabela1539264[[#This Row],[Kolumna2]]+Tabela1539289[[#This Row],[Kolumna2]]+Tabela1539314[[#This Row],[Kolumna2]]+Tabela1539339[[#This Row],[Kolumna2]]</f>
        <v>0</v>
      </c>
      <c r="D152" s="48">
        <f>Tabela1539[[#This Row],[Kolumna3]]+Tabela153989[[#This Row],[Kolumna3]]+Tabela1539114[[#This Row],[Kolumna3]]+Tabela1539139[[#This Row],[Kolumna3]]+Tabela1539139164[[#This Row],[Kolumna3]]+Tabela1539189[[#This Row],[Kolumna3]]+Tabela1539214[[#This Row],[Kolumna3]]+Tabela1539239[[#This Row],[Kolumna3]]+Tabela1539264[[#This Row],[Kolumna3]]+Tabela1539289[[#This Row],[Kolumna3]]+Tabela1539314[[#This Row],[Kolumna3]]+Tabela1539339[[#This Row],[Kolumna3]]</f>
        <v>0</v>
      </c>
      <c r="E152" s="20">
        <f t="shared" si="20"/>
        <v>0</v>
      </c>
      <c r="F152" s="21" t="str">
        <f t="shared" si="21"/>
        <v/>
      </c>
      <c r="G152" s="24"/>
    </row>
    <row r="153" spans="2:7" x14ac:dyDescent="0.2">
      <c r="B153" s="5" t="s">
        <v>30</v>
      </c>
    </row>
    <row r="154" spans="2:7" x14ac:dyDescent="0.2">
      <c r="B154" s="2" t="str">
        <f>'Wzorzec kategorii'!B119</f>
        <v>Oszczędności</v>
      </c>
      <c r="C154" s="3">
        <f>SUM(Tabela1640390[[#All],[Kolumna2]])</f>
        <v>0</v>
      </c>
      <c r="D154" s="16">
        <f>SUM(Tabela1640390[[#All],[Kolumna3]])</f>
        <v>0</v>
      </c>
      <c r="E154" s="3">
        <f>C154-D154</f>
        <v>0</v>
      </c>
      <c r="F154" s="17" t="str">
        <f>IFERROR(D154/C154,"")</f>
        <v/>
      </c>
      <c r="G154" s="3"/>
    </row>
    <row r="155" spans="2:7" x14ac:dyDescent="0.2">
      <c r="B155" s="22" t="str">
        <f>'Wzorzec kategorii'!B120</f>
        <v>Fundusz awaryjny</v>
      </c>
      <c r="C155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55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55" s="20">
        <f t="shared" ref="E155:E162" si="22">C155-D155</f>
        <v>0</v>
      </c>
      <c r="F155" s="21" t="str">
        <f t="shared" ref="F155:F162" si="23">IFERROR(D155/C155,"")</f>
        <v/>
      </c>
      <c r="G155" s="24"/>
    </row>
    <row r="156" spans="2:7" ht="30" x14ac:dyDescent="0.2">
      <c r="B156" s="22" t="str">
        <f>'Wzorzec kategorii'!B121</f>
        <v>Fundusz wydatków nieregularnych</v>
      </c>
      <c r="C156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56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56" s="20">
        <f t="shared" si="22"/>
        <v>0</v>
      </c>
      <c r="F156" s="21" t="str">
        <f t="shared" si="23"/>
        <v/>
      </c>
      <c r="G156" s="24"/>
    </row>
    <row r="157" spans="2:7" x14ac:dyDescent="0.2">
      <c r="B157" s="22" t="str">
        <f>'Wzorzec kategorii'!B122</f>
        <v>Poduszka finansowa</v>
      </c>
      <c r="C157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57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57" s="20">
        <f t="shared" si="22"/>
        <v>0</v>
      </c>
      <c r="F157" s="21" t="str">
        <f t="shared" si="23"/>
        <v/>
      </c>
      <c r="G157" s="24"/>
    </row>
    <row r="158" spans="2:7" x14ac:dyDescent="0.2">
      <c r="B158" s="22" t="str">
        <f>'Wzorzec kategorii'!B123</f>
        <v>Konto emerytalne IKE/IKZE</v>
      </c>
      <c r="C158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58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58" s="20">
        <f t="shared" si="22"/>
        <v>0</v>
      </c>
      <c r="F158" s="21" t="str">
        <f t="shared" si="23"/>
        <v/>
      </c>
      <c r="G158" s="24"/>
    </row>
    <row r="159" spans="2:7" x14ac:dyDescent="0.2">
      <c r="B159" s="22" t="str">
        <f>'Wzorzec kategorii'!B124</f>
        <v>Nadpłata długów</v>
      </c>
      <c r="C159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59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59" s="20">
        <f t="shared" si="22"/>
        <v>0</v>
      </c>
      <c r="F159" s="21" t="str">
        <f t="shared" si="23"/>
        <v/>
      </c>
      <c r="G159" s="24"/>
    </row>
    <row r="160" spans="2:7" x14ac:dyDescent="0.2">
      <c r="B160" s="22" t="str">
        <f>'Wzorzec kategorii'!B125</f>
        <v>Fundusz: wakacje</v>
      </c>
      <c r="C160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60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60" s="20">
        <f t="shared" si="22"/>
        <v>0</v>
      </c>
      <c r="F160" s="21" t="str">
        <f t="shared" si="23"/>
        <v/>
      </c>
      <c r="G160" s="24"/>
    </row>
    <row r="161" spans="2:7" x14ac:dyDescent="0.2">
      <c r="B161" s="22" t="str">
        <f>'Wzorzec kategorii'!B126</f>
        <v>Fundusz: prezenty świąteczne</v>
      </c>
      <c r="C161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61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61" s="20">
        <f t="shared" si="22"/>
        <v>0</v>
      </c>
      <c r="F161" s="21" t="str">
        <f t="shared" si="23"/>
        <v/>
      </c>
      <c r="G161" s="24"/>
    </row>
    <row r="162" spans="2:7" x14ac:dyDescent="0.2">
      <c r="B162" s="22" t="str">
        <f>'Wzorzec kategorii'!B127</f>
        <v>Inne</v>
      </c>
      <c r="C162" s="48">
        <f>Tabela1640[[#This Row],[Kolumna2]]+Tabela164090[[#This Row],[Kolumna2]]+Tabela1640115[[#This Row],[Kolumna2]]+Tabela1640140[[#This Row],[Kolumna2]]+Tabela1640140165[[#This Row],[Kolumna2]]+Tabela1640190[[#This Row],[Kolumna2]]+Tabela1640215[[#This Row],[Kolumna2]]+Tabela1640240[[#This Row],[Kolumna2]]+Tabela1640265[[#This Row],[Kolumna2]]+Tabela1640290[[#This Row],[Kolumna2]]+Tabela1640315[[#This Row],[Kolumna2]]+Tabela1640340[[#This Row],[Kolumna2]]</f>
        <v>0</v>
      </c>
      <c r="D162" s="48">
        <f>Tabela1640[[#This Row],[Kolumna3]]+Tabela164090[[#This Row],[Kolumna3]]+Tabela1640115[[#This Row],[Kolumna3]]+Tabela1640140[[#This Row],[Kolumna3]]+Tabela1640140165[[#This Row],[Kolumna3]]+Tabela1640190[[#This Row],[Kolumna3]]+Tabela1640215[[#This Row],[Kolumna3]]+Tabela1640240[[#This Row],[Kolumna3]]+Tabela1640265[[#This Row],[Kolumna3]]+Tabela1640290[[#This Row],[Kolumna3]]+Tabela1640315[[#This Row],[Kolumna3]]+Tabela1640340[[#This Row],[Kolumna3]]</f>
        <v>0</v>
      </c>
      <c r="E162" s="20">
        <f t="shared" si="22"/>
        <v>0</v>
      </c>
      <c r="F162" s="21" t="str">
        <f t="shared" si="23"/>
        <v/>
      </c>
      <c r="G162" s="24"/>
    </row>
    <row r="164" spans="2:7" ht="30" x14ac:dyDescent="0.2">
      <c r="C164" s="9" t="s">
        <v>131</v>
      </c>
      <c r="D164" s="10" t="s">
        <v>135</v>
      </c>
      <c r="E164" s="8" t="s">
        <v>129</v>
      </c>
    </row>
    <row r="165" spans="2:7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</row>
  </sheetData>
  <mergeCells count="24"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{E503208F-654E-114E-8FE5-01C6D81A86FE}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{69F832F9-717C-304E-8EE2-7725457E9DDD}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{7ED79D13-1157-3A45-A79F-D5B8F42F2CB8}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{AF389EBD-4A8E-3145-A2B3-FAB40A365075}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{A05AE19A-0B1E-F447-ADC5-D0297FD7A6D0}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{533681DB-AD40-9C40-B3D4-FB24FC8C4394}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{517F8137-6510-0B41-B70D-D3A109069529}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{B33A066A-9044-064C-B4F7-BFF359AA18A2}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{808E34D7-FB8F-4D44-AC58-F53B9A34483E}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{70C5AD8C-0D7D-0A47-91E6-B09847490AA7}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{8D715666-138E-6B46-BFC0-E2DBC0AA9133}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{49E2908A-F4B1-084F-BB6B-18073AAFACF6}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{D9BFD591-7B49-5344-BF5D-D3D64654A626}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{86783B82-56B7-2F49-8D72-D92ACFA23BDE}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{CEA16786-67ED-5F47-9A85-690512270FD3}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{D6200D4C-BF6D-D141-9F32-BD2369DA06DB}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{50177D60-02FA-D44A-857F-4F0AA4A08A3B}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{769F4B19-3339-7443-9DF6-FAF8D567E755}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{5F11B8DD-1013-794F-B64E-631E5E58E5E0}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{FB6881BD-F4F6-AF4C-8CA9-38679E2DD304}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{A357D34F-CD47-3A49-8475-8D467A8FF902}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{BE89610A-26FB-E94A-9FDA-BB455331C8FD}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{822D7B7D-879E-4B45-B325-4D17A8404CDA}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{EC3021DD-A5D4-AD4A-84C7-44DF6C68BCB0}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{9490B5FF-27EF-CA47-8171-3336BBA576F8}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{8C703668-6DE3-7043-9478-59567104AC61}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03208F-654E-114E-8FE5-01C6D81A86FE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69F832F9-717C-304E-8EE2-7725457E9DDD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7ED79D13-1157-3A45-A79F-D5B8F42F2CB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F389EBD-4A8E-3145-A2B3-FAB40A365075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A05AE19A-0B1E-F447-ADC5-D0297FD7A6D0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533681DB-AD40-9C40-B3D4-FB24FC8C4394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517F8137-6510-0B41-B70D-D3A109069529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B33A066A-9044-064C-B4F7-BFF359AA18A2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808E34D7-FB8F-4D44-AC58-F53B9A34483E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70C5AD8C-0D7D-0A47-91E6-B09847490AA7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8D715666-138E-6B46-BFC0-E2DBC0AA9133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49E2908A-F4B1-084F-BB6B-18073AAFACF6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D9BFD591-7B49-5344-BF5D-D3D64654A626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86783B82-56B7-2F49-8D72-D92ACFA23BDE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CEA16786-67ED-5F47-9A85-690512270FD3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D6200D4C-BF6D-D141-9F32-BD2369DA06DB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50177D60-02FA-D44A-857F-4F0AA4A08A3B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769F4B19-3339-7443-9DF6-FAF8D567E755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5F11B8DD-1013-794F-B64E-631E5E58E5E0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FB6881BD-F4F6-AF4C-8CA9-38679E2DD304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A357D34F-CD47-3A49-8475-8D467A8FF902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BE89610A-26FB-E94A-9FDA-BB455331C8FD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822D7B7D-879E-4B45-B325-4D17A8404CDA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EC3021DD-A5D4-AD4A-84C7-44DF6C68BCB0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9490B5FF-27EF-CA47-8171-3336BBA576F8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8C703668-6DE3-7043-9478-59567104AC61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topLeftCell="A13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158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SUM(Tabela718[[#All],[Kolumna2]])</f>
        <v>0</v>
      </c>
      <c r="D48" s="16">
        <f>SUM(Tabela718[[#All],[Kolumna3]])</f>
        <v>0</v>
      </c>
      <c r="E48" s="15">
        <f>D48-C48</f>
        <v>0</v>
      </c>
      <c r="F48" s="17" t="str">
        <f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Tabela718[[#This Row],[Kolumna3]]-Tabela718[[#This Row],[Kolumna2]]</f>
        <v>0</v>
      </c>
      <c r="F49" s="21" t="str">
        <f t="shared" ref="F49:F55" si="0">IFERROR(D49/C49,"")</f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Tabela718[[#This Row],[Kolumna3]]-Tabela718[[#This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Tabela718[[#This Row],[Kolumna3]]-Tabela718[[#This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Tabela718[[#This Row],[Kolumna3]]-Tabela718[[#This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Tabela718[[#This Row],[Kolumna3]]-Tabela718[[#This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Tabela718[[#This Row],[Kolumna3]]-Tabela718[[#This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Tabela718[[#This Row],[Kolumna3]]-Tabela718[[#This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SUM(Jedzenie2[[#All],[0]])</f>
        <v>0</v>
      </c>
      <c r="D62" s="16">
        <f>SUM(Jedzenie2[[#All],[02]])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SUM(Tabela431[[#All],[Kolumna2]])</f>
        <v>0</v>
      </c>
      <c r="D69" s="16">
        <f>SUM(Tabela431[[#All],[Kolumna3]])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SUM(Transport3[[#All],[Kolumna2]])</f>
        <v>0</v>
      </c>
      <c r="D81" s="16">
        <f>SUM(Transport3[[#All],[Kolumna3]])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SUM(Tabela832[[#All],[Kolumna2]])</f>
        <v>0</v>
      </c>
      <c r="D91" s="16">
        <f>SUM(Tabela832[[#All],[Kolumna3]])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SUM(Tabela933[[#All],[Kolumna2]])</f>
        <v>0</v>
      </c>
      <c r="D98" s="16">
        <f>SUM(Tabela933[[#All],[Kolumna3]])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SUM(Tabela1034[[#All],[Kolumna2]])</f>
        <v>0</v>
      </c>
      <c r="D104" s="16">
        <f>SUM(Tabela1034[[#All],[Kolumna3]])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SUM(Tabela1135[[#All],[Kolumna2]])</f>
        <v>0</v>
      </c>
      <c r="D111" s="16">
        <f>SUM(Tabela1135[[#All],[Kolumna3]])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SUM(Tabela1236[[#All],[Kolumna2]])</f>
        <v>0</v>
      </c>
      <c r="D118" s="16">
        <f>SUM(Tabela1236[[#All],[Kolumna3]])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SUM(Tabela1337[[#All],[Kolumna2]])</f>
        <v>0</v>
      </c>
      <c r="D126" s="16">
        <f>SUM(Tabela1337[[#All],[Kolumna3]])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SUM(Tabela1438[[#All],[Kolumna2]])</f>
        <v>0</v>
      </c>
      <c r="D136" s="16">
        <f>SUM(Tabela1438[[#All],[Kolumna3]])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SUM(Tabela1539[[#All],[Kolumna2]])</f>
        <v>0</v>
      </c>
      <c r="D146" s="16">
        <f>SUM(Tabela1539[[#All],[Kolumna3]])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SUM(Tabela1640[[#All],[Kolumna2]])</f>
        <v>0</v>
      </c>
      <c r="D154" s="16">
        <f>SUM(Tabela1640[[#All],[Kolumna3]])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{424DA897-3332-274F-8B01-1A6E4254AFD3}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{124EDB7E-0CE5-8343-903A-C960EE370901}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{09D6DAC3-DCD3-4F4E-9C11-CF6E591CF028}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{A2DCFABA-9628-9F41-9572-3F9B7A9F0D66}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{874F591A-7C80-D940-98DF-785F0619A4CE}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{0CF1D80B-7CE6-D94F-AC7A-FA03D3B3FEA1}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{B0E6340C-7FD2-2D4C-8045-1D97EB67D14F}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{7A97EFBA-84D6-1748-9EE4-0030F367F131}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{D51F045F-CF98-7046-A61F-5308C037D804}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{D93F3130-5196-A548-AF1A-D469FEEB667E}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{C3A9A65C-6FD3-DC4F-96B0-B3A52072A846}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{7D075E10-B513-C64A-9163-C6CDD4CB9342}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{07DA7A4D-BFFA-D84B-A681-CE56C770F99A}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{9F317D27-5700-E54D-94F0-76C2608CC2BE}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{0A7EA69E-E201-0144-8FB4-95681DF96C3D}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{CEB37CD2-0292-684F-93B8-0FD57C268250}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{2B82B29D-0C88-2343-8B0F-D3EA8588E6FF}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{A9D57E19-6F4E-A546-9F6E-7E4C464BFC42}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{66DCF07E-DF59-D44D-84C7-77F244667160}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{2D7D5EE2-E117-3C4B-B312-5CF4C1A37370}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{C2B02F43-D64C-DC41-AA08-7D052820D0F6}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{C8DFCD74-00ED-D640-B05E-83779095CEF0}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{0BDBA82E-7142-AA4F-BE34-69619EBC0F35}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{95CC181F-F766-BF4F-910F-5C3580FB883F}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{0EC4B588-82F8-5947-92FD-BEDBD07510B0}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{8C45036B-F3B0-7A4E-8432-5A3D906D13FA}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4DA897-3332-274F-8B01-1A6E4254AFD3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124EDB7E-0CE5-8343-903A-C960EE370901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09D6DAC3-DCD3-4F4E-9C11-CF6E591CF02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2DCFABA-9628-9F41-9572-3F9B7A9F0D66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74F591A-7C80-D940-98DF-785F0619A4CE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0CF1D80B-7CE6-D94F-AC7A-FA03D3B3FEA1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0E6340C-7FD2-2D4C-8045-1D97EB67D14F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A97EFBA-84D6-1748-9EE4-0030F367F131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D51F045F-CF98-7046-A61F-5308C037D804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D93F3130-5196-A548-AF1A-D469FEEB667E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C3A9A65C-6FD3-DC4F-96B0-B3A52072A846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7D075E10-B513-C64A-9163-C6CDD4CB9342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7DA7A4D-BFFA-D84B-A681-CE56C770F99A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F317D27-5700-E54D-94F0-76C2608CC2BE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A7EA69E-E201-0144-8FB4-95681DF96C3D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CEB37CD2-0292-684F-93B8-0FD57C268250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2B82B29D-0C88-2343-8B0F-D3EA8588E6FF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A9D57E19-6F4E-A546-9F6E-7E4C464BFC42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66DCF07E-DF59-D44D-84C7-77F244667160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2D7D5EE2-E117-3C4B-B312-5CF4C1A37370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C2B02F43-D64C-DC41-AA08-7D052820D0F6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C8DFCD74-00ED-D640-B05E-83779095CEF0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0BDBA82E-7142-AA4F-BE34-69619EBC0F35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95CC181F-F766-BF4F-910F-5C3580FB883F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0EC4B588-82F8-5947-92FD-BEDBD07510B0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8C45036B-F3B0-7A4E-8432-5A3D906D13FA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159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SUM(Tabela71879[[#All],[Kolumna2]])</f>
        <v>0</v>
      </c>
      <c r="D48" s="16">
        <f>SUM(Tabela71879[[#All],[Kolumna3]])</f>
        <v>0</v>
      </c>
      <c r="E48" s="15">
        <f>D48-C48</f>
        <v>0</v>
      </c>
      <c r="F48" s="17" t="str">
        <f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Tabela71879[[#This Row],[Kolumna3]]-Tabela71879[[#This Row],[Kolumna2]]</f>
        <v>0</v>
      </c>
      <c r="F49" s="21" t="str">
        <f t="shared" ref="F49:F55" si="0">IFERROR(D49/C49,"")</f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Tabela71879[[#This Row],[Kolumna3]]-Tabela71879[[#This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Tabela71879[[#This Row],[Kolumna3]]-Tabela71879[[#This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Tabela71879[[#This Row],[Kolumna3]]-Tabela71879[[#This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Tabela71879[[#This Row],[Kolumna3]]-Tabela71879[[#This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Tabela71879[[#This Row],[Kolumna3]]-Tabela71879[[#This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Tabela71879[[#This Row],[Kolumna3]]-Tabela71879[[#This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SUM(Jedzenie277[[#All],[0]])</f>
        <v>0</v>
      </c>
      <c r="D62" s="16">
        <f>SUM(Jedzenie277[[#All],[02]])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SUM(Tabela33080[#This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SUM(Tabela33080[#This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SUM(Tabela33080[#This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SUM(Tabela33080[#This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SUM(Tabela33080[#This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SUM(Tabela43181[[#All],[Kolumna2]])</f>
        <v>0</v>
      </c>
      <c r="D69" s="16">
        <f>SUM(Tabela43181[[#All],[Kolumna3]])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SUM(Tabela184191[#This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SUM(Tabela184191[#This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SUM(Tabela184191[#This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SUM(Tabela184191[#This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SUM(Tabela184191[#This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SUM(Tabela184191[#This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SUM(Tabela184191[#This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SUM(Tabela184191[#This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SUM(Tabela184191[#This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SUM(Tabela184191[#This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SUM(Transport378[[#All],[Kolumna2]])</f>
        <v>0</v>
      </c>
      <c r="D81" s="16">
        <f>SUM(Transport378[[#All],[Kolumna3]])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SUM(Tabela194292[#This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SUM(Tabela194292[#This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SUM(Tabela194292[#This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SUM(Tabela194292[#This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SUM(Tabela194292[#This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SUM(Tabela194292[#This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SUM(Tabela194292[#This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SUM(Tabela194292[#This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SUM(Tabela83282[[#All],[Kolumna2]])</f>
        <v>0</v>
      </c>
      <c r="D91" s="16">
        <f>SUM(Tabela83282[[#All],[Kolumna3]])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SUM(Tabela19214393[#This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SUM(Tabela19214393[#This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SUM(Tabela19214393[#This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SUM(Tabela19214393[#This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SUM(Tabela19214393[#This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SUM(Tabela93383[[#All],[Kolumna2]])</f>
        <v>0</v>
      </c>
      <c r="D98" s="16">
        <f>SUM(Tabela93383[[#All],[Kolumna3]])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SUM(Tabela1921254797[#This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SUM(Tabela1921254797[#This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SUM(Tabela1921254797[#This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SUM(Tabela1921254797[#This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SUM(Tabela103484[[#All],[Kolumna2]])</f>
        <v>0</v>
      </c>
      <c r="D104" s="16">
        <f>SUM(Tabela103484[[#All],[Kolumna3]])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SUM(Tabela1921244696[#This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SUM(Tabela1921244696[#This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SUM(Tabela1921244696[#This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SUM(Tabela1921244696[#This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SUM(Tabela1921244696[#This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SUM(Tabela113585[[#All],[Kolumna2]])</f>
        <v>0</v>
      </c>
      <c r="D111" s="16">
        <f>SUM(Tabela113585[[#All],[Kolumna3]])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SUM(Tabela19224494[#This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SUM(Tabela19224494[#This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SUM(Tabela19224494[#This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SUM(Tabela19224494[#This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SUM(Tabela19224494[#This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SUM(Tabela123686[[#All],[Kolumna2]])</f>
        <v>0</v>
      </c>
      <c r="D118" s="16">
        <f>SUM(Tabela123686[[#All],[Kolumna3]])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SUM(Tabela254898[#This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SUM(Tabela254898[#This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SUM(Tabela254898[#This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SUM(Tabela254898[#This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SUM(Tabela254898[#This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SUM(Tabela254898[#This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SUM(Tabela133787[[#All],[Kolumna2]])</f>
        <v>0</v>
      </c>
      <c r="D126" s="16">
        <f>SUM(Tabela133787[[#All],[Kolumna3]])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SUM(Tabela264999[#This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SUM(Tabela264999[#This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SUM(Tabela264999[#This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SUM(Tabela264999[#This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SUM(Tabela264999[#This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SUM(Tabela264999[#This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SUM(Tabela264999[#This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SUM(Tabela264999[#This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SUM(Tabela143888[[#All],[Kolumna2]])</f>
        <v>0</v>
      </c>
      <c r="D136" s="16">
        <f>SUM(Tabela143888[[#All],[Kolumna3]])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SUM(Tabela2750100[#This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SUM(Tabela2750100[#This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SUM(Tabela2750100[#This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SUM(Tabela2750100[#This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SUM(Tabela2750100[#This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SUM(Tabela2750100[#This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SUM(Tabela2750100[#This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SUM(Tabela2750100[#This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SUM(Tabela153989[[#All],[Kolumna2]])</f>
        <v>0</v>
      </c>
      <c r="D146" s="16">
        <f>SUM(Tabela153989[[#All],[Kolumna3]])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SUM(Tabela2851101[#This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SUM(Tabela2851101[#This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SUM(Tabela2851101[#This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SUM(Tabela2851101[#This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SUM(Tabela2851101[#This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SUM(Tabela2851101[#This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SUM(Tabela164090[[#All],[Kolumna2]])</f>
        <v>0</v>
      </c>
      <c r="D154" s="16">
        <f>SUM(Tabela164090[[#All],[Kolumna3]])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SUM(Tabela19234595[#This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SUM(Tabela19234595[#This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SUM(Tabela19234595[#This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SUM(Tabela19234595[#This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SUM(Tabela19234595[#This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SUM(Tabela19234595[#This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SUM(Tabela19234595[#This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SUM(Tabela19234595[#This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{ABB4383A-EE97-6A44-952E-63B9C20CF368}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{5A6B4AEE-3EAA-B045-A9E8-973DD87AA6A5}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{12304E8C-774E-F947-B57F-F52400A783D6}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{9203F52E-2AED-6046-BEE0-882A281245A4}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{23DBA9D2-E938-D64C-B3BE-FE1FAE567669}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{302BA182-928F-634A-9937-C4046CBC8831}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{4594EB99-5358-774E-96E1-C44F0010D4C8}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{10121A5F-AB15-974A-861D-45BF3EA39519}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{7EFEA753-C280-154B-A574-57B8CE13FF53}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{CF5F5111-A38D-4342-8A34-C2CD999B81DC}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{DED313A9-1D41-7C45-AD35-AF1D2C7E6E6F}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{8B0864C1-BA6F-5448-9282-3912465ECC21}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{D192EC12-7E06-C242-8941-07E45A67A579}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{1CE1B55E-3799-C944-B18D-34E0928E258B}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{169301F0-0AAD-CF4D-BE34-B71D100F07F5}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{21336CE5-D1DA-444F-A4C6-513FA94A90B8}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{5EF0592E-F900-0640-99CA-D333405055AE}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{56CAE85E-4719-AE45-9801-B3C06FF14459}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{CECCFD40-8557-FF4F-BC40-30AAF35A0B2B}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{E7DA8AA0-53CA-1B4D-968B-6CE22CC383FB}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{B2DEF0AB-6AAA-354C-94DB-F1AA43EA4440}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{FDC2045D-784A-E94B-B6CF-C3304C648EC1}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{30C46888-B4AB-C040-B2E8-83C0C0A87E54}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{71D391FA-C511-AB47-B8AE-6CBF4158208E}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{DD63DB78-E60B-D94B-8E4C-8BFFCEA4E3C8}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{1EDFD25E-B522-494B-B87D-6788007862F1}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B4383A-EE97-6A44-952E-63B9C20CF368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5A6B4AEE-3EAA-B045-A9E8-973DD87AA6A5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12304E8C-774E-F947-B57F-F52400A783D6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9203F52E-2AED-6046-BEE0-882A281245A4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23DBA9D2-E938-D64C-B3BE-FE1FAE567669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302BA182-928F-634A-9937-C4046CBC8831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4594EB99-5358-774E-96E1-C44F0010D4C8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10121A5F-AB15-974A-861D-45BF3EA39519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EFEA753-C280-154B-A574-57B8CE13FF53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CF5F5111-A38D-4342-8A34-C2CD999B81DC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DED313A9-1D41-7C45-AD35-AF1D2C7E6E6F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B0864C1-BA6F-5448-9282-3912465ECC21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D192EC12-7E06-C242-8941-07E45A67A579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1CE1B55E-3799-C944-B18D-34E0928E258B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169301F0-0AAD-CF4D-BE34-B71D100F07F5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21336CE5-D1DA-444F-A4C6-513FA94A90B8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5EF0592E-F900-0640-99CA-D333405055AE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56CAE85E-4719-AE45-9801-B3C06FF14459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CECCFD40-8557-FF4F-BC40-30AAF35A0B2B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E7DA8AA0-53CA-1B4D-968B-6CE22CC383FB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B2DEF0AB-6AAA-354C-94DB-F1AA43EA4440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FDC2045D-784A-E94B-B6CF-C3304C648EC1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30C46888-B4AB-C040-B2E8-83C0C0A87E54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71D391FA-C511-AB47-B8AE-6CBF4158208E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DD63DB78-E60B-D94B-8E4C-8BFFCEA4E3C8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1EDFD25E-B522-494B-B87D-6788007862F1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160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SUM(Tabela718104[[#All],[Kolumna2]])</f>
        <v>0</v>
      </c>
      <c r="D48" s="16">
        <f>SUM(Tabela718104[[#All],[Kolumna3]])</f>
        <v>0</v>
      </c>
      <c r="E48" s="15">
        <f>D48-C48</f>
        <v>0</v>
      </c>
      <c r="F48" s="17" t="str">
        <f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Tabela718104[[#This Row],[Kolumna3]]-Tabela718104[[#This Row],[Kolumna2]]</f>
        <v>0</v>
      </c>
      <c r="F49" s="21" t="str">
        <f t="shared" ref="F49:F55" si="0">IFERROR(D49/C49,"")</f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Tabela718104[[#This Row],[Kolumna3]]-Tabela718104[[#This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Tabela718104[[#This Row],[Kolumna3]]-Tabela718104[[#This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Tabela718104[[#This Row],[Kolumna3]]-Tabela718104[[#This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Tabela718104[[#This Row],[Kolumna3]]-Tabela718104[[#This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Tabela718104[[#This Row],[Kolumna3]]-Tabela718104[[#This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Tabela718104[[#This Row],[Kolumna3]]-Tabela718104[[#This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SUM(Jedzenie2102[[#All],[0]])</f>
        <v>0</v>
      </c>
      <c r="D62" s="16">
        <f>SUM(Jedzenie2102[[#All],[02]])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SUM(Tabela330105[#This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SUM(Tabela330105[#This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SUM(Tabela330105[#This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SUM(Tabela330105[#This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SUM(Tabela330105[#This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SUM(Tabela431106[[#All],[Kolumna2]])</f>
        <v>0</v>
      </c>
      <c r="D69" s="16">
        <f>SUM(Tabela431106[[#All],[Kolumna3]])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SUM(Tabela1841116[#This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SUM(Tabela1841116[#This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SUM(Tabela1841116[#This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SUM(Tabela1841116[#This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SUM(Tabela1841116[#This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SUM(Tabela1841116[#This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SUM(Tabela1841116[#This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SUM(Tabela1841116[#This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SUM(Tabela1841116[#This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SUM(Tabela1841116[#This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SUM(Transport3103[[#All],[Kolumna2]])</f>
        <v>0</v>
      </c>
      <c r="D81" s="16">
        <f>SUM(Transport3103[[#All],[Kolumna3]])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SUM(Tabela1942117[#This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SUM(Tabela1942117[#This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SUM(Tabela1942117[#This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SUM(Tabela1942117[#This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SUM(Tabela1942117[#This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SUM(Tabela1942117[#This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SUM(Tabela1942117[#This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SUM(Tabela1942117[#This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SUM(Tabela832107[[#All],[Kolumna2]])</f>
        <v>0</v>
      </c>
      <c r="D91" s="16">
        <f>SUM(Tabela832107[[#All],[Kolumna3]])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SUM(Tabela192143118[#This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SUM(Tabela192143118[#This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SUM(Tabela192143118[#This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SUM(Tabela192143118[#This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SUM(Tabela192143118[#This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SUM(Tabela933108[[#All],[Kolumna2]])</f>
        <v>0</v>
      </c>
      <c r="D98" s="16">
        <f>SUM(Tabela933108[[#All],[Kolumna3]])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SUM(Tabela19212547122[#This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SUM(Tabela19212547122[#This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SUM(Tabela19212547122[#This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SUM(Tabela19212547122[#This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SUM(Tabela1034109[[#All],[Kolumna2]])</f>
        <v>0</v>
      </c>
      <c r="D104" s="16">
        <f>SUM(Tabela1034109[[#All],[Kolumna3]])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SUM(Tabela19212446121[#This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SUM(Tabela19212446121[#This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SUM(Tabela19212446121[#This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SUM(Tabela19212446121[#This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SUM(Tabela19212446121[#This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SUM(Tabela1135110[[#All],[Kolumna2]])</f>
        <v>0</v>
      </c>
      <c r="D111" s="16">
        <f>SUM(Tabela1135110[[#All],[Kolumna3]])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SUM(Tabela192244119[#This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SUM(Tabela192244119[#This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SUM(Tabela192244119[#This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SUM(Tabela192244119[#This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SUM(Tabela192244119[#This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SUM(Tabela1236111[[#All],[Kolumna2]])</f>
        <v>0</v>
      </c>
      <c r="D118" s="16">
        <f>SUM(Tabela1236111[[#All],[Kolumna3]])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SUM(Tabela2548123[#This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SUM(Tabela2548123[#This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SUM(Tabela2548123[#This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SUM(Tabela2548123[#This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SUM(Tabela2548123[#This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SUM(Tabela2548123[#This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SUM(Tabela1337112[[#All],[Kolumna2]])</f>
        <v>0</v>
      </c>
      <c r="D126" s="16">
        <f>SUM(Tabela1337112[[#All],[Kolumna3]])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SUM(Tabela2649124[#This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SUM(Tabela2649124[#This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SUM(Tabela2649124[#This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SUM(Tabela2649124[#This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SUM(Tabela2649124[#This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SUM(Tabela2649124[#This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SUM(Tabela2649124[#This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SUM(Tabela2649124[#This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SUM(Tabela1438113[[#All],[Kolumna2]])</f>
        <v>0</v>
      </c>
      <c r="D136" s="16">
        <f>SUM(Tabela1438113[[#All],[Kolumna3]])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SUM(Tabela2750125[#This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SUM(Tabela2750125[#This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SUM(Tabela2750125[#This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SUM(Tabela2750125[#This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SUM(Tabela2750125[#This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SUM(Tabela2750125[#This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SUM(Tabela2750125[#This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SUM(Tabela2750125[#This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SUM(Tabela1539114[[#All],[Kolumna2]])</f>
        <v>0</v>
      </c>
      <c r="D146" s="16">
        <f>SUM(Tabela1539114[[#All],[Kolumna3]])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SUM(Tabela2851126[#This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SUM(Tabela2851126[#This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SUM(Tabela2851126[#This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SUM(Tabela2851126[#This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SUM(Tabela2851126[#This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SUM(Tabela2851126[#This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SUM(Tabela1640115[[#All],[Kolumna2]])</f>
        <v>0</v>
      </c>
      <c r="D154" s="16">
        <f>SUM(Tabela1640115[[#All],[Kolumna3]])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SUM(Tabela192345120[#This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SUM(Tabela192345120[#This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SUM(Tabela192345120[#This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SUM(Tabela192345120[#This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SUM(Tabela192345120[#This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SUM(Tabela192345120[#This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SUM(Tabela192345120[#This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SUM(Tabela192345120[#This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{8AC92F4B-B2BE-0B4D-A42B-DFF7B868B3CC}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{091E869D-416A-C548-9C34-76E403838656}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{286782D2-C35E-6D45-8777-2E415C2C10E7}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{D42B6BAB-5F82-8142-8EE1-53DF3DB16DC5}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{19D50721-CE99-E14A-ABD9-8BD222C73463}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{18ADD8E9-DB83-5741-B467-CEFB842F760E}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{722CEE2A-E394-AA4B-9CC5-F5D7FC9A6022}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{45303D77-8DC9-5048-8BEC-96C862730AC0}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{25EAFA62-C679-224A-AB70-2E1FBAD1A9AB}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{8752F05A-DBD0-D74D-849F-359790551F8F}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{EA04FED2-D1A0-1747-ABE1-72C4436B879A}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{ABEC968C-EC0F-A148-879A-511BC9B7E2F2}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{14914387-77BE-F54E-A88B-21A595D95D55}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{4C595D33-C279-7F4E-91E8-2A3A570CB860}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{DBC28344-1DD6-A94C-A8D2-BCD6471AAC28}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{8AF64F47-F17E-BF4D-95F7-F74B3377A419}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{C0522F4E-8EA6-E24D-9707-2910A9E0787C}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{DFB4270D-D83E-064A-B82B-65BDAE50851D}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{53E0BC56-9F8E-A545-8556-FF86D70D4F40}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{4512AA4D-DC0C-2F46-9813-B45C5D3A4915}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{23C8F753-EDCF-764A-A085-4EF9E563CD4B}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{64FD5F3E-82DE-3448-9091-50346FDFEF31}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{EBF66BA1-A3C7-7143-9D60-011D1917FF72}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{B383FB47-4405-2E4B-9AE6-08F986ED400E}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{D5D9F2B3-2BA6-C34C-BBF9-71B0462CC303}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{A83E07CD-A0E1-864E-BDA8-70FBD75295AD}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C92F4B-B2BE-0B4D-A42B-DFF7B868B3CC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091E869D-416A-C548-9C34-76E403838656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286782D2-C35E-6D45-8777-2E415C2C10E7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D42B6BAB-5F82-8142-8EE1-53DF3DB16DC5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19D50721-CE99-E14A-ABD9-8BD222C73463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18ADD8E9-DB83-5741-B467-CEFB842F760E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722CEE2A-E394-AA4B-9CC5-F5D7FC9A6022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45303D77-8DC9-5048-8BEC-96C862730AC0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25EAFA62-C679-224A-AB70-2E1FBAD1A9AB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8752F05A-DBD0-D74D-849F-359790551F8F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A04FED2-D1A0-1747-ABE1-72C4436B879A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ABEC968C-EC0F-A148-879A-511BC9B7E2F2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4914387-77BE-F54E-A88B-21A595D95D55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4C595D33-C279-7F4E-91E8-2A3A570CB860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DBC28344-1DD6-A94C-A8D2-BCD6471AAC28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8AF64F47-F17E-BF4D-95F7-F74B3377A419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C0522F4E-8EA6-E24D-9707-2910A9E0787C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DFB4270D-D83E-064A-B82B-65BDAE50851D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53E0BC56-9F8E-A545-8556-FF86D70D4F40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4512AA4D-DC0C-2F46-9813-B45C5D3A491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3C8F753-EDCF-764A-A085-4EF9E563CD4B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64FD5F3E-82DE-3448-9091-50346FDFEF31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EBF66BA1-A3C7-7143-9D60-011D1917FF72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B383FB47-4405-2E4B-9AE6-08F986ED400E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D5D9F2B3-2BA6-C34C-BBF9-71B0462CC303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A83E07CD-A0E1-864E-BDA8-70FBD75295AD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161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SUM(Tabela718129[[#All],[Kolumna2]])</f>
        <v>0</v>
      </c>
      <c r="D48" s="16">
        <f>SUM(Tabela718129[[#All],[Kolumna3]])</f>
        <v>0</v>
      </c>
      <c r="E48" s="15">
        <f>D48-C48</f>
        <v>0</v>
      </c>
      <c r="F48" s="17" t="str">
        <f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Tabela718129[[#This Row],[Kolumna3]]-Tabela718129[[#This Row],[Kolumna2]]</f>
        <v>0</v>
      </c>
      <c r="F49" s="21" t="str">
        <f t="shared" ref="F49:F55" si="0">IFERROR(D49/C49,"")</f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Tabela718129[[#This Row],[Kolumna3]]-Tabela718129[[#This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Tabela718129[[#This Row],[Kolumna3]]-Tabela718129[[#This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Tabela718129[[#This Row],[Kolumna3]]-Tabela718129[[#This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Tabela718129[[#This Row],[Kolumna3]]-Tabela718129[[#This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Tabela718129[[#This Row],[Kolumna3]]-Tabela718129[[#This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Tabela718129[[#This Row],[Kolumna3]]-Tabela718129[[#This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SUM(Jedzenie2127[[#All],[0]])</f>
        <v>0</v>
      </c>
      <c r="D62" s="16">
        <f>SUM(Jedzenie2127[[#All],[02]])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SUM(Tabela330130[#This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SUM(Tabela330130[#This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SUM(Tabela330130[#This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SUM(Tabela330130[#This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SUM(Tabela330130[#This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SUM(Tabela431131[[#All],[Kolumna2]])</f>
        <v>0</v>
      </c>
      <c r="D69" s="16">
        <f>SUM(Tabela431131[[#All],[Kolumna3]])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SUM(Tabela1841141[#This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SUM(Tabela1841141[#This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SUM(Tabela1841141[#This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SUM(Tabela1841141[#This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SUM(Tabela1841141[#This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SUM(Tabela1841141[#This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SUM(Tabela1841141[#This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SUM(Tabela1841141[#This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SUM(Tabela1841141[#This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SUM(Tabela1841141[#This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SUM(Transport3128[[#All],[Kolumna2]])</f>
        <v>0</v>
      </c>
      <c r="D81" s="16">
        <f>SUM(Transport3128[[#All],[Kolumna3]])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SUM(Tabela1942142[#This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SUM(Tabela1942142[#This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SUM(Tabela1942142[#This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SUM(Tabela1942142[#This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SUM(Tabela1942142[#This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SUM(Tabela1942142[#This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SUM(Tabela1942142[#This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SUM(Tabela1942142[#This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SUM(Tabela832132[[#All],[Kolumna2]])</f>
        <v>0</v>
      </c>
      <c r="D91" s="16">
        <f>SUM(Tabela832132[[#All],[Kolumna3]])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SUM(Tabela192143143[#This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SUM(Tabela192143143[#This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SUM(Tabela192143143[#This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SUM(Tabela192143143[#This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SUM(Tabela192143143[#This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SUM(Tabela933133[[#All],[Kolumna2]])</f>
        <v>0</v>
      </c>
      <c r="D98" s="16">
        <f>SUM(Tabela933133[[#All],[Kolumna3]])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SUM(Tabela19212547147[#This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SUM(Tabela19212547147[#This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SUM(Tabela19212547147[#This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SUM(Tabela19212547147[#This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SUM(Tabela1034134[[#All],[Kolumna2]])</f>
        <v>0</v>
      </c>
      <c r="D104" s="16">
        <f>SUM(Tabela1034134[[#All],[Kolumna3]])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SUM(Tabela19212446146[#This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SUM(Tabela19212446146[#This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SUM(Tabela19212446146[#This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SUM(Tabela19212446146[#This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SUM(Tabela19212446146[#This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SUM(Tabela1135135[[#All],[Kolumna2]])</f>
        <v>0</v>
      </c>
      <c r="D111" s="16">
        <f>SUM(Tabela1135135[[#All],[Kolumna3]])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SUM(Tabela192244144[#This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SUM(Tabela192244144[#This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SUM(Tabela192244144[#This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SUM(Tabela192244144[#This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SUM(Tabela192244144[#This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SUM(Tabela1236136[[#All],[Kolumna2]])</f>
        <v>0</v>
      </c>
      <c r="D118" s="16">
        <f>SUM(Tabela1236136[[#All],[Kolumna3]])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SUM(Tabela2548148[#This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SUM(Tabela2548148[#This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SUM(Tabela2548148[#This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SUM(Tabela2548148[#This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SUM(Tabela2548148[#This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SUM(Tabela2548148[#This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SUM(Tabela1337137[[#All],[Kolumna2]])</f>
        <v>0</v>
      </c>
      <c r="D126" s="16">
        <f>SUM(Tabela1337137[[#All],[Kolumna3]])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SUM(Tabela2649149[#This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SUM(Tabela2649149[#This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SUM(Tabela2649149[#This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SUM(Tabela2649149[#This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SUM(Tabela2649149[#This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SUM(Tabela2649149[#This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SUM(Tabela2649149[#This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SUM(Tabela2649149[#This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SUM(Tabela1438138[[#All],[Kolumna2]])</f>
        <v>0</v>
      </c>
      <c r="D136" s="16">
        <f>SUM(Tabela1438138[[#All],[Kolumna3]])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SUM(Tabela2750150[#This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SUM(Tabela2750150[#This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SUM(Tabela2750150[#This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SUM(Tabela2750150[#This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SUM(Tabela2750150[#This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SUM(Tabela2750150[#This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SUM(Tabela2750150[#This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SUM(Tabela2750150[#This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SUM(Tabela1539139[[#All],[Kolumna2]])</f>
        <v>0</v>
      </c>
      <c r="D146" s="16">
        <f>SUM(Tabela1539139[[#All],[Kolumna3]])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SUM(Tabela2851151[#This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SUM(Tabela2851151[#This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SUM(Tabela2851151[#This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SUM(Tabela2851151[#This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SUM(Tabela2851151[#This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SUM(Tabela2851151[#This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SUM(Tabela1640140[[#All],[Kolumna2]])</f>
        <v>0</v>
      </c>
      <c r="D154" s="16">
        <f>SUM(Tabela1640140[[#All],[Kolumna3]])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SUM(Tabela192345145[#This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SUM(Tabela192345145[#This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SUM(Tabela192345145[#This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SUM(Tabela192345145[#This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SUM(Tabela192345145[#This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SUM(Tabela192345145[#This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SUM(Tabela192345145[#This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SUM(Tabela192345145[#This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{C1DC3EA3-3EB2-444C-9D11-6C7881C3321E}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{506E04E8-55F0-6D4F-A2E0-9716CC77A025}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{A074B2DF-9525-7141-83AD-4D004ACD2AB3}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{0A8D3BB7-74DF-694D-A369-099460D553AC}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{8340AEB4-5305-3345-A6D7-4480CEED08DF}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{4A88234A-5380-F940-BAD1-65A854D0F8EB}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{AFB81F02-C1BB-194F-A49B-399FBB9C1405}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{5B9ECF96-B59F-9C42-8B8A-B552AFB21B88}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{66EDBA3A-0F2C-B04A-B093-9F7998D87FF1}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{903D0CE9-92F8-AF41-8C82-62466FEEBB6A}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{9E4AB5DB-7363-B240-95F7-5E879F33DC93}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{8AA174C5-EABE-4941-8AD1-326680A9B536}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{F0B42BA8-B03F-B743-A4DC-9F6A262FB1D8}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{FA79796E-8DD3-1C42-A33F-FD06E9E888E0}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{02E06299-1BCA-494C-BADA-9BBC4BA34CA4}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{9914664C-899F-A348-B075-D59DFD9CCCA9}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{89D81118-0891-AB47-9F11-DDA19F8296EE}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{CC4F4EC2-2F5C-A548-9EDA-5F867443F532}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{C469DF7E-D19E-A04D-8111-C1F0D88BC82A}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{515F041A-5B79-784E-8BA1-51BEA7DB0AF2}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{681EEF3E-E94A-8645-98BC-9BCD5C1226C9}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{4F9C98B0-4601-DB4D-AFE2-233AC64A67B5}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{92995DEB-FC0F-0248-BA5C-B919E7997842}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{E9B3A1DC-860B-7D4D-AF10-1E2A18BAD392}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{483014A7-EE39-B841-B2FA-74A77897E1E6}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{53453B4B-D791-6D4B-BBC6-CE43C44021B5}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DC3EA3-3EB2-444C-9D11-6C7881C3321E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506E04E8-55F0-6D4F-A2E0-9716CC77A025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A074B2DF-9525-7141-83AD-4D004ACD2AB3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0A8D3BB7-74DF-694D-A369-099460D553AC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340AEB4-5305-3345-A6D7-4480CEED08DF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4A88234A-5380-F940-BAD1-65A854D0F8EB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AFB81F02-C1BB-194F-A49B-399FBB9C1405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5B9ECF96-B59F-9C42-8B8A-B552AFB21B88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66EDBA3A-0F2C-B04A-B093-9F7998D87FF1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903D0CE9-92F8-AF41-8C82-62466FEEBB6A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9E4AB5DB-7363-B240-95F7-5E879F33DC93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AA174C5-EABE-4941-8AD1-326680A9B536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F0B42BA8-B03F-B743-A4DC-9F6A262FB1D8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A79796E-8DD3-1C42-A33F-FD06E9E888E0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2E06299-1BCA-494C-BADA-9BBC4BA34CA4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9914664C-899F-A348-B075-D59DFD9CCCA9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89D81118-0891-AB47-9F11-DDA19F8296EE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CC4F4EC2-2F5C-A548-9EDA-5F867443F532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C469DF7E-D19E-A04D-8111-C1F0D88BC82A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515F041A-5B79-784E-8BA1-51BEA7DB0AF2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681EEF3E-E94A-8645-98BC-9BCD5C1226C9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4F9C98B0-4601-DB4D-AFE2-233AC64A67B5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92995DEB-FC0F-0248-BA5C-B919E7997842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E9B3A1DC-860B-7D4D-AF10-1E2A18BAD392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483014A7-EE39-B841-B2FA-74A77897E1E6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53453B4B-D791-6D4B-BBC6-CE43C44021B5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63" t="s">
        <v>162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SUM(Tabela718129154[[#All],[Kolumna2]])</f>
        <v>0</v>
      </c>
      <c r="D48" s="16">
        <f>SUM(Tabela718129154[[#All],[Kolumna3]])</f>
        <v>0</v>
      </c>
      <c r="E48" s="15">
        <f>D48-C48</f>
        <v>0</v>
      </c>
      <c r="F48" s="17" t="str">
        <f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Tabela718129154[[#This Row],[Kolumna3]]-Tabela718129154[[#This Row],[Kolumna2]]</f>
        <v>0</v>
      </c>
      <c r="F49" s="21" t="str">
        <f t="shared" ref="F49:F55" si="0">IFERROR(D49/C49,"")</f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Tabela718129154[[#This Row],[Kolumna3]]-Tabela718129154[[#This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Tabela718129154[[#This Row],[Kolumna3]]-Tabela718129154[[#This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Tabela718129154[[#This Row],[Kolumna3]]-Tabela718129154[[#This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Tabela718129154[[#This Row],[Kolumna3]]-Tabela718129154[[#This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Tabela718129154[[#This Row],[Kolumna3]]-Tabela718129154[[#This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Tabela718129154[[#This Row],[Kolumna3]]-Tabela718129154[[#This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SUM(Jedzenie2127152[[#All],[0]])</f>
        <v>0</v>
      </c>
      <c r="D62" s="16">
        <f>SUM(Jedzenie2127152[[#All],[02]])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SUM(Tabela330130155[#This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SUM(Tabela330130155[#This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SUM(Tabela330130155[#This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SUM(Tabela330130155[#This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SUM(Tabela330130155[#This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SUM(Tabela431131156[[#All],[Kolumna2]])</f>
        <v>0</v>
      </c>
      <c r="D69" s="16">
        <f>SUM(Tabela431131156[[#All],[Kolumna3]])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SUM(Tabela1841141166[#This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SUM(Tabela1841141166[#This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SUM(Tabela1841141166[#This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SUM(Tabela1841141166[#This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SUM(Tabela1841141166[#This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SUM(Tabela1841141166[#This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SUM(Tabela1841141166[#This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SUM(Tabela1841141166[#This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SUM(Tabela1841141166[#This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SUM(Tabela1841141166[#This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SUM(Transport3128153[[#All],[Kolumna2]])</f>
        <v>0</v>
      </c>
      <c r="D81" s="16">
        <f>SUM(Transport3128153[[#All],[Kolumna3]])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SUM(Tabela1942142167[#This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SUM(Tabela1942142167[#This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SUM(Tabela1942142167[#This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SUM(Tabela1942142167[#This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SUM(Tabela1942142167[#This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SUM(Tabela1942142167[#This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SUM(Tabela1942142167[#This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SUM(Tabela1942142167[#This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SUM(Tabela832132157[[#All],[Kolumna2]])</f>
        <v>0</v>
      </c>
      <c r="D91" s="16">
        <f>SUM(Tabela832132157[[#All],[Kolumna3]])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SUM(Tabela192143143168[#This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SUM(Tabela192143143168[#This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SUM(Tabela192143143168[#This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SUM(Tabela192143143168[#This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SUM(Tabela192143143168[#This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SUM(Tabela933133158[[#All],[Kolumna2]])</f>
        <v>0</v>
      </c>
      <c r="D98" s="16">
        <f>SUM(Tabela933133158[[#All],[Kolumna3]])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SUM(Tabela19212547147172[#This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SUM(Tabela19212547147172[#This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SUM(Tabela19212547147172[#This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SUM(Tabela19212547147172[#This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SUM(Tabela1034134159[[#All],[Kolumna2]])</f>
        <v>0</v>
      </c>
      <c r="D104" s="16">
        <f>SUM(Tabela1034134159[[#All],[Kolumna3]])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SUM(Tabela19212446146171[#This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SUM(Tabela19212446146171[#This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SUM(Tabela19212446146171[#This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SUM(Tabela19212446146171[#This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SUM(Tabela19212446146171[#This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SUM(Tabela1135135160[[#All],[Kolumna2]])</f>
        <v>0</v>
      </c>
      <c r="D111" s="16">
        <f>SUM(Tabela1135135160[[#All],[Kolumna3]])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SUM(Tabela192244144169[#This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SUM(Tabela192244144169[#This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SUM(Tabela192244144169[#This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SUM(Tabela192244144169[#This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SUM(Tabela192244144169[#This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SUM(Tabela1236136161[[#All],[Kolumna2]])</f>
        <v>0</v>
      </c>
      <c r="D118" s="16">
        <f>SUM(Tabela1236136161[[#All],[Kolumna3]])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SUM(Tabela2548148173[#This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SUM(Tabela2548148173[#This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SUM(Tabela2548148173[#This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SUM(Tabela2548148173[#This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SUM(Tabela2548148173[#This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SUM(Tabela2548148173[#This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SUM(Tabela1337137162[[#All],[Kolumna2]])</f>
        <v>0</v>
      </c>
      <c r="D126" s="16">
        <f>SUM(Tabela1337137162[[#All],[Kolumna3]])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SUM(Tabela2649149174[#This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SUM(Tabela2649149174[#This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SUM(Tabela2649149174[#This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SUM(Tabela2649149174[#This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SUM(Tabela2649149174[#This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SUM(Tabela2649149174[#This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SUM(Tabela2649149174[#This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SUM(Tabela2649149174[#This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SUM(Tabela1438138163[[#All],[Kolumna2]])</f>
        <v>0</v>
      </c>
      <c r="D136" s="16">
        <f>SUM(Tabela1438138163[[#All],[Kolumna3]])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SUM(Tabela2750150175[#This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SUM(Tabela2750150175[#This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SUM(Tabela2750150175[#This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SUM(Tabela2750150175[#This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SUM(Tabela2750150175[#This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SUM(Tabela2750150175[#This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SUM(Tabela2750150175[#This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SUM(Tabela2750150175[#This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SUM(Tabela1539139164[[#All],[Kolumna2]])</f>
        <v>0</v>
      </c>
      <c r="D146" s="16">
        <f>SUM(Tabela1539139164[[#All],[Kolumna3]])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SUM(Tabela2851151176[#This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SUM(Tabela2851151176[#This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SUM(Tabela2851151176[#This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SUM(Tabela2851151176[#This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SUM(Tabela2851151176[#This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SUM(Tabela2851151176[#This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SUM(Tabela1640140165[[#All],[Kolumna2]])</f>
        <v>0</v>
      </c>
      <c r="D154" s="16">
        <f>SUM(Tabela1640140165[[#All],[Kolumna3]])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SUM(Tabela192345145170[#This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SUM(Tabela192345145170[#This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SUM(Tabela192345145170[#This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SUM(Tabela192345145170[#This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SUM(Tabela192345145170[#This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SUM(Tabela192345145170[#This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SUM(Tabela192345145170[#This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SUM(Tabela192345145170[#This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{526166D4-A70F-9F4B-AC92-79E3AC595CEA}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{CFED32CA-BBD1-404D-B0B1-41D5E4D0EAAC}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{F7167E53-C5EF-1848-979C-E4AEFA6C899A}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{8EE068CE-667D-EE4A-8E6F-F0BE6DF94C25}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{22D05EE8-2612-5E46-A172-8D8A808CBF63}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{5EE81A37-0624-F940-8D7D-EC52E1D6F273}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{76E2C2A1-3CBC-BF4B-91AC-A9015B1B86B9}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{937FC205-617C-644B-8456-DF13925B0047}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{FBFC4906-2CBD-C840-8734-318D28F897DB}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{EA3C8885-6F82-AE4B-B222-59D5B35EC4C6}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{D89E69B2-B5CA-0048-886F-105A1FAC2D91}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{50B33E82-2568-9045-8149-CD2AAF15F97D}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{80A3591C-802E-FF4E-8CC2-0E37B93826AA}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{3740D2C1-4817-9C43-8C80-967521C94029}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{615053E7-50F5-464E-AFFF-64223A262B7F}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{8729D3FC-31B7-9D45-8B66-493E0ED228C7}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{36BC8E6B-D766-5241-BF4E-5F3524D157CB}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{5EDDD2E4-54E9-1D42-B790-7EF1C0A13E5C}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{D00A4EBA-0117-E644-BB47-83F2AFF47225}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{A929728C-BB8E-B048-9FB9-92967B835D90}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{5571F901-B505-6749-A5BD-9885BFC1F6AA}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{89C24885-4ACE-064B-B025-E7C3C90A7EA9}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{68FCADD3-506C-5246-AC90-927C047C50FF}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{D46CC8E2-8EB7-E641-A37E-D4165A2E4723}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{17CB0506-B9BF-D04C-9706-61934F63DBCA}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{F91A6ED9-D42B-6148-961C-5E41807A23E3}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6166D4-A70F-9F4B-AC92-79E3AC595CEA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CFED32CA-BBD1-404D-B0B1-41D5E4D0EAAC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F7167E53-C5EF-1848-979C-E4AEFA6C899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8EE068CE-667D-EE4A-8E6F-F0BE6DF94C25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22D05EE8-2612-5E46-A172-8D8A808CBF63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5EE81A37-0624-F940-8D7D-EC52E1D6F273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76E2C2A1-3CBC-BF4B-91AC-A9015B1B86B9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37FC205-617C-644B-8456-DF13925B0047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FBFC4906-2CBD-C840-8734-318D28F897DB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EA3C8885-6F82-AE4B-B222-59D5B35EC4C6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D89E69B2-B5CA-0048-886F-105A1FAC2D9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50B33E82-2568-9045-8149-CD2AAF15F97D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80A3591C-802E-FF4E-8CC2-0E37B93826AA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3740D2C1-4817-9C43-8C80-967521C94029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615053E7-50F5-464E-AFFF-64223A262B7F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8729D3FC-31B7-9D45-8B66-493E0ED228C7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36BC8E6B-D766-5241-BF4E-5F3524D157CB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5EDDD2E4-54E9-1D42-B790-7EF1C0A13E5C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D00A4EBA-0117-E644-BB47-83F2AFF47225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A929728C-BB8E-B048-9FB9-92967B835D90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5571F901-B505-6749-A5BD-9885BFC1F6AA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89C24885-4ACE-064B-B025-E7C3C90A7EA9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68FCADD3-506C-5246-AC90-927C047C50FF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D46CC8E2-8EB7-E641-A37E-D4165A2E4723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17CB0506-B9BF-D04C-9706-61934F63DBCA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F91A6ED9-D42B-6148-961C-5E41807A23E3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166"/>
  <sheetViews>
    <sheetView showGridLines="0" workbookViewId="0">
      <pane xSplit="8" topLeftCell="I1" activePane="topRight" state="frozen"/>
      <selection activeCell="A12" sqref="A12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56" t="s">
        <v>130</v>
      </c>
      <c r="C2" s="56"/>
      <c r="D2" s="57" t="s">
        <v>163</v>
      </c>
      <c r="E2" s="5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59" t="s">
        <v>144</v>
      </c>
      <c r="C4" s="60"/>
      <c r="D4" s="60"/>
      <c r="E4" s="60"/>
    </row>
    <row r="5" spans="2:7" outlineLevel="1" x14ac:dyDescent="0.2">
      <c r="B5" s="41" t="s">
        <v>148</v>
      </c>
      <c r="C5" s="45" t="s">
        <v>149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52" t="s">
        <v>127</v>
      </c>
      <c r="C9" s="52"/>
      <c r="D9" s="34">
        <f>C46</f>
        <v>0</v>
      </c>
      <c r="E9" s="18"/>
    </row>
    <row r="10" spans="2:7" x14ac:dyDescent="0.2">
      <c r="B10" s="52" t="s">
        <v>131</v>
      </c>
      <c r="C10" s="52"/>
      <c r="D10" s="34">
        <f>C60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53" t="s">
        <v>133</v>
      </c>
      <c r="C12" s="5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52" t="s">
        <v>128</v>
      </c>
      <c r="C16" s="52"/>
      <c r="D16" s="28">
        <f>D46</f>
        <v>0</v>
      </c>
      <c r="E16" s="18"/>
    </row>
    <row r="17" spans="2:5" x14ac:dyDescent="0.2">
      <c r="B17" s="52" t="s">
        <v>135</v>
      </c>
      <c r="C17" s="52"/>
      <c r="D17" s="28">
        <f>D60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53" t="s">
        <v>136</v>
      </c>
      <c r="C19" s="5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54" t="s">
        <v>137</v>
      </c>
      <c r="C21" s="54"/>
      <c r="D21" s="54"/>
      <c r="E21" s="5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50">
        <f>D17</f>
        <v>0</v>
      </c>
      <c r="C23" s="55"/>
      <c r="D23" s="5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54" t="s">
        <v>138</v>
      </c>
      <c r="C25" s="54"/>
      <c r="D25" s="54"/>
      <c r="E25" s="5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50">
        <f>D62</f>
        <v>0</v>
      </c>
      <c r="D27" s="51"/>
      <c r="E27" s="38" t="str">
        <f>IFERROR(D62/C62,"")</f>
        <v/>
      </c>
    </row>
    <row r="28" spans="2:5" ht="18" customHeight="1" x14ac:dyDescent="0.2">
      <c r="B28" s="29" t="str">
        <f>B69</f>
        <v>Mieszkanie / dom</v>
      </c>
      <c r="C28" s="50">
        <f>D69</f>
        <v>0</v>
      </c>
      <c r="D28" s="51"/>
      <c r="E28" s="38" t="str">
        <f>IFERROR(D69/C69,"")</f>
        <v/>
      </c>
    </row>
    <row r="29" spans="2:5" ht="18" customHeight="1" x14ac:dyDescent="0.2">
      <c r="B29" s="29" t="str">
        <f>B81</f>
        <v>Transport</v>
      </c>
      <c r="C29" s="50">
        <f>D81</f>
        <v>0</v>
      </c>
      <c r="D29" s="51"/>
      <c r="E29" s="38" t="str">
        <f>IFERROR(D81/C81,"")</f>
        <v/>
      </c>
    </row>
    <row r="30" spans="2:5" ht="18" customHeight="1" x14ac:dyDescent="0.2">
      <c r="B30" s="29" t="str">
        <f>B91</f>
        <v>Telekomunikacja</v>
      </c>
      <c r="C30" s="50">
        <f>D91</f>
        <v>0</v>
      </c>
      <c r="D30" s="51"/>
      <c r="E30" s="38" t="str">
        <f>IFERROR(D91/C91,"")</f>
        <v/>
      </c>
    </row>
    <row r="31" spans="2:5" ht="18" customHeight="1" x14ac:dyDescent="0.2">
      <c r="B31" s="29" t="str">
        <f>B98</f>
        <v>Opieka zdrowotna</v>
      </c>
      <c r="C31" s="50">
        <f>D98</f>
        <v>0</v>
      </c>
      <c r="D31" s="51"/>
      <c r="E31" s="38" t="str">
        <f>IFERROR(D98/C98,"")</f>
        <v/>
      </c>
    </row>
    <row r="32" spans="2:5" ht="18" customHeight="1" x14ac:dyDescent="0.2">
      <c r="B32" s="29" t="str">
        <f>B104</f>
        <v>Ubranie</v>
      </c>
      <c r="C32" s="50">
        <f>D104</f>
        <v>0</v>
      </c>
      <c r="D32" s="51"/>
      <c r="E32" s="38" t="str">
        <f>IFERROR(D104/C104,"")</f>
        <v/>
      </c>
    </row>
    <row r="33" spans="2:39" ht="18" customHeight="1" x14ac:dyDescent="0.2">
      <c r="B33" s="29" t="str">
        <f>B111</f>
        <v>Higiena</v>
      </c>
      <c r="C33" s="50">
        <f>D111</f>
        <v>0</v>
      </c>
      <c r="D33" s="51"/>
      <c r="E33" s="38" t="str">
        <f>IFERROR(D111/C111,"")</f>
        <v/>
      </c>
    </row>
    <row r="34" spans="2:39" ht="18" customHeight="1" x14ac:dyDescent="0.2">
      <c r="B34" s="29" t="str">
        <f>B118</f>
        <v>Dzieci</v>
      </c>
      <c r="C34" s="50">
        <f>D118</f>
        <v>0</v>
      </c>
      <c r="D34" s="51"/>
      <c r="E34" s="38" t="str">
        <f>IFERROR(D118/C118,"")</f>
        <v/>
      </c>
    </row>
    <row r="35" spans="2:39" ht="18" customHeight="1" x14ac:dyDescent="0.2">
      <c r="B35" s="29" t="str">
        <f>B126</f>
        <v>Rozrywka</v>
      </c>
      <c r="C35" s="50">
        <f>D126</f>
        <v>0</v>
      </c>
      <c r="D35" s="51"/>
      <c r="E35" s="38" t="str">
        <f>IFERROR(D126/C126,"")</f>
        <v/>
      </c>
    </row>
    <row r="36" spans="2:39" ht="18" customHeight="1" x14ac:dyDescent="0.2">
      <c r="B36" s="29" t="str">
        <f>B136</f>
        <v>Inne wydatki</v>
      </c>
      <c r="C36" s="50">
        <f>D136</f>
        <v>0</v>
      </c>
      <c r="D36" s="51"/>
      <c r="E36" s="38" t="str">
        <f>IFERROR(D136/C136,"")</f>
        <v/>
      </c>
    </row>
    <row r="37" spans="2:39" ht="18" customHeight="1" x14ac:dyDescent="0.2">
      <c r="B37" s="29" t="str">
        <f>B146</f>
        <v>Spłata długów</v>
      </c>
      <c r="C37" s="50">
        <f>D146</f>
        <v>0</v>
      </c>
      <c r="D37" s="51"/>
      <c r="E37" s="38" t="str">
        <f>IFERROR(D146/C146,"")</f>
        <v/>
      </c>
    </row>
    <row r="38" spans="2:39" ht="18" customHeight="1" x14ac:dyDescent="0.2">
      <c r="B38" s="29" t="str">
        <f>B154</f>
        <v>Oszczędności</v>
      </c>
      <c r="C38" s="50">
        <f>D154</f>
        <v>0</v>
      </c>
      <c r="D38" s="5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0</v>
      </c>
      <c r="D46" s="40">
        <f>D48</f>
        <v>0</v>
      </c>
      <c r="E46" s="40">
        <f>D46-C46</f>
        <v>0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tr">
        <f>'Wzorzec kategorii'!B14</f>
        <v>Całkowite przychody</v>
      </c>
      <c r="C48" s="15">
        <f>SUM(Tabela718179[[#All],[Kolumna2]])</f>
        <v>0</v>
      </c>
      <c r="D48" s="16">
        <f>SUM(Tabela718179[[#All],[Kolumna3]])</f>
        <v>0</v>
      </c>
      <c r="E48" s="15">
        <f>D48-C48</f>
        <v>0</v>
      </c>
      <c r="F48" s="17" t="str">
        <f>IFERROR(D48/C48,"")</f>
        <v/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tr">
        <f>'Wzorzec kategorii'!B15</f>
        <v>Wynagrodzenie</v>
      </c>
      <c r="C49" s="19">
        <v>0</v>
      </c>
      <c r="D49" s="19">
        <v>0</v>
      </c>
      <c r="E49" s="20">
        <f>Tabela718179[[#This Row],[Kolumna3]]-Tabela718179[[#This Row],[Kolumna2]]</f>
        <v>0</v>
      </c>
      <c r="F49" s="21" t="str">
        <f t="shared" ref="F49:F55" si="0">IFERROR(D49/C49,"")</f>
        <v/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tr">
        <f>'Wzorzec kategorii'!B16</f>
        <v>Wynagrodzenie Partnera / Partnerki</v>
      </c>
      <c r="C50" s="19">
        <v>0</v>
      </c>
      <c r="D50" s="19">
        <v>0</v>
      </c>
      <c r="E50" s="20">
        <f>Tabela718179[[#This Row],[Kolumna3]]-Tabela718179[[#This Row],[Kolumna2]]</f>
        <v>0</v>
      </c>
      <c r="F50" s="21" t="str">
        <f t="shared" si="0"/>
        <v/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tr">
        <f>'Wzorzec kategorii'!B17</f>
        <v>Premia</v>
      </c>
      <c r="C51" s="19">
        <v>0</v>
      </c>
      <c r="D51" s="19">
        <v>0</v>
      </c>
      <c r="E51" s="20">
        <f>Tabela718179[[#This Row],[Kolumna3]]-Tabela718179[[#This Row],[Kolumna2]]</f>
        <v>0</v>
      </c>
      <c r="F51" s="21" t="str">
        <f t="shared" si="0"/>
        <v/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tr">
        <f>'Wzorzec kategorii'!B18</f>
        <v>Przychody z premii bankowych</v>
      </c>
      <c r="C52" s="19">
        <v>0</v>
      </c>
      <c r="D52" s="19">
        <v>0</v>
      </c>
      <c r="E52" s="20">
        <f>Tabela718179[[#This Row],[Kolumna3]]-Tabela718179[[#This Row],[Kolumna2]]</f>
        <v>0</v>
      </c>
      <c r="F52" s="21" t="str">
        <f t="shared" si="0"/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tr">
        <f>'Wzorzec kategorii'!B19</f>
        <v>Odsetki bankowe</v>
      </c>
      <c r="C53" s="19">
        <v>0</v>
      </c>
      <c r="D53" s="19">
        <v>0</v>
      </c>
      <c r="E53" s="20">
        <f>Tabela718179[[#This Row],[Kolumna3]]-Tabela718179[[#This Row],[Kolumna2]]</f>
        <v>0</v>
      </c>
      <c r="F53" s="21" t="str">
        <f t="shared" si="0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kategorii'!B20</f>
        <v>Sprzedaż na Allegro itp.</v>
      </c>
      <c r="C54" s="19">
        <v>0</v>
      </c>
      <c r="D54" s="19">
        <v>0</v>
      </c>
      <c r="E54" s="20">
        <f>Tabela718179[[#This Row],[Kolumna3]]-Tabela718179[[#This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kategorii'!B21</f>
        <v>Inne przychody</v>
      </c>
      <c r="C55" s="19">
        <v>0</v>
      </c>
      <c r="D55" s="19">
        <v>0</v>
      </c>
      <c r="E55" s="20">
        <f>Tabela718179[[#This Row],[Kolumna3]]-Tabela718179[[#This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0</v>
      </c>
      <c r="D60" s="40">
        <f>D62+D69+D81+D91+D98+D104+D111+D118+D126+D136+D146+D154</f>
        <v>0</v>
      </c>
      <c r="E60" s="40">
        <f>C60-D60</f>
        <v>0</v>
      </c>
      <c r="F60" s="8" t="s">
        <v>141</v>
      </c>
      <c r="G60" s="8"/>
      <c r="I60" s="43">
        <f>SUM(I62:I162)</f>
        <v>0</v>
      </c>
      <c r="J60" s="43">
        <f t="shared" ref="J60:AM60" si="1">SUM(J62:J162)</f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0</v>
      </c>
      <c r="T60" s="43">
        <f t="shared" si="1"/>
        <v>0</v>
      </c>
      <c r="U60" s="43">
        <f t="shared" si="1"/>
        <v>0</v>
      </c>
      <c r="V60" s="43">
        <f t="shared" si="1"/>
        <v>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tr">
        <f>'Wzorzec kategorii'!B27</f>
        <v>Jedzenie</v>
      </c>
      <c r="C62" s="15">
        <f>SUM(Jedzenie2177[[#All],[0]])</f>
        <v>0</v>
      </c>
      <c r="D62" s="16">
        <f>SUM(Jedzenie2177[[#All],[02]])</f>
        <v>0</v>
      </c>
      <c r="E62" s="15">
        <f t="shared" ref="E62:E67" si="2">C62-D62</f>
        <v>0</v>
      </c>
      <c r="F62" s="17" t="str">
        <f t="shared" ref="F62:F67" si="3">IFERROR(D62/C62,"")</f>
        <v/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tr">
        <f>'Wzorzec kategorii'!B28</f>
        <v>Jedzenie dom</v>
      </c>
      <c r="C63" s="19">
        <v>0</v>
      </c>
      <c r="D63" s="20">
        <f>SUM(Tabela330180[#This Row])</f>
        <v>0</v>
      </c>
      <c r="E63" s="20">
        <f t="shared" si="2"/>
        <v>0</v>
      </c>
      <c r="F63" s="21" t="str">
        <f t="shared" si="3"/>
        <v/>
      </c>
      <c r="G63" s="2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kategorii'!B29</f>
        <v>Jedzenie miasto</v>
      </c>
      <c r="C64" s="19">
        <v>0</v>
      </c>
      <c r="D64" s="20">
        <f>SUM(Tabela330180[#This Row])</f>
        <v>0</v>
      </c>
      <c r="E64" s="20">
        <f t="shared" si="2"/>
        <v>0</v>
      </c>
      <c r="F64" s="21" t="str">
        <f t="shared" si="3"/>
        <v/>
      </c>
      <c r="G64" s="2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tr">
        <f>'Wzorzec kategorii'!B30</f>
        <v>Jedzenie praca</v>
      </c>
      <c r="C65" s="19">
        <v>0</v>
      </c>
      <c r="D65" s="20">
        <f>SUM(Tabela330180[#This Row])</f>
        <v>0</v>
      </c>
      <c r="E65" s="20">
        <f t="shared" si="2"/>
        <v>0</v>
      </c>
      <c r="F65" s="21" t="str">
        <f t="shared" si="3"/>
        <v/>
      </c>
      <c r="G65" s="2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tr">
        <f>'Wzorzec kategorii'!B31</f>
        <v>Alkohol</v>
      </c>
      <c r="C66" s="19">
        <v>0</v>
      </c>
      <c r="D66" s="20">
        <f>SUM(Tabela330180[#This Row])</f>
        <v>0</v>
      </c>
      <c r="E66" s="20">
        <f t="shared" si="2"/>
        <v>0</v>
      </c>
      <c r="F66" s="21" t="str">
        <f t="shared" si="3"/>
        <v/>
      </c>
      <c r="G66" s="2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tr">
        <f>'Wzorzec kategorii'!B32</f>
        <v>Inne</v>
      </c>
      <c r="C67" s="19">
        <v>0</v>
      </c>
      <c r="D67" s="20">
        <f>SUM(Tabela330180[#This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tr">
        <f>'Wzorzec kategorii'!B34</f>
        <v>Mieszkanie / dom</v>
      </c>
      <c r="C69" s="15">
        <f>SUM(Tabela431181[[#All],[Kolumna2]])</f>
        <v>0</v>
      </c>
      <c r="D69" s="16">
        <f>SUM(Tabela431181[[#All],[Kolumna3]])</f>
        <v>0</v>
      </c>
      <c r="E69" s="15">
        <f>C69-D69</f>
        <v>0</v>
      </c>
      <c r="F69" s="17" t="str">
        <f>IFERROR(D69/C69,"")</f>
        <v/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tr">
        <f>'Wzorzec kategorii'!B35</f>
        <v>Czynsz</v>
      </c>
      <c r="C70" s="19">
        <v>0</v>
      </c>
      <c r="D70" s="20">
        <f>SUM(Tabela1841191[#This Row])</f>
        <v>0</v>
      </c>
      <c r="E70" s="20">
        <f t="shared" ref="E70:E79" si="4">C70-D70</f>
        <v>0</v>
      </c>
      <c r="F70" s="21" t="str">
        <f t="shared" ref="F70:F79" si="5">IFERROR(D70/C70,"")</f>
        <v/>
      </c>
      <c r="G70" s="2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tr">
        <f>'Wzorzec kategorii'!B36</f>
        <v>Woda i kanalizacja</v>
      </c>
      <c r="C71" s="19">
        <v>0</v>
      </c>
      <c r="D71" s="20">
        <f>SUM(Tabela1841191[#This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tr">
        <f>'Wzorzec kategorii'!B37</f>
        <v>Prąd</v>
      </c>
      <c r="C72" s="19">
        <v>0</v>
      </c>
      <c r="D72" s="20">
        <f>SUM(Tabela1841191[#This Row])</f>
        <v>0</v>
      </c>
      <c r="E72" s="20">
        <f t="shared" si="4"/>
        <v>0</v>
      </c>
      <c r="F72" s="21" t="str">
        <f t="shared" si="5"/>
        <v/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tr">
        <f>'Wzorzec kategorii'!B38</f>
        <v>Gaz</v>
      </c>
      <c r="C73" s="19">
        <v>0</v>
      </c>
      <c r="D73" s="20">
        <f>SUM(Tabela1841191[#This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tr">
        <f>'Wzorzec kategorii'!B39</f>
        <v>Ogrzewanie</v>
      </c>
      <c r="C74" s="19">
        <v>0</v>
      </c>
      <c r="D74" s="20">
        <f>SUM(Tabela1841191[#This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tr">
        <f>'Wzorzec kategorii'!B40</f>
        <v>Wywóz śmieci</v>
      </c>
      <c r="C75" s="19">
        <v>0</v>
      </c>
      <c r="D75" s="20">
        <f>SUM(Tabela1841191[#This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tr">
        <f>'Wzorzec kategorii'!B41</f>
        <v>Konserwacja i naprawy</v>
      </c>
      <c r="C76" s="19">
        <v>0</v>
      </c>
      <c r="D76" s="20">
        <f>SUM(Tabela1841191[#This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tr">
        <f>'Wzorzec kategorii'!B42</f>
        <v>Wyposażenie</v>
      </c>
      <c r="C77" s="19">
        <v>0</v>
      </c>
      <c r="D77" s="20">
        <f>SUM(Tabela1841191[#This Row])</f>
        <v>0</v>
      </c>
      <c r="E77" s="20">
        <f t="shared" si="4"/>
        <v>0</v>
      </c>
      <c r="F77" s="21" t="str">
        <f t="shared" si="5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tr">
        <f>'Wzorzec kategorii'!B43</f>
        <v>Ubezpieczenie nieruchomości</v>
      </c>
      <c r="C78" s="19">
        <v>0</v>
      </c>
      <c r="D78" s="20">
        <f>SUM(Tabela1841191[#This Row])</f>
        <v>0</v>
      </c>
      <c r="E78" s="20">
        <f t="shared" si="4"/>
        <v>0</v>
      </c>
      <c r="F78" s="21" t="str">
        <f t="shared" si="5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tr">
        <f>'Wzorzec kategorii'!B44</f>
        <v>Inne</v>
      </c>
      <c r="C79" s="19">
        <v>0</v>
      </c>
      <c r="D79" s="20">
        <f>SUM(Tabela1841191[#This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tr">
        <f>'Wzorzec kategorii'!B46</f>
        <v>Transport</v>
      </c>
      <c r="C81" s="3">
        <f>SUM(Transport3178[[#All],[Kolumna2]])</f>
        <v>0</v>
      </c>
      <c r="D81" s="16">
        <f>SUM(Transport3178[[#All],[Kolumna3]])</f>
        <v>0</v>
      </c>
      <c r="E81" s="3">
        <f>C81-D81</f>
        <v>0</v>
      </c>
      <c r="F81" s="17" t="str">
        <f>IFERROR(D81/C81,"")</f>
        <v/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tr">
        <f>'Wzorzec kategorii'!B47</f>
        <v>Paliwo do auta</v>
      </c>
      <c r="C82" s="19">
        <v>0</v>
      </c>
      <c r="D82" s="20">
        <f>SUM(Tabela1942192[#This Row])</f>
        <v>0</v>
      </c>
      <c r="E82" s="20">
        <f t="shared" ref="E82:E89" si="6">C82-D82</f>
        <v>0</v>
      </c>
      <c r="F82" s="21" t="str">
        <f t="shared" ref="F82:F89" si="7">IFERROR(D82/C82,"")</f>
        <v/>
      </c>
      <c r="G82" s="2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tr">
        <f>'Wzorzec kategorii'!B48</f>
        <v>Przeglądy i naprawy auta</v>
      </c>
      <c r="C83" s="19">
        <v>0</v>
      </c>
      <c r="D83" s="20">
        <f>SUM(Tabela1942192[#This Row])</f>
        <v>0</v>
      </c>
      <c r="E83" s="20">
        <f t="shared" si="6"/>
        <v>0</v>
      </c>
      <c r="F83" s="21" t="str">
        <f t="shared" si="7"/>
        <v/>
      </c>
      <c r="G83" s="2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tr">
        <f>'Wzorzec kategorii'!B49</f>
        <v>Wyposażenie dodatkowe (opony)</v>
      </c>
      <c r="C84" s="19">
        <v>0</v>
      </c>
      <c r="D84" s="20">
        <f>SUM(Tabela1942192[#This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tr">
        <f>'Wzorzec kategorii'!B50</f>
        <v>Ubezpieczenie auta</v>
      </c>
      <c r="C85" s="19">
        <v>0</v>
      </c>
      <c r="D85" s="20">
        <f>SUM(Tabela1942192[#This Row])</f>
        <v>0</v>
      </c>
      <c r="E85" s="20">
        <f t="shared" si="6"/>
        <v>0</v>
      </c>
      <c r="F85" s="21" t="str">
        <f t="shared" si="7"/>
        <v/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tr">
        <f>'Wzorzec kategorii'!B51</f>
        <v>Bilet komunikacji miejskiej</v>
      </c>
      <c r="C86" s="19">
        <v>0</v>
      </c>
      <c r="D86" s="20">
        <f>SUM(Tabela1942192[#This Row])</f>
        <v>0</v>
      </c>
      <c r="E86" s="20">
        <f t="shared" si="6"/>
        <v>0</v>
      </c>
      <c r="F86" s="21" t="str">
        <f t="shared" si="7"/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kategorii'!B52</f>
        <v>Bilet PKP, PKS</v>
      </c>
      <c r="C87" s="19">
        <v>0</v>
      </c>
      <c r="D87" s="20">
        <f>SUM(Tabela1942192[#This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kategorii'!B53</f>
        <v>Taxi</v>
      </c>
      <c r="C88" s="19">
        <v>0</v>
      </c>
      <c r="D88" s="20">
        <f>SUM(Tabela1942192[#This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kategorii'!B54</f>
        <v>Inne</v>
      </c>
      <c r="C89" s="19">
        <v>0</v>
      </c>
      <c r="D89" s="20">
        <f>SUM(Tabela1942192[#This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tr">
        <f>'Wzorzec kategorii'!B56</f>
        <v>Telekomunikacja</v>
      </c>
      <c r="C91" s="3">
        <f>SUM(Tabela832182[[#All],[Kolumna2]])</f>
        <v>0</v>
      </c>
      <c r="D91" s="16">
        <f>SUM(Tabela832182[[#All],[Kolumna3]])</f>
        <v>0</v>
      </c>
      <c r="E91" s="3">
        <f>C91-D91</f>
        <v>0</v>
      </c>
      <c r="F91" s="17" t="str">
        <f t="shared" ref="F91:F96" si="8">IFERROR(D91/C91,"")</f>
        <v/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tr">
        <f>'Wzorzec kategorii'!B57</f>
        <v>Telefon 1</v>
      </c>
      <c r="C92" s="19">
        <v>0</v>
      </c>
      <c r="D92" s="20">
        <f>SUM(Tabela192143193[#This Row])</f>
        <v>0</v>
      </c>
      <c r="E92" s="20">
        <f t="shared" ref="E92:E96" si="9">C92-D92</f>
        <v>0</v>
      </c>
      <c r="F92" s="21" t="str">
        <f t="shared" si="8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kategorii'!B58</f>
        <v>Telefon 2</v>
      </c>
      <c r="C93" s="19">
        <v>0</v>
      </c>
      <c r="D93" s="20">
        <f>SUM(Tabela192143193[#This Row])</f>
        <v>0</v>
      </c>
      <c r="E93" s="20">
        <f t="shared" si="9"/>
        <v>0</v>
      </c>
      <c r="F93" s="21" t="str">
        <f t="shared" si="8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kategorii'!B59</f>
        <v>TV</v>
      </c>
      <c r="C94" s="19">
        <v>0</v>
      </c>
      <c r="D94" s="20">
        <f>SUM(Tabela192143193[#This Row])</f>
        <v>0</v>
      </c>
      <c r="E94" s="20">
        <f t="shared" si="9"/>
        <v>0</v>
      </c>
      <c r="F94" s="21" t="str">
        <f t="shared" si="8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kategorii'!B60</f>
        <v>Internet</v>
      </c>
      <c r="C95" s="19">
        <v>0</v>
      </c>
      <c r="D95" s="20">
        <f>SUM(Tabela192143193[#This Row])</f>
        <v>0</v>
      </c>
      <c r="E95" s="20">
        <f t="shared" si="9"/>
        <v>0</v>
      </c>
      <c r="F95" s="21" t="str">
        <f t="shared" si="8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tr">
        <f>'Wzorzec kategorii'!B61</f>
        <v>Inne</v>
      </c>
      <c r="C96" s="19">
        <v>0</v>
      </c>
      <c r="D96" s="20">
        <f>SUM(Tabela192143193[#This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tr">
        <f>'Wzorzec kategorii'!B63</f>
        <v>Opieka zdrowotna</v>
      </c>
      <c r="C98" s="3">
        <f>SUM(Tabela933183[[#All],[Kolumna2]])</f>
        <v>0</v>
      </c>
      <c r="D98" s="16">
        <f>SUM(Tabela933183[[#All],[Kolumna3]])</f>
        <v>0</v>
      </c>
      <c r="E98" s="3">
        <f>C98-D98</f>
        <v>0</v>
      </c>
      <c r="F98" s="17" t="str">
        <f>IFERROR(D98/C98,"")</f>
        <v/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tr">
        <f>'Wzorzec kategorii'!B64</f>
        <v>Lekarz</v>
      </c>
      <c r="C99" s="19">
        <v>0</v>
      </c>
      <c r="D99" s="20">
        <f>SUM(Tabela19212547197[#This Row])</f>
        <v>0</v>
      </c>
      <c r="E99" s="20">
        <f t="shared" ref="E99:E102" si="10">C99-D99</f>
        <v>0</v>
      </c>
      <c r="F99" s="21" t="str">
        <f>IFERROR(D99/C99,"")</f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tr">
        <f>'Wzorzec kategorii'!B65</f>
        <v>Badania</v>
      </c>
      <c r="C100" s="19">
        <v>0</v>
      </c>
      <c r="D100" s="20">
        <f>SUM(Tabela19212547197[#This Row])</f>
        <v>0</v>
      </c>
      <c r="E100" s="20">
        <f t="shared" si="10"/>
        <v>0</v>
      </c>
      <c r="F100" s="21" t="str">
        <f>IFERROR(D100/C100,"")</f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kategorii'!B66</f>
        <v>Lekarstwa</v>
      </c>
      <c r="C101" s="19">
        <v>0</v>
      </c>
      <c r="D101" s="20">
        <f>SUM(Tabela19212547197[#This Row])</f>
        <v>0</v>
      </c>
      <c r="E101" s="20">
        <f t="shared" si="10"/>
        <v>0</v>
      </c>
      <c r="F101" s="21" t="str">
        <f>IFERROR(D101/C101,"")</f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kategorii'!B67</f>
        <v>Inne</v>
      </c>
      <c r="C102" s="19">
        <v>0</v>
      </c>
      <c r="D102" s="20">
        <f>SUM(Tabela19212547197[#This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tr">
        <f>'Wzorzec kategorii'!B69</f>
        <v>Ubranie</v>
      </c>
      <c r="C104" s="3">
        <f>SUM(Tabela1034184[[#All],[Kolumna2]])</f>
        <v>0</v>
      </c>
      <c r="D104" s="16">
        <f>SUM(Tabela1034184[[#All],[Kolumna3]])</f>
        <v>0</v>
      </c>
      <c r="E104" s="3">
        <f>C104-D104</f>
        <v>0</v>
      </c>
      <c r="F104" s="17" t="str">
        <f t="shared" ref="F104:F109" si="11">IFERROR(D104/C104,"")</f>
        <v/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tr">
        <f>'Wzorzec kategorii'!B70</f>
        <v>Ubranie zwykłe</v>
      </c>
      <c r="C105" s="19">
        <v>0</v>
      </c>
      <c r="D105" s="20">
        <f>SUM(Tabela19212446196[#This Row])</f>
        <v>0</v>
      </c>
      <c r="E105" s="20">
        <f t="shared" ref="E105:E109" si="12">C105-D105</f>
        <v>0</v>
      </c>
      <c r="F105" s="21" t="str">
        <f t="shared" si="11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kategorii'!B71</f>
        <v>Ubranie sportowe</v>
      </c>
      <c r="C106" s="19">
        <v>0</v>
      </c>
      <c r="D106" s="20">
        <f>SUM(Tabela19212446196[#This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tr">
        <f>'Wzorzec kategorii'!B72</f>
        <v>Buty</v>
      </c>
      <c r="C107" s="19">
        <v>0</v>
      </c>
      <c r="D107" s="20">
        <f>SUM(Tabela19212446196[#This Row])</f>
        <v>0</v>
      </c>
      <c r="E107" s="20">
        <f t="shared" si="12"/>
        <v>0</v>
      </c>
      <c r="F107" s="21" t="str">
        <f t="shared" si="11"/>
        <v/>
      </c>
      <c r="G107" s="2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tr">
        <f>'Wzorzec kategorii'!B73</f>
        <v>Dodatki</v>
      </c>
      <c r="C108" s="19">
        <v>0</v>
      </c>
      <c r="D108" s="20">
        <f>SUM(Tabela19212446196[#This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tr">
        <f>'Wzorzec kategorii'!B74</f>
        <v>Inne</v>
      </c>
      <c r="C109" s="19">
        <v>0</v>
      </c>
      <c r="D109" s="20">
        <f>SUM(Tabela19212446196[#This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tr">
        <f>'Wzorzec kategorii'!B76</f>
        <v>Higiena</v>
      </c>
      <c r="C111" s="3">
        <f>SUM(Tabela1135185[[#All],[Kolumna2]])</f>
        <v>0</v>
      </c>
      <c r="D111" s="16">
        <f>SUM(Tabela1135185[[#All],[Kolumna3]])</f>
        <v>0</v>
      </c>
      <c r="E111" s="3">
        <f>C111-D111</f>
        <v>0</v>
      </c>
      <c r="F111" s="17" t="str">
        <f t="shared" ref="F111:F116" si="13">IFERROR(D111/C111,"")</f>
        <v/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tr">
        <f>'Wzorzec kategorii'!B77</f>
        <v>Kosmetyki</v>
      </c>
      <c r="C112" s="19">
        <v>0</v>
      </c>
      <c r="D112" s="20">
        <f>SUM(Tabela192244194[#This Row])</f>
        <v>0</v>
      </c>
      <c r="E112" s="20">
        <f t="shared" ref="E112:E116" si="14">C112-D112</f>
        <v>0</v>
      </c>
      <c r="F112" s="21" t="str">
        <f t="shared" si="13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kategorii'!B78</f>
        <v>Środki czystości (chemia)</v>
      </c>
      <c r="C113" s="19">
        <v>0</v>
      </c>
      <c r="D113" s="20">
        <f>SUM(Tabela192244194[#This Row])</f>
        <v>0</v>
      </c>
      <c r="E113" s="20">
        <f t="shared" si="14"/>
        <v>0</v>
      </c>
      <c r="F113" s="21" t="str">
        <f t="shared" si="13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kategorii'!B79</f>
        <v>Fryzjer</v>
      </c>
      <c r="C114" s="19">
        <v>0</v>
      </c>
      <c r="D114" s="20">
        <f>SUM(Tabela192244194[#This Row])</f>
        <v>0</v>
      </c>
      <c r="E114" s="20">
        <f t="shared" si="14"/>
        <v>0</v>
      </c>
      <c r="F114" s="21" t="str">
        <f t="shared" si="13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kategorii'!B80</f>
        <v>Kosmetyczka</v>
      </c>
      <c r="C115" s="19">
        <v>0</v>
      </c>
      <c r="D115" s="20">
        <f>SUM(Tabela192244194[#This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tr">
        <f>'Wzorzec kategorii'!B81</f>
        <v>Inne</v>
      </c>
      <c r="C116" s="19">
        <v>0</v>
      </c>
      <c r="D116" s="20">
        <f>SUM(Tabela192244194[#This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tr">
        <f>'Wzorzec kategorii'!B83</f>
        <v>Dzieci</v>
      </c>
      <c r="C118" s="3">
        <f>SUM(Tabela1236186[[#All],[Kolumna2]])</f>
        <v>0</v>
      </c>
      <c r="D118" s="16">
        <f>SUM(Tabela1236186[[#All],[Kolumna3]])</f>
        <v>0</v>
      </c>
      <c r="E118" s="3">
        <f>C118-D118</f>
        <v>0</v>
      </c>
      <c r="F118" s="17" t="str">
        <f>IFERROR(D118/C118,"")</f>
        <v/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tr">
        <f>'Wzorzec kategorii'!B84</f>
        <v>Artykuły szkolne</v>
      </c>
      <c r="C119" s="19">
        <v>0</v>
      </c>
      <c r="D119" s="20">
        <f>SUM(Tabela2548198[#This Row])</f>
        <v>0</v>
      </c>
      <c r="E119" s="20">
        <f t="shared" ref="E119:E124" si="15">C119-D119</f>
        <v>0</v>
      </c>
      <c r="F119" s="21" t="str">
        <f t="shared" ref="F119:F124" si="16">IFERROR(D119/C119,"")</f>
        <v/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tr">
        <f>'Wzorzec kategorii'!B85</f>
        <v>Dodatkowe zajęcia</v>
      </c>
      <c r="C120" s="19">
        <v>0</v>
      </c>
      <c r="D120" s="20">
        <f>SUM(Tabela2548198[#This Row])</f>
        <v>0</v>
      </c>
      <c r="E120" s="20">
        <f t="shared" si="15"/>
        <v>0</v>
      </c>
      <c r="F120" s="21" t="str">
        <f t="shared" si="16"/>
        <v/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tr">
        <f>'Wzorzec kategorii'!B86</f>
        <v>Wpłaty na szkołę itp.</v>
      </c>
      <c r="C121" s="19">
        <v>0</v>
      </c>
      <c r="D121" s="20">
        <f>SUM(Tabela2548198[#This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tr">
        <f>'Wzorzec kategorii'!B87</f>
        <v>Zabawki / gry</v>
      </c>
      <c r="C122" s="19">
        <v>0</v>
      </c>
      <c r="D122" s="20">
        <f>SUM(Tabela2548198[#This Row])</f>
        <v>0</v>
      </c>
      <c r="E122" s="20">
        <f t="shared" si="15"/>
        <v>0</v>
      </c>
      <c r="F122" s="21" t="str">
        <f t="shared" si="16"/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kategorii'!B88</f>
        <v>Opieka nad dziećmi</v>
      </c>
      <c r="C123" s="19">
        <v>0</v>
      </c>
      <c r="D123" s="20">
        <f>SUM(Tabela2548198[#This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kategorii'!B89</f>
        <v>Inne</v>
      </c>
      <c r="C124" s="19">
        <v>0</v>
      </c>
      <c r="D124" s="20">
        <f>SUM(Tabela2548198[#This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tr">
        <f>'Wzorzec kategorii'!B91</f>
        <v>Rozrywka</v>
      </c>
      <c r="C126" s="3">
        <f>SUM(Tabela1337187[[#All],[Kolumna2]])</f>
        <v>0</v>
      </c>
      <c r="D126" s="16">
        <f>SUM(Tabela1337187[[#All],[Kolumna3]])</f>
        <v>0</v>
      </c>
      <c r="E126" s="3">
        <f>C126-D126</f>
        <v>0</v>
      </c>
      <c r="F126" s="17" t="str">
        <f>IFERROR(D126/C126,"")</f>
        <v/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tr">
        <f>'Wzorzec kategorii'!B92</f>
        <v>Siłownia / Basen</v>
      </c>
      <c r="C127" s="19">
        <v>0</v>
      </c>
      <c r="D127" s="20">
        <f>SUM(Tabela2649199[#This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tr">
        <f>'Wzorzec kategorii'!B93</f>
        <v>Kino / Teatr</v>
      </c>
      <c r="C128" s="19">
        <v>0</v>
      </c>
      <c r="D128" s="20">
        <f>SUM(Tabela2649199[#This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tr">
        <f>'Wzorzec kategorii'!B94</f>
        <v>Koncerty</v>
      </c>
      <c r="C129" s="19">
        <v>0</v>
      </c>
      <c r="D129" s="20">
        <f>SUM(Tabela2649199[#This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tr">
        <f>'Wzorzec kategorii'!B95</f>
        <v>Czasopisma</v>
      </c>
      <c r="C130" s="19">
        <v>0</v>
      </c>
      <c r="D130" s="20">
        <f>SUM(Tabela2649199[#This Row])</f>
        <v>0</v>
      </c>
      <c r="E130" s="20">
        <f t="shared" si="17"/>
        <v>0</v>
      </c>
      <c r="F130" s="21" t="str">
        <f t="shared" si="18"/>
        <v/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tr">
        <f>'Wzorzec kategorii'!B96</f>
        <v>Książki</v>
      </c>
      <c r="C131" s="19">
        <v>0</v>
      </c>
      <c r="D131" s="20">
        <f>SUM(Tabela2649199[#This Row])</f>
        <v>0</v>
      </c>
      <c r="E131" s="20">
        <f t="shared" si="17"/>
        <v>0</v>
      </c>
      <c r="F131" s="21" t="str">
        <f t="shared" si="18"/>
        <v/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tr">
        <f>'Wzorzec kategorii'!B97</f>
        <v>Hobby</v>
      </c>
      <c r="C132" s="19">
        <v>0</v>
      </c>
      <c r="D132" s="20">
        <f>SUM(Tabela2649199[#This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tr">
        <f>'Wzorzec kategorii'!B98</f>
        <v>Hotel / Turystyka</v>
      </c>
      <c r="C133" s="19">
        <v>0</v>
      </c>
      <c r="D133" s="20">
        <f>SUM(Tabela2649199[#This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tr">
        <f>'Wzorzec kategorii'!B99</f>
        <v>Inne</v>
      </c>
      <c r="C134" s="19">
        <v>0</v>
      </c>
      <c r="D134" s="20">
        <f>SUM(Tabela2649199[#This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tr">
        <f>'Wzorzec kategorii'!B101</f>
        <v>Inne wydatki</v>
      </c>
      <c r="C136" s="3">
        <f>SUM(Tabela1438188[[#All],[Kolumna2]])</f>
        <v>0</v>
      </c>
      <c r="D136" s="16">
        <f>SUM(Tabela1438188[[#All],[Kolumna3]])</f>
        <v>0</v>
      </c>
      <c r="E136" s="3">
        <f>C136-D136</f>
        <v>0</v>
      </c>
      <c r="F136" s="17" t="str">
        <f>IFERROR(D136/C136,"")</f>
        <v/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tr">
        <f>'Wzorzec kategorii'!B102</f>
        <v>Dobroczynność</v>
      </c>
      <c r="C137" s="19">
        <v>0</v>
      </c>
      <c r="D137" s="20">
        <f>SUM(Tabela2750200[#This Row])</f>
        <v>0</v>
      </c>
      <c r="E137" s="20">
        <f t="shared" ref="E137:E144" si="19">C137-D137</f>
        <v>0</v>
      </c>
      <c r="F137" s="21" t="str">
        <f t="shared" ref="F137:F144" si="20">IFERROR(D137/C137,"")</f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kategorii'!B103</f>
        <v>Prezenty</v>
      </c>
      <c r="C138" s="19">
        <v>0</v>
      </c>
      <c r="D138" s="20">
        <f>SUM(Tabela2750200[#This Row])</f>
        <v>0</v>
      </c>
      <c r="E138" s="20">
        <f t="shared" si="19"/>
        <v>0</v>
      </c>
      <c r="F138" s="21" t="str">
        <f t="shared" si="20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tr">
        <f>'Wzorzec kategorii'!B104</f>
        <v>Sprzęt RTV</v>
      </c>
      <c r="C139" s="19">
        <v>0</v>
      </c>
      <c r="D139" s="20">
        <f>SUM(Tabela2750200[#This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tr">
        <f>'Wzorzec kategorii'!B105</f>
        <v>Oprogramowanie</v>
      </c>
      <c r="C140" s="19">
        <v>0</v>
      </c>
      <c r="D140" s="20">
        <f>SUM(Tabela2750200[#This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tr">
        <f>'Wzorzec kategorii'!B106</f>
        <v>Edukacja / Szkolenia</v>
      </c>
      <c r="C141" s="19">
        <v>0</v>
      </c>
      <c r="D141" s="20">
        <f>SUM(Tabela2750200[#This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tr">
        <f>'Wzorzec kategorii'!B107</f>
        <v>Usługi inne</v>
      </c>
      <c r="C142" s="19">
        <v>0</v>
      </c>
      <c r="D142" s="20">
        <f>SUM(Tabela2750200[#This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tr">
        <f>'Wzorzec kategorii'!B108</f>
        <v>Podatki</v>
      </c>
      <c r="C143" s="19">
        <v>0</v>
      </c>
      <c r="D143" s="20">
        <f>SUM(Tabela2750200[#This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tr">
        <f>'Wzorzec kategorii'!B109</f>
        <v>Inne</v>
      </c>
      <c r="C144" s="19">
        <v>0</v>
      </c>
      <c r="D144" s="20">
        <f>SUM(Tabela2750200[#This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tr">
        <f>'Wzorzec kategorii'!B111</f>
        <v>Spłata długów</v>
      </c>
      <c r="C146" s="3">
        <f>SUM(Tabela1539189[[#All],[Kolumna2]])</f>
        <v>0</v>
      </c>
      <c r="D146" s="16">
        <f>SUM(Tabela1539189[[#All],[Kolumna3]])</f>
        <v>0</v>
      </c>
      <c r="E146" s="3">
        <f>C146-D146</f>
        <v>0</v>
      </c>
      <c r="F146" s="17" t="str">
        <f>IFERROR(D146/C146,"")</f>
        <v/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tr">
        <f>'Wzorzec kategorii'!B112</f>
        <v>Kredyt hipoteczny</v>
      </c>
      <c r="C147" s="19">
        <v>0</v>
      </c>
      <c r="D147" s="20">
        <f>SUM(Tabela2851201[#This Row])</f>
        <v>0</v>
      </c>
      <c r="E147" s="20">
        <f t="shared" ref="E147:E152" si="21">C147-D147</f>
        <v>0</v>
      </c>
      <c r="F147" s="21" t="str">
        <f t="shared" ref="F147:F152" si="22">IFERROR(D147/C147,"")</f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kategorii'!B113</f>
        <v>Kredyt konsumpcyjny</v>
      </c>
      <c r="C148" s="19">
        <v>0</v>
      </c>
      <c r="D148" s="20">
        <f>SUM(Tabela2851201[#This Row])</f>
        <v>0</v>
      </c>
      <c r="E148" s="20">
        <f t="shared" si="21"/>
        <v>0</v>
      </c>
      <c r="F148" s="21" t="str">
        <f t="shared" si="22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kategorii'!B114</f>
        <v>Pożyczka osobista</v>
      </c>
      <c r="C149" s="19">
        <v>0</v>
      </c>
      <c r="D149" s="20">
        <f>SUM(Tabela2851201[#This Row])</f>
        <v>0</v>
      </c>
      <c r="E149" s="20">
        <f t="shared" si="21"/>
        <v>0</v>
      </c>
      <c r="F149" s="21" t="str">
        <f t="shared" si="22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kategorii'!B115</f>
        <v>Karta kredytowa 1</v>
      </c>
      <c r="C150" s="19">
        <v>0</v>
      </c>
      <c r="D150" s="20">
        <f>SUM(Tabela2851201[#This Row])</f>
        <v>0</v>
      </c>
      <c r="E150" s="20">
        <f t="shared" si="21"/>
        <v>0</v>
      </c>
      <c r="F150" s="21" t="str">
        <f t="shared" si="22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kategorii'!B116</f>
        <v>Karta kredytowa 2</v>
      </c>
      <c r="C151" s="19">
        <v>0</v>
      </c>
      <c r="D151" s="20">
        <f>SUM(Tabela2851201[#This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tr">
        <f>'Wzorzec kategorii'!B117</f>
        <v>Inne</v>
      </c>
      <c r="C152" s="19">
        <v>0</v>
      </c>
      <c r="D152" s="20">
        <f>SUM(Tabela2851201[#This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tr">
        <f>'Wzorzec kategorii'!B119</f>
        <v>Oszczędności</v>
      </c>
      <c r="C154" s="3">
        <f>SUM(Tabela1640190[[#All],[Kolumna2]])</f>
        <v>0</v>
      </c>
      <c r="D154" s="16">
        <f>SUM(Tabela1640190[[#All],[Kolumna3]])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tr">
        <f>'Wzorzec kategorii'!B120</f>
        <v>Fundusz awaryjny</v>
      </c>
      <c r="C155" s="19">
        <v>0</v>
      </c>
      <c r="D155" s="20">
        <f>SUM(Tabela192345195[#This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tr">
        <f>'Wzorzec kategorii'!B121</f>
        <v>Fundusz wydatków nieregularnych</v>
      </c>
      <c r="C156" s="19">
        <v>0</v>
      </c>
      <c r="D156" s="20">
        <f>SUM(Tabela192345195[#This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tr">
        <f>'Wzorzec kategorii'!B122</f>
        <v>Poduszka finansowa</v>
      </c>
      <c r="C157" s="19">
        <v>0</v>
      </c>
      <c r="D157" s="20">
        <f>SUM(Tabela192345195[#This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tr">
        <f>'Wzorzec kategorii'!B123</f>
        <v>Konto emerytalne IKE/IKZE</v>
      </c>
      <c r="C158" s="19">
        <v>0</v>
      </c>
      <c r="D158" s="20">
        <f>SUM(Tabela192345195[#This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kategorii'!B124</f>
        <v>Nadpłata długów</v>
      </c>
      <c r="C159" s="19">
        <v>0</v>
      </c>
      <c r="D159" s="20">
        <f>SUM(Tabela192345195[#This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kategorii'!B125</f>
        <v>Fundusz: wakacje</v>
      </c>
      <c r="C160" s="19">
        <v>0</v>
      </c>
      <c r="D160" s="20">
        <f>SUM(Tabela192345195[#This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kategorii'!B126</f>
        <v>Fundusz: prezenty świąteczne</v>
      </c>
      <c r="C161" s="19">
        <v>0</v>
      </c>
      <c r="D161" s="20">
        <f>SUM(Tabela192345195[#This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kategorii'!B127</f>
        <v>Inne</v>
      </c>
      <c r="C162" s="19">
        <v>0</v>
      </c>
      <c r="D162" s="20">
        <f>SUM(Tabela192345195[#This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0</v>
      </c>
      <c r="D165" s="40">
        <f>D60</f>
        <v>0</v>
      </c>
      <c r="E165" s="40">
        <f>C165-D165</f>
        <v>0</v>
      </c>
      <c r="G165" s="39" t="s">
        <v>126</v>
      </c>
      <c r="I165" s="43">
        <f>SUM(I62:I162)</f>
        <v>0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0</v>
      </c>
      <c r="T165" s="43">
        <f t="shared" si="25"/>
        <v>0</v>
      </c>
      <c r="U165" s="43">
        <f t="shared" si="25"/>
        <v>0</v>
      </c>
      <c r="V165" s="43">
        <f t="shared" si="25"/>
        <v>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</mergeCells>
  <conditionalFormatting sqref="D62">
    <cfRule type="dataBar" priority="26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{F4FE5A4F-067C-8946-8906-C2A7535057DC}</x14:id>
        </ext>
      </extLst>
    </cfRule>
  </conditionalFormatting>
  <conditionalFormatting sqref="D69">
    <cfRule type="dataBar" priority="25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{5B76D703-0FC8-5A4D-8A65-224412E279ED}</x14:id>
        </ext>
      </extLst>
    </cfRule>
  </conditionalFormatting>
  <conditionalFormatting sqref="B23:D23">
    <cfRule type="dataBar" priority="24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{9A4CDD4B-0C30-0D43-AB03-54EA1AFF990F}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{83B597F3-FE42-2645-840D-EDCE90B49233}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{96F4FA15-24A1-FD49-9ADE-1A34594C403C}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{EE579020-FBDE-BC40-A4B6-DD17F842FD67}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{E685339C-FA81-9243-A204-A6E44CD5A2D5}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{1676418C-9C96-5846-8116-4292E9919F6D}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{5F975AF9-9862-574F-B835-3FC8DC46B868}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{38D45B71-D4A6-CC40-84EF-D8E2CDC83B1C}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{17F99CE0-EE78-BB40-A530-BEDEF5ADDA31}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{86ECC8F6-1E10-C545-9736-DB275A67DC02}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{85E2F9E7-1AB4-904C-85D1-EC8590A5D096}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{10F214A2-6706-DE41-81F8-DD62047D0B98}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{D9BCD14A-908B-7C41-93DE-19D852EF122F}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{D093E948-7ADE-2B43-98A4-BE95CCCE8A5F}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{999C02EA-07F1-C649-97F4-8D3F35444601}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{8ED0032B-D54D-4E4F-81A7-C95072E2EDBC}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{165531EC-CF44-EF44-9A07-B9AADD07C4B1}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{A8C55CCF-3B01-054B-9931-988BEE2AF512}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{95BAABDA-342D-F14D-B375-265FEFEB13F1}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{D2FA43EA-37B7-974D-821A-5DD1B526A580}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{CA504D2C-1F14-FA4E-9B95-39A7AC991465}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{03B4234A-68B4-0F4D-BB7F-D51570E9509B}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{A39A4998-6B41-8947-ACAA-43CB713E2628}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{3852312F-87E2-C14B-8121-8C1C1CE5CD42}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FE5A4F-067C-8946-8906-C2A7535057DC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5B76D703-0FC8-5A4D-8A65-224412E279ED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9A4CDD4B-0C30-0D43-AB03-54EA1AFF990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83B597F3-FE42-2645-840D-EDCE90B49233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96F4FA15-24A1-FD49-9ADE-1A34594C403C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EE579020-FBDE-BC40-A4B6-DD17F842FD67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E685339C-FA81-9243-A204-A6E44CD5A2D5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1676418C-9C96-5846-8116-4292E9919F6D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F975AF9-9862-574F-B835-3FC8DC46B868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38D45B71-D4A6-CC40-84EF-D8E2CDC83B1C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17F99CE0-EE78-BB40-A530-BEDEF5ADDA3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6ECC8F6-1E10-C545-9736-DB275A67DC02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85E2F9E7-1AB4-904C-85D1-EC8590A5D096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10F214A2-6706-DE41-81F8-DD62047D0B98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D9BCD14A-908B-7C41-93DE-19D852EF122F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D093E948-7ADE-2B43-98A4-BE95CCCE8A5F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999C02EA-07F1-C649-97F4-8D3F35444601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8ED0032B-D54D-4E4F-81A7-C95072E2EDBC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165531EC-CF44-EF44-9A07-B9AADD07C4B1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A8C55CCF-3B01-054B-9931-988BEE2AF512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95BAABDA-342D-F14D-B375-265FEFEB13F1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D2FA43EA-37B7-974D-821A-5DD1B526A580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CA504D2C-1F14-FA4E-9B95-39A7AC991465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03B4234A-68B4-0F4D-BB7F-D51570E9509B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A39A4998-6B41-8947-ACAA-43CB713E2628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3852312F-87E2-C14B-8121-8C1C1CE5CD42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PRZYKŁAD</vt:lpstr>
      <vt:lpstr>Wzorzec kategorii</vt:lpstr>
      <vt:lpstr>CAŁY ROK 2016</vt:lpstr>
      <vt:lpstr>2016.01</vt:lpstr>
      <vt:lpstr>2016.02</vt:lpstr>
      <vt:lpstr>2016.03</vt:lpstr>
      <vt:lpstr>2016.04</vt:lpstr>
      <vt:lpstr>2016.05</vt:lpstr>
      <vt:lpstr>2016.06</vt:lpstr>
      <vt:lpstr>2016.07</vt:lpstr>
      <vt:lpstr>2016.08</vt:lpstr>
      <vt:lpstr>2016.09</vt:lpstr>
      <vt:lpstr>2016.10</vt:lpstr>
      <vt:lpstr>2016.11</vt:lpstr>
      <vt:lpstr>2016.12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Użytkownik Microsoft Office</cp:lastModifiedBy>
  <dcterms:created xsi:type="dcterms:W3CDTF">2015-03-09T10:18:31Z</dcterms:created>
  <dcterms:modified xsi:type="dcterms:W3CDTF">2016-01-04T11:21:54Z</dcterms:modified>
</cp:coreProperties>
</file>