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7-04-11 - Blog ART - Chomikowanie/"/>
    </mc:Choice>
  </mc:AlternateContent>
  <bookViews>
    <workbookView xWindow="880" yWindow="460" windowWidth="27920" windowHeight="17540" tabRatio="500"/>
  </bookViews>
  <sheets>
    <sheet name="Kalkulator kosztów chomikowani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C48" i="1"/>
  <c r="C29" i="1"/>
  <c r="C32" i="1"/>
  <c r="C36" i="1"/>
  <c r="C39" i="1"/>
  <c r="C37" i="1"/>
  <c r="C40" i="1"/>
  <c r="C44" i="1"/>
  <c r="C50" i="1"/>
  <c r="C56" i="1"/>
  <c r="C58" i="1"/>
  <c r="U156" i="1"/>
  <c r="R156" i="1"/>
  <c r="H156" i="1"/>
  <c r="I156" i="1"/>
  <c r="J156" i="1"/>
  <c r="O156" i="1"/>
  <c r="P156" i="1"/>
  <c r="Q156" i="1"/>
</calcChain>
</file>

<file path=xl/sharedStrings.xml><?xml version="1.0" encoding="utf-8"?>
<sst xmlns="http://schemas.openxmlformats.org/spreadsheetml/2006/main" count="62" uniqueCount="56">
  <si>
    <t>SUMA:</t>
  </si>
  <si>
    <t>Zapraszam na mój blog:</t>
  </si>
  <si>
    <t>http://jakoszczedzacpieniadze.pl</t>
  </si>
  <si>
    <t>Artykuł z opisem kalkulatora:</t>
  </si>
  <si>
    <t>Założenia początkowe</t>
  </si>
  <si>
    <t>Powierzchnia magazynowa mieszkania</t>
  </si>
  <si>
    <t>m2</t>
  </si>
  <si>
    <t>Czynsz miesięczny za mieszkanie</t>
  </si>
  <si>
    <t>Czynsz miesięczny za piwnicę / garaż</t>
  </si>
  <si>
    <t>Całkowita powierzchnia mieszkania</t>
  </si>
  <si>
    <t>Dane dotyczące ewentualnego kredytu hipotecznego</t>
  </si>
  <si>
    <t>Cena zakupu mieszkania</t>
  </si>
  <si>
    <t>Cena zakupu piwnicy / garażu</t>
  </si>
  <si>
    <t>Całkowita powierzchnia piwnicy / garażu</t>
  </si>
  <si>
    <t>"Magazyn" w piwnicy / garażu</t>
  </si>
  <si>
    <t>Koszt remontu mieszkania</t>
  </si>
  <si>
    <t>Koszt remontu piwnicy / garażu</t>
  </si>
  <si>
    <t>Ile kosztuje Cię powierzchnia magazynowa w domu?</t>
  </si>
  <si>
    <t>Horyzont czasowy</t>
  </si>
  <si>
    <t>lat</t>
  </si>
  <si>
    <t>Całkowity koszt w horyzoncie czasowym</t>
  </si>
  <si>
    <t>Koszty miesięczne w horyzoncie czasowym</t>
  </si>
  <si>
    <t>Ile musisz pracować na zakup "magazynu"?</t>
  </si>
  <si>
    <t>Liczba pensji na zakup magazynu</t>
  </si>
  <si>
    <t>Musisz na to pracować</t>
  </si>
  <si>
    <t>Kalkulator: Ile kosztuje chomikowanie?</t>
  </si>
  <si>
    <t>Kwota kredytu hipotecznego</t>
  </si>
  <si>
    <t>Całkowite oprocentowanie kredytu</t>
  </si>
  <si>
    <t>Okres kredytowania</t>
  </si>
  <si>
    <t>Łączna kwota odsetek do zapłaty</t>
  </si>
  <si>
    <t>Liczba rat</t>
  </si>
  <si>
    <t>Całkowity koszt mieszkania z uwzględnieniem kredytu</t>
  </si>
  <si>
    <t>Finalny koszt mieszkania</t>
  </si>
  <si>
    <t>Finalny koszt piwnicy / garażu</t>
  </si>
  <si>
    <t>Średnia cena zakupu 1 m2 mieszkania</t>
  </si>
  <si>
    <t>Średnia cena zakupu 1 m2 piwnicy/garażu</t>
  </si>
  <si>
    <t>Miesięczne czynsze za "magazyn"</t>
  </si>
  <si>
    <t>Koszt nabycia powierzchni "magazynowej"</t>
  </si>
  <si>
    <t>&lt;-- Wpisz koszty wykończenia / remontu mieszkania</t>
  </si>
  <si>
    <t>&lt;-- Wpisz koszty wykończenia / wyposażenia piwnicy / garażu</t>
  </si>
  <si>
    <t>&lt;-- Na ile lat zaciągnięto kredyt?</t>
  </si>
  <si>
    <t>&lt;-- Tyle odsetek zapłacisz w ratach kredytu w całym okresie</t>
  </si>
  <si>
    <t>&lt;-- Cena zakupu + koszt remontu + odsetki od kredytu</t>
  </si>
  <si>
    <t>&lt;-- Cena zakupu + koszt remontu / wyposażenia</t>
  </si>
  <si>
    <t>&lt;-- Łączny koszt nabycia m2 pod "magazynowanie"</t>
  </si>
  <si>
    <t>&lt;-- Taki jest udział "magazynu" w comiesięcznym czynszu</t>
  </si>
  <si>
    <t>&lt;-- Dla jakiego okresu chcesz policzyć łączne koszty (z uwzględnieniem czynszu)</t>
  </si>
  <si>
    <t>&lt;-- Tyle kosztuje powierzchnia przeznaczona na "chomikowanie"</t>
  </si>
  <si>
    <t>&lt;-- Na jaką kwotę wzięty został kredyt? Wpisz 0 zł jeśli zakup za gotówkę</t>
  </si>
  <si>
    <t>&lt;-- Ile miejsca zajmują nieużywane rzeczy w mieszkaniu</t>
  </si>
  <si>
    <t>&lt;-- Ile miejsca zajmują nieużywane rzeczy w piwnicy</t>
  </si>
  <si>
    <t>&lt;-- Oczywiście tylko przy założeniu, że całe pensje przeznaczasz na "magazyn"</t>
  </si>
  <si>
    <t>Twoje / Wasze zarobki miesięczne netto</t>
  </si>
  <si>
    <t>&lt;-- Wpisz kwotę, którą otrzymujecie co miesiąc na rękę</t>
  </si>
  <si>
    <t>Ten arkusz umożliwi zweryfikowanie ile tak naprawdę kosztuje przechowywanie niepotrzebnych rzeczy w domu. Liczy prawdziwy koszt zajmowanej przez nie powierzchni.
W arkuszu można wstawić własne parametry modyfikując wartości w żółtych polach.
Jeśli arkusz ten będzie dla Ciebie przydatny, to zapraszam Cię na mojego bloga. Zapraszam i zachęcam do zostawienia krótkiego komentarza abym wiedział, że moja praca nie idzie na marne :)</t>
  </si>
  <si>
    <t>http://jakoszczedzacpieniadze.pl/ile-kosztuje-chomikowanie-koszt-przechowywania-zbednych-rzeczy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</si>
</sst>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_);[Red]\(#,##0\ &quot;zł&quot;\)"/>
    <numFmt numFmtId="164" formatCode="#,##0\ &quot;zł&quot;;[Red]\-#,##0\ &quot;zł&quot;"/>
    <numFmt numFmtId="165" formatCode="#,##0.00\ &quot;zł&quot;"/>
    <numFmt numFmtId="166" formatCode="[$CHF-100C]\ #,##0;[Red][$CHF-100C]\ \-#,##0"/>
    <numFmt numFmtId="167" formatCode="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6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b/>
      <sz val="18"/>
      <name val="Calibri"/>
      <scheme val="minor"/>
    </font>
    <font>
      <i/>
      <sz val="12"/>
      <name val="Calibri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2" borderId="0" xfId="0" applyFont="1" applyFill="1" applyAlignment="1">
      <alignment vertical="top"/>
    </xf>
    <xf numFmtId="3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159" applyFont="1" applyAlignment="1">
      <alignment vertical="top"/>
    </xf>
    <xf numFmtId="0" fontId="10" fillId="0" borderId="0" xfId="159" applyFont="1" applyAlignment="1">
      <alignment vertical="top"/>
    </xf>
    <xf numFmtId="0" fontId="9" fillId="0" borderId="0" xfId="159" applyAlignment="1">
      <alignment vertical="top"/>
    </xf>
    <xf numFmtId="0" fontId="2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3" fontId="3" fillId="0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0" fontId="2" fillId="0" borderId="0" xfId="0" applyFont="1" applyAlignment="1" applyProtection="1">
      <alignment horizontal="right" vertical="top"/>
    </xf>
    <xf numFmtId="0" fontId="0" fillId="0" borderId="0" xfId="0" applyFont="1" applyAlignment="1">
      <alignment vertical="top"/>
    </xf>
    <xf numFmtId="6" fontId="2" fillId="0" borderId="0" xfId="0" applyNumberFormat="1" applyFont="1" applyAlignment="1">
      <alignment vertical="top"/>
    </xf>
    <xf numFmtId="10" fontId="3" fillId="0" borderId="0" xfId="0" applyNumberFormat="1" applyFont="1" applyFill="1" applyAlignment="1">
      <alignment vertical="top"/>
    </xf>
    <xf numFmtId="0" fontId="0" fillId="0" borderId="0" xfId="0" applyFont="1" applyAlignment="1" applyProtection="1">
      <alignment horizontal="right" vertical="top"/>
    </xf>
    <xf numFmtId="6" fontId="3" fillId="0" borderId="0" xfId="0" applyNumberFormat="1" applyFont="1" applyAlignment="1">
      <alignment vertical="top"/>
    </xf>
    <xf numFmtId="6" fontId="6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6" fontId="3" fillId="0" borderId="0" xfId="0" applyNumberFormat="1" applyFont="1" applyFill="1" applyAlignment="1">
      <alignment vertical="top"/>
    </xf>
    <xf numFmtId="6" fontId="3" fillId="2" borderId="0" xfId="0" applyNumberFormat="1" applyFont="1" applyFill="1" applyAlignment="1">
      <alignment vertical="top"/>
    </xf>
    <xf numFmtId="10" fontId="3" fillId="2" borderId="0" xfId="165" applyNumberFormat="1" applyFont="1" applyFill="1" applyAlignment="1">
      <alignment vertical="top"/>
    </xf>
    <xf numFmtId="6" fontId="6" fillId="0" borderId="0" xfId="0" applyNumberFormat="1" applyFont="1" applyFill="1" applyAlignment="1">
      <alignment vertical="top"/>
    </xf>
    <xf numFmtId="1" fontId="3" fillId="2" borderId="0" xfId="0" applyNumberFormat="1" applyFont="1" applyFill="1" applyBorder="1" applyAlignment="1">
      <alignment vertical="top"/>
    </xf>
    <xf numFmtId="1" fontId="3" fillId="2" borderId="0" xfId="0" applyNumberFormat="1" applyFont="1" applyFill="1" applyAlignment="1">
      <alignment vertical="top"/>
    </xf>
    <xf numFmtId="0" fontId="13" fillId="0" borderId="0" xfId="0" applyFont="1" applyAlignment="1">
      <alignment vertical="top"/>
    </xf>
    <xf numFmtId="6" fontId="2" fillId="2" borderId="0" xfId="0" applyNumberFormat="1" applyFont="1" applyFill="1" applyAlignment="1">
      <alignment vertical="top"/>
    </xf>
    <xf numFmtId="6" fontId="0" fillId="0" borderId="0" xfId="0" applyNumberFormat="1" applyFont="1" applyAlignment="1">
      <alignment vertical="top"/>
    </xf>
    <xf numFmtId="6" fontId="14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</cellXfs>
  <cellStyles count="16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Procentowy" xfId="16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ile-kosztuje-chomikowanie-koszt-przechowywania-zbednych-rzecz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6"/>
  <sheetViews>
    <sheetView showGridLines="0" tabSelected="1" workbookViewId="0">
      <selection activeCell="G1" sqref="G1"/>
    </sheetView>
  </sheetViews>
  <sheetFormatPr baseColWidth="10" defaultRowHeight="16" x14ac:dyDescent="0.2"/>
  <cols>
    <col min="1" max="1" width="2.6640625" style="1" customWidth="1"/>
    <col min="2" max="2" width="35" style="1" customWidth="1"/>
    <col min="3" max="3" width="12.6640625" style="1" customWidth="1"/>
    <col min="4" max="4" width="6.1640625" style="1" customWidth="1"/>
    <col min="5" max="5" width="12.6640625" style="1" customWidth="1"/>
    <col min="6" max="6" width="8.1640625" style="1" customWidth="1"/>
    <col min="7" max="7" width="9.1640625" style="1" customWidth="1"/>
    <col min="8" max="9" width="10.83203125" style="1" customWidth="1"/>
    <col min="10" max="10" width="11.6640625" style="1" customWidth="1"/>
    <col min="11" max="11" width="15.83203125" style="1" customWidth="1"/>
    <col min="12" max="12" width="8.1640625" style="1" customWidth="1"/>
    <col min="13" max="13" width="8" style="1" customWidth="1"/>
    <col min="14" max="14" width="9.83203125" style="1" customWidth="1"/>
    <col min="15" max="16" width="10.83203125" style="1" customWidth="1"/>
    <col min="17" max="17" width="11.33203125" style="1" customWidth="1"/>
    <col min="18" max="18" width="15.6640625" style="1" customWidth="1"/>
    <col min="19" max="19" width="9" style="1" customWidth="1"/>
    <col min="20" max="21" width="12.33203125" style="1" customWidth="1"/>
    <col min="22" max="22" width="16.1640625" style="1" customWidth="1"/>
    <col min="23" max="16384" width="10.83203125" style="1"/>
  </cols>
  <sheetData>
    <row r="1" spans="2:8" ht="23" customHeight="1" x14ac:dyDescent="0.2">
      <c r="B1" s="42" t="s">
        <v>25</v>
      </c>
    </row>
    <row r="3" spans="2:8" s="8" customFormat="1" ht="123" customHeight="1" x14ac:dyDescent="0.2">
      <c r="B3" s="41" t="s">
        <v>54</v>
      </c>
      <c r="C3" s="41"/>
      <c r="D3" s="41"/>
      <c r="E3" s="41"/>
    </row>
    <row r="4" spans="2:8" s="8" customFormat="1" x14ac:dyDescent="0.2">
      <c r="B4" s="9"/>
      <c r="C4" s="9"/>
      <c r="D4" s="9"/>
    </row>
    <row r="5" spans="2:8" s="8" customFormat="1" x14ac:dyDescent="0.2">
      <c r="B5" s="10" t="s">
        <v>1</v>
      </c>
      <c r="C5" s="11" t="s">
        <v>2</v>
      </c>
      <c r="D5" s="9"/>
    </row>
    <row r="6" spans="2:8" s="8" customFormat="1" x14ac:dyDescent="0.2">
      <c r="B6" s="10"/>
      <c r="C6" s="12"/>
      <c r="D6" s="9"/>
    </row>
    <row r="7" spans="2:8" s="8" customFormat="1" x14ac:dyDescent="0.2">
      <c r="B7" s="10" t="s">
        <v>3</v>
      </c>
      <c r="C7" s="13" t="s">
        <v>55</v>
      </c>
      <c r="D7" s="9"/>
    </row>
    <row r="8" spans="2:8" s="8" customFormat="1" x14ac:dyDescent="0.2">
      <c r="B8" s="14"/>
    </row>
    <row r="9" spans="2:8" s="8" customFormat="1" ht="21" x14ac:dyDescent="0.2">
      <c r="B9" s="15" t="s">
        <v>4</v>
      </c>
      <c r="C9" s="9"/>
    </row>
    <row r="10" spans="2:8" s="8" customFormat="1" x14ac:dyDescent="0.2">
      <c r="B10" s="1"/>
      <c r="C10" s="1"/>
    </row>
    <row r="11" spans="2:8" s="8" customFormat="1" x14ac:dyDescent="0.2">
      <c r="B11" s="2" t="s">
        <v>11</v>
      </c>
      <c r="C11" s="32">
        <v>540000</v>
      </c>
      <c r="E11" s="22"/>
      <c r="G11" s="39"/>
      <c r="H11" s="22"/>
    </row>
    <row r="12" spans="2:8" s="8" customFormat="1" x14ac:dyDescent="0.2">
      <c r="B12" s="2" t="s">
        <v>12</v>
      </c>
      <c r="C12" s="32">
        <v>20000</v>
      </c>
      <c r="E12" s="22"/>
      <c r="H12" s="22"/>
    </row>
    <row r="13" spans="2:8" s="8" customFormat="1" x14ac:dyDescent="0.2">
      <c r="B13" s="1"/>
      <c r="C13" s="1"/>
      <c r="H13" s="22"/>
    </row>
    <row r="14" spans="2:8" s="8" customFormat="1" x14ac:dyDescent="0.2">
      <c r="B14" s="2" t="s">
        <v>9</v>
      </c>
      <c r="C14" s="3">
        <v>70</v>
      </c>
      <c r="D14" s="21" t="s">
        <v>6</v>
      </c>
    </row>
    <row r="15" spans="2:8" s="8" customFormat="1" x14ac:dyDescent="0.2">
      <c r="B15" s="2" t="s">
        <v>13</v>
      </c>
      <c r="C15" s="35">
        <v>8</v>
      </c>
      <c r="D15" s="21" t="s">
        <v>6</v>
      </c>
    </row>
    <row r="16" spans="2:8" s="8" customFormat="1" x14ac:dyDescent="0.2">
      <c r="B16" s="2" t="s">
        <v>5</v>
      </c>
      <c r="C16" s="35">
        <v>6</v>
      </c>
      <c r="D16" s="8" t="s">
        <v>6</v>
      </c>
      <c r="E16" s="37" t="s">
        <v>49</v>
      </c>
    </row>
    <row r="17" spans="2:8" s="8" customFormat="1" x14ac:dyDescent="0.2">
      <c r="B17" s="2" t="s">
        <v>14</v>
      </c>
      <c r="C17" s="36">
        <v>6</v>
      </c>
      <c r="D17" s="8" t="s">
        <v>6</v>
      </c>
      <c r="E17" s="37" t="s">
        <v>50</v>
      </c>
    </row>
    <row r="18" spans="2:8" s="8" customFormat="1" x14ac:dyDescent="0.2">
      <c r="B18" s="2"/>
      <c r="C18" s="19"/>
    </row>
    <row r="19" spans="2:8" s="8" customFormat="1" x14ac:dyDescent="0.2">
      <c r="B19" s="2" t="s">
        <v>15</v>
      </c>
      <c r="C19" s="32">
        <v>58000</v>
      </c>
      <c r="E19" s="37" t="s">
        <v>38</v>
      </c>
    </row>
    <row r="20" spans="2:8" s="8" customFormat="1" x14ac:dyDescent="0.2">
      <c r="B20" s="2" t="s">
        <v>16</v>
      </c>
      <c r="C20" s="32">
        <v>1500</v>
      </c>
      <c r="E20" s="37" t="s">
        <v>39</v>
      </c>
    </row>
    <row r="21" spans="2:8" s="8" customFormat="1" x14ac:dyDescent="0.2">
      <c r="B21" s="2"/>
      <c r="C21" s="19"/>
    </row>
    <row r="22" spans="2:8" s="8" customFormat="1" x14ac:dyDescent="0.2">
      <c r="B22" s="20" t="s">
        <v>7</v>
      </c>
      <c r="C22" s="38">
        <v>690</v>
      </c>
      <c r="E22" s="37"/>
    </row>
    <row r="23" spans="2:8" s="8" customFormat="1" x14ac:dyDescent="0.2">
      <c r="B23" s="20" t="s">
        <v>8</v>
      </c>
      <c r="C23" s="38">
        <v>0</v>
      </c>
    </row>
    <row r="24" spans="2:8" s="8" customFormat="1" x14ac:dyDescent="0.2">
      <c r="B24" s="20"/>
      <c r="C24" s="22"/>
    </row>
    <row r="25" spans="2:8" s="9" customFormat="1" ht="21" x14ac:dyDescent="0.2">
      <c r="B25" s="15" t="s">
        <v>10</v>
      </c>
    </row>
    <row r="27" spans="2:8" ht="16" customHeight="1" x14ac:dyDescent="0.2">
      <c r="B27" s="2" t="s">
        <v>26</v>
      </c>
      <c r="C27" s="32">
        <v>440000</v>
      </c>
      <c r="E27" s="17" t="s">
        <v>48</v>
      </c>
      <c r="F27" s="17"/>
      <c r="G27" s="17"/>
      <c r="H27" s="17"/>
    </row>
    <row r="28" spans="2:8" x14ac:dyDescent="0.2">
      <c r="B28" s="2" t="s">
        <v>28</v>
      </c>
      <c r="C28" s="3">
        <v>20</v>
      </c>
      <c r="D28" s="1" t="s">
        <v>19</v>
      </c>
      <c r="E28" s="17" t="s">
        <v>40</v>
      </c>
    </row>
    <row r="29" spans="2:8" x14ac:dyDescent="0.2">
      <c r="B29" s="2" t="s">
        <v>30</v>
      </c>
      <c r="C29" s="18">
        <f>C28*12</f>
        <v>240</v>
      </c>
      <c r="E29" s="17"/>
    </row>
    <row r="30" spans="2:8" x14ac:dyDescent="0.2">
      <c r="B30" s="2" t="s">
        <v>27</v>
      </c>
      <c r="C30" s="33">
        <v>4.4999999999999998E-2</v>
      </c>
      <c r="E30" s="17"/>
    </row>
    <row r="31" spans="2:8" x14ac:dyDescent="0.2">
      <c r="B31" s="2"/>
      <c r="C31" s="16"/>
    </row>
    <row r="32" spans="2:8" x14ac:dyDescent="0.2">
      <c r="B32" s="2" t="s">
        <v>29</v>
      </c>
      <c r="C32" s="34">
        <f>IF(C27=0,0,-(CUMIPMT(C30/12,C29,C27,1,C29,0)))</f>
        <v>228077.74128828041</v>
      </c>
      <c r="E32" s="17" t="s">
        <v>41</v>
      </c>
    </row>
    <row r="33" spans="2:5" x14ac:dyDescent="0.2">
      <c r="B33" s="2"/>
      <c r="C33" s="23"/>
      <c r="E33" s="17"/>
    </row>
    <row r="34" spans="2:5" ht="21" x14ac:dyDescent="0.2">
      <c r="B34" s="15" t="s">
        <v>31</v>
      </c>
      <c r="C34" s="23"/>
      <c r="E34" s="17"/>
    </row>
    <row r="35" spans="2:5" x14ac:dyDescent="0.2">
      <c r="B35" s="2"/>
      <c r="C35" s="23"/>
      <c r="E35" s="17"/>
    </row>
    <row r="36" spans="2:5" x14ac:dyDescent="0.2">
      <c r="B36" s="2" t="s">
        <v>32</v>
      </c>
      <c r="C36" s="31">
        <f>C11+C19+C32</f>
        <v>826077.74128828035</v>
      </c>
      <c r="E36" s="17" t="s">
        <v>42</v>
      </c>
    </row>
    <row r="37" spans="2:5" x14ac:dyDescent="0.2">
      <c r="B37" s="2" t="s">
        <v>33</v>
      </c>
      <c r="C37" s="31">
        <f>C12+C20</f>
        <v>21500</v>
      </c>
      <c r="E37" s="17" t="s">
        <v>43</v>
      </c>
    </row>
    <row r="38" spans="2:5" x14ac:dyDescent="0.2">
      <c r="B38" s="2"/>
      <c r="C38" s="31"/>
    </row>
    <row r="39" spans="2:5" x14ac:dyDescent="0.2">
      <c r="B39" s="2" t="s">
        <v>34</v>
      </c>
      <c r="C39" s="40">
        <f>C36/C14</f>
        <v>11801.110589832577</v>
      </c>
      <c r="D39" s="22"/>
    </row>
    <row r="40" spans="2:5" x14ac:dyDescent="0.2">
      <c r="B40" s="2" t="s">
        <v>35</v>
      </c>
      <c r="C40" s="40">
        <f>C37/C15</f>
        <v>2687.5</v>
      </c>
      <c r="D40" s="8"/>
    </row>
    <row r="42" spans="2:5" ht="21" x14ac:dyDescent="0.2">
      <c r="B42" s="15" t="s">
        <v>17</v>
      </c>
    </row>
    <row r="44" spans="2:5" x14ac:dyDescent="0.2">
      <c r="B44" s="24" t="s">
        <v>37</v>
      </c>
      <c r="C44" s="25">
        <f>C16*C39+C17*C40</f>
        <v>86931.663538995461</v>
      </c>
      <c r="E44" s="17" t="s">
        <v>44</v>
      </c>
    </row>
    <row r="45" spans="2:5" x14ac:dyDescent="0.2">
      <c r="B45" s="24" t="s">
        <v>36</v>
      </c>
      <c r="C45" s="25">
        <f>C16/C14*C22+C17/C15*C23</f>
        <v>59.142857142857146</v>
      </c>
      <c r="E45" s="17" t="s">
        <v>45</v>
      </c>
    </row>
    <row r="46" spans="2:5" x14ac:dyDescent="0.2">
      <c r="B46" s="24"/>
    </row>
    <row r="47" spans="2:5" x14ac:dyDescent="0.2">
      <c r="B47" s="24" t="s">
        <v>18</v>
      </c>
      <c r="C47" s="3">
        <v>10</v>
      </c>
      <c r="D47" s="1" t="s">
        <v>19</v>
      </c>
      <c r="E47" s="17" t="s">
        <v>46</v>
      </c>
    </row>
    <row r="48" spans="2:5" x14ac:dyDescent="0.2">
      <c r="B48" s="24" t="s">
        <v>21</v>
      </c>
      <c r="C48" s="25">
        <f>C45*C47*12</f>
        <v>7097.1428571428569</v>
      </c>
    </row>
    <row r="49" spans="2:5" x14ac:dyDescent="0.2">
      <c r="B49" s="24"/>
    </row>
    <row r="50" spans="2:5" x14ac:dyDescent="0.2">
      <c r="B50" s="2" t="s">
        <v>20</v>
      </c>
      <c r="C50" s="26">
        <f>C44+C45*12*C47</f>
        <v>94028.806396138316</v>
      </c>
      <c r="E50" s="17" t="s">
        <v>47</v>
      </c>
    </row>
    <row r="52" spans="2:5" ht="21" x14ac:dyDescent="0.2">
      <c r="B52" s="15" t="s">
        <v>22</v>
      </c>
    </row>
    <row r="54" spans="2:5" s="8" customFormat="1" x14ac:dyDescent="0.2">
      <c r="B54" s="24" t="s">
        <v>52</v>
      </c>
      <c r="C54" s="38">
        <v>7500</v>
      </c>
      <c r="E54" s="17" t="s">
        <v>53</v>
      </c>
    </row>
    <row r="56" spans="2:5" x14ac:dyDescent="0.2">
      <c r="B56" s="2" t="s">
        <v>23</v>
      </c>
      <c r="C56" s="27">
        <f>C50/C54</f>
        <v>12.537174186151775</v>
      </c>
    </row>
    <row r="58" spans="2:5" x14ac:dyDescent="0.2">
      <c r="B58" s="28" t="s">
        <v>24</v>
      </c>
      <c r="C58" s="29">
        <f>C56/12</f>
        <v>1.0447645155126479</v>
      </c>
      <c r="D58" s="30" t="s">
        <v>19</v>
      </c>
      <c r="E58" s="17" t="s">
        <v>51</v>
      </c>
    </row>
    <row r="156" spans="7:21" x14ac:dyDescent="0.2">
      <c r="G156" s="1" t="s">
        <v>0</v>
      </c>
      <c r="H156" s="5" t="e">
        <f>SUM(#REF!)</f>
        <v>#REF!</v>
      </c>
      <c r="I156" s="5" t="e">
        <f>SUM(#REF!)</f>
        <v>#REF!</v>
      </c>
      <c r="J156" s="5" t="e">
        <f>SUM(#REF!)</f>
        <v>#REF!</v>
      </c>
      <c r="K156" s="4"/>
      <c r="N156" s="1" t="s">
        <v>0</v>
      </c>
      <c r="O156" s="6" t="e">
        <f>SUM(#REF!)</f>
        <v>#REF!</v>
      </c>
      <c r="P156" s="6" t="e">
        <f>SUM(#REF!)</f>
        <v>#REF!</v>
      </c>
      <c r="Q156" s="6" t="e">
        <f>SUM(#REF!)</f>
        <v>#REF!</v>
      </c>
      <c r="R156" s="6" t="e">
        <f>C30-#REF!</f>
        <v>#REF!</v>
      </c>
      <c r="U156" s="7" t="e">
        <f>SUM(#REF!)</f>
        <v>#REF!</v>
      </c>
    </row>
  </sheetData>
  <mergeCells count="1">
    <mergeCell ref="B3:E3"/>
  </mergeCells>
  <hyperlinks>
    <hyperlink ref="C5" r:id="rId1"/>
    <hyperlink ref="C7" r:id="rId2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kosztów chomikowania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Użytkownik Microsoft Office</cp:lastModifiedBy>
  <dcterms:created xsi:type="dcterms:W3CDTF">2015-01-26T21:36:18Z</dcterms:created>
  <dcterms:modified xsi:type="dcterms:W3CDTF">2017-04-12T07:14:01Z</dcterms:modified>
</cp:coreProperties>
</file>