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l/Dropbox/! Inbox/2018-01-09 - Blog ART - Elite Funds/Kalkulator/"/>
    </mc:Choice>
  </mc:AlternateContent>
  <bookViews>
    <workbookView xWindow="10760" yWindow="5440" windowWidth="27960" windowHeight="17540" xr2:uid="{2FBF62FA-22FE-9249-A385-FE81BC0A830E}"/>
  </bookViews>
  <sheets>
    <sheet name="Kalkulacja wyniku" sheetId="3" r:id="rId1"/>
    <sheet name="Indeks NXREFS" sheetId="1" r:id="rId2"/>
    <sheet name="Wyniki zakończonych struktur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F17" i="3"/>
  <c r="F16" i="3"/>
  <c r="F15" i="3"/>
  <c r="F14" i="3"/>
  <c r="F13" i="3"/>
  <c r="F12" i="3"/>
  <c r="E16" i="3"/>
  <c r="E15" i="3"/>
  <c r="E14" i="3"/>
  <c r="E13" i="3"/>
  <c r="E12" i="3"/>
  <c r="G12" i="3" l="1"/>
  <c r="H12" i="3" s="1"/>
  <c r="G15" i="3"/>
  <c r="H15" i="3" s="1"/>
  <c r="E17" i="3"/>
  <c r="G17" i="3" s="1"/>
  <c r="H17" i="3" s="1"/>
  <c r="E20" i="3"/>
  <c r="G14" i="3"/>
  <c r="H14" i="3" s="1"/>
  <c r="G13" i="3"/>
  <c r="H13" i="3" s="1"/>
  <c r="G16" i="3"/>
  <c r="H16" i="3" s="1"/>
  <c r="H19" i="3" l="1"/>
  <c r="E21" i="3" s="1"/>
  <c r="E23" i="3" s="1"/>
  <c r="E10" i="1"/>
  <c r="E9" i="1"/>
  <c r="E8" i="1"/>
  <c r="E7" i="1"/>
  <c r="E6" i="1"/>
  <c r="E5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<sst xmlns="http://schemas.openxmlformats.org/spreadsheetml/2006/main" count="190" uniqueCount="60">
  <si>
    <t>6 mcy</t>
  </si>
  <si>
    <t>12 mcy</t>
  </si>
  <si>
    <t>18 mcy</t>
  </si>
  <si>
    <t>24 mcy</t>
  </si>
  <si>
    <t>30 mcy</t>
  </si>
  <si>
    <t>36 mcy</t>
  </si>
  <si>
    <t>SUMA:</t>
  </si>
  <si>
    <t>&lt;- po 3 latach</t>
  </si>
  <si>
    <t>Średnioroczna stopa zwrotu:</t>
  </si>
  <si>
    <t>Półrocza względem siebie</t>
  </si>
  <si>
    <t>Gwarantowany %</t>
  </si>
  <si>
    <t>Łącznie %</t>
  </si>
  <si>
    <t>Nazwa Lokaty Strukturyzowanej</t>
  </si>
  <si>
    <t>Dzień Otwarcia Lokaty</t>
  </si>
  <si>
    <t>Dzień Zamknięcia Lokaty</t>
  </si>
  <si>
    <t>Odsetki (brutto)</t>
  </si>
  <si>
    <t>Zysk w skali roku</t>
  </si>
  <si>
    <t>AAA</t>
  </si>
  <si>
    <t>Cyfrowy Zysk</t>
  </si>
  <si>
    <t>e-Rentier</t>
  </si>
  <si>
    <t>Family Business</t>
  </si>
  <si>
    <t>Global Perspective</t>
  </si>
  <si>
    <t>Kapitalny Rok</t>
  </si>
  <si>
    <t>Liderzy Farmacji</t>
  </si>
  <si>
    <t>Liderzy Internetu</t>
  </si>
  <si>
    <t>Liderzy Internetu II</t>
  </si>
  <si>
    <t>Liderzy Technologii</t>
  </si>
  <si>
    <t>Lion's Estate</t>
  </si>
  <si>
    <t>Lokata Globalna</t>
  </si>
  <si>
    <t>Niemieccy Giganci</t>
  </si>
  <si>
    <t>Rio</t>
  </si>
  <si>
    <t>Top Giganci</t>
  </si>
  <si>
    <t>US Blue Chips</t>
  </si>
  <si>
    <t>Udana?</t>
  </si>
  <si>
    <t>TAK</t>
  </si>
  <si>
    <t>NIE</t>
  </si>
  <si>
    <t>Numer sub-skrypcji</t>
  </si>
  <si>
    <t>brutto</t>
  </si>
  <si>
    <t>Wzrost od 19 stycznia 2015</t>
  </si>
  <si>
    <t>Data</t>
  </si>
  <si>
    <t>Wartość indeksu NXREFS</t>
  </si>
  <si>
    <t>Wynik indeksu NXREFS</t>
  </si>
  <si>
    <t>Termin rozliczenia</t>
  </si>
  <si>
    <t>Kwota kapitału</t>
  </si>
  <si>
    <t>Odsetki</t>
  </si>
  <si>
    <t>Łączna wypłata</t>
  </si>
  <si>
    <t>Efektywny wzrost indeksu w 3 lata:</t>
  </si>
  <si>
    <t>Efektywny zwrot ze struktury:</t>
  </si>
  <si>
    <t>ELITE FUNDS - Symulacja wyniku inwestycyjnego</t>
  </si>
  <si>
    <t>Więcej niż 4%?</t>
  </si>
  <si>
    <t xml:space="preserve">Źródło: strona internetowa Idea Bank </t>
  </si>
  <si>
    <t>https://www.ideabank.pl/wyniki-lokat-strukturyzowanych</t>
  </si>
  <si>
    <t>Historyczne wartości indeksu NXREFS stanowiącego instrument bazowy lokaty strukturyzowanej ELITE FUNDS Idea Bank</t>
  </si>
  <si>
    <t>Kwota inwestycji:</t>
  </si>
  <si>
    <t>Wyniki zakończonych lokat strukturyzowanych Idea Bank - na dzień 2018-01-25</t>
  </si>
  <si>
    <t>Zapraszam na mój blog:</t>
  </si>
  <si>
    <t>http://jakoszczedzacpieniadze.pl</t>
  </si>
  <si>
    <t>Artykuł z opisem kalkulatora:</t>
  </si>
  <si>
    <t>Ten arkusz umożliwia zweryfikowanie opłacalności lokaty strukturyzowanej "Elite Funds" oferowanej przez Idea Bank w styczniu 2018 r.</t>
  </si>
  <si>
    <t>http://jakoszczedzacpieniadze.pl/lokata-strukturyzowana-idea-bank-czy-warto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</si>
</sst>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zł&quot;_);[Red]\(#,##0\ &quot;zł&quot;\)"/>
    <numFmt numFmtId="8" formatCode="#,##0.00\ &quot;zł&quot;_);[Red]\(#,##0.00\ &quot;zł&quot;\)"/>
    <numFmt numFmtId="164" formatCode="yyyy\-mm\-dd;@"/>
  </numFmts>
  <fonts count="17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rgb="FF333333"/>
      <name val="Helvetica Neue"/>
      <family val="2"/>
    </font>
    <font>
      <sz val="14"/>
      <color rgb="FF333333"/>
      <name val="Helvetica Neue"/>
      <family val="2"/>
    </font>
    <font>
      <sz val="14"/>
      <color rgb="FFFF0000"/>
      <name val="Helvetica Neue"/>
      <family val="2"/>
    </font>
    <font>
      <b/>
      <sz val="14"/>
      <color theme="0"/>
      <name val="Helvetica Neue"/>
      <family val="2"/>
    </font>
    <font>
      <sz val="14"/>
      <color rgb="FF333333"/>
      <name val="Open Sans"/>
      <family val="2"/>
    </font>
    <font>
      <sz val="14"/>
      <color rgb="FFFF0000"/>
      <name val="Open Sans"/>
      <family val="2"/>
    </font>
    <font>
      <b/>
      <sz val="14"/>
      <color rgb="FF333333"/>
      <name val="Open Sans"/>
      <family val="2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i/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10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center" vertical="top"/>
    </xf>
    <xf numFmtId="10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/>
    </xf>
    <xf numFmtId="10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0" fontId="0" fillId="0" borderId="0" xfId="1" applyNumberFormat="1" applyFont="1" applyAlignment="1">
      <alignment vertical="top"/>
    </xf>
    <xf numFmtId="10" fontId="0" fillId="0" borderId="0" xfId="0" applyNumberFormat="1" applyAlignment="1">
      <alignment vertical="top"/>
    </xf>
    <xf numFmtId="6" fontId="0" fillId="0" borderId="0" xfId="0" applyNumberFormat="1" applyAlignment="1">
      <alignment vertical="top"/>
    </xf>
    <xf numFmtId="8" fontId="0" fillId="0" borderId="0" xfId="0" applyNumberFormat="1" applyAlignment="1">
      <alignment vertical="top"/>
    </xf>
    <xf numFmtId="8" fontId="2" fillId="0" borderId="0" xfId="0" applyNumberFormat="1" applyFont="1" applyAlignment="1">
      <alignment vertical="top"/>
    </xf>
    <xf numFmtId="0" fontId="0" fillId="0" borderId="0" xfId="0" quotePrefix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center" vertical="top"/>
    </xf>
    <xf numFmtId="10" fontId="0" fillId="0" borderId="0" xfId="1" applyNumberFormat="1" applyFont="1" applyAlignment="1">
      <alignment horizontal="center" vertical="top"/>
    </xf>
    <xf numFmtId="10" fontId="0" fillId="0" borderId="0" xfId="0" applyNumberFormat="1" applyAlignment="1">
      <alignment horizontal="center" vertical="top"/>
    </xf>
    <xf numFmtId="10" fontId="2" fillId="0" borderId="0" xfId="0" applyNumberFormat="1" applyFont="1" applyAlignment="1">
      <alignment horizontal="center" vertical="top"/>
    </xf>
    <xf numFmtId="0" fontId="0" fillId="0" borderId="0" xfId="0" applyAlignment="1">
      <alignment horizontal="right" vertical="top"/>
    </xf>
    <xf numFmtId="10" fontId="2" fillId="0" borderId="0" xfId="0" applyNumberFormat="1" applyFont="1" applyAlignment="1">
      <alignment vertical="top"/>
    </xf>
    <xf numFmtId="10" fontId="2" fillId="0" borderId="0" xfId="1" applyNumberFormat="1" applyFont="1" applyAlignment="1">
      <alignment vertical="top"/>
    </xf>
    <xf numFmtId="6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0" fontId="10" fillId="0" borderId="0" xfId="0" applyFont="1"/>
    <xf numFmtId="0" fontId="11" fillId="0" borderId="0" xfId="2"/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0" fontId="15" fillId="0" borderId="0" xfId="2" applyFont="1" applyAlignment="1">
      <alignment vertical="top"/>
    </xf>
    <xf numFmtId="0" fontId="16" fillId="0" borderId="0" xfId="2" applyFont="1" applyAlignment="1">
      <alignment vertical="top"/>
    </xf>
    <xf numFmtId="0" fontId="11" fillId="0" borderId="0" xfId="2" applyAlignment="1">
      <alignment vertical="top"/>
    </xf>
  </cellXfs>
  <cellStyles count="3">
    <cellStyle name="Hiperłącze" xfId="2" builtinId="8"/>
    <cellStyle name="Normalny" xfId="0" builtinId="0"/>
    <cellStyle name="Procentowy" xfId="1" builtinId="5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3333"/>
        <name val="Open Sans"/>
        <family val="2"/>
        <scheme val="none"/>
      </font>
      <numFmt numFmtId="0" formatCode="General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3333"/>
        <name val="Open Sans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3333"/>
        <name val="Open Sans"/>
        <family val="2"/>
        <scheme val="none"/>
      </font>
      <numFmt numFmtId="14" formatCode="0.0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3333"/>
        <name val="Open Sans"/>
        <family val="2"/>
        <scheme val="none"/>
      </font>
      <numFmt numFmtId="14" formatCode="0.0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3333"/>
        <name val="Open Sans"/>
        <family val="2"/>
        <scheme val="none"/>
      </font>
      <numFmt numFmtId="164" formatCode="yyyy\-mm\-dd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3333"/>
        <name val="Open Sans"/>
        <family val="2"/>
        <scheme val="none"/>
      </font>
      <numFmt numFmtId="164" formatCode="yyyy\-mm\-dd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3333"/>
        <name val="Open Sans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3333"/>
        <name val="Open Sans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3333"/>
        <name val="Open Sans"/>
        <family val="2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Helvetica Neue"/>
        <family val="2"/>
        <scheme val="none"/>
      </font>
      <alignment horizontal="center" vertical="top" textRotation="0" wrapText="1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0" formatCode="#,##0\ &quot;zł&quot;_);[Red]\(#,##0\ &quot;zł&quot;\)"/>
      <alignment horizontal="general" vertical="top" textRotation="0" wrapText="0" indent="0" justifyLastLine="0" shrinkToFit="0" readingOrder="0"/>
    </dxf>
    <dxf>
      <numFmt numFmtId="14" formatCode="0.00%"/>
      <alignment horizontal="center" vertical="top" textRotation="0" wrapText="0" indent="0" justifyLastLine="0" shrinkToFit="0" readingOrder="0"/>
    </dxf>
    <dxf>
      <numFmt numFmtId="14" formatCode="0.00%"/>
      <alignment horizontal="center" vertical="top" textRotation="0" wrapText="0" indent="0" justifyLastLine="0" shrinkToFit="0" readingOrder="0"/>
    </dxf>
    <dxf>
      <numFmt numFmtId="14" formatCode="0.00%"/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/>
      </font>
      <numFmt numFmtId="14" formatCode="0.0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4" formatCode="0.00%"/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4" formatCode="yyyy\-mm\-dd;@"/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4EB0606-8956-0C4C-A363-AFFD2500C19D}" name="Tabela5" displayName="Tabela5" ref="B11:H17" totalsRowShown="0" headerRowDxfId="18" dataDxfId="17">
  <autoFilter ref="B11:H17" xr:uid="{964CA6D4-8293-374F-B7B2-CC5FCF28632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D8BFABF-28D6-8142-9211-C2A22F5782C6}" name="Termin rozliczenia" dataDxfId="16"/>
    <tableColumn id="2" xr3:uid="{70C5EF0C-0002-0341-8464-20D183EA1515}" name="Wynik indeksu NXREFS" dataDxfId="15"/>
    <tableColumn id="3" xr3:uid="{516A40DC-3C44-E84E-BA00-FFDF0AF1A166}" name="Gwarantowany %" dataDxfId="14"/>
    <tableColumn id="4" xr3:uid="{6838EF75-71E5-AF40-8ADE-EC8ED992165E}" name="Łącznie %" dataDxfId="13">
      <calculatedColumnFormula>C12+D12</calculatedColumnFormula>
    </tableColumn>
    <tableColumn id="5" xr3:uid="{091C8AF3-25BB-2542-9171-A4ACEB62ED7F}" name="Kwota kapitału" dataDxfId="12"/>
    <tableColumn id="6" xr3:uid="{09F88CF9-73B8-1E4C-B2FE-0FE1CA4FA5C0}" name="Odsetki" dataDxfId="11">
      <calculatedColumnFormula>F12*E12</calculatedColumnFormula>
    </tableColumn>
    <tableColumn id="7" xr3:uid="{8581E018-A925-BE47-9804-EEE612BBE0EA}" name="Łączna wypłata" dataDxfId="10">
      <calculatedColumnFormula>F12+G12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ED63951-7FD9-C943-938D-CF29E3DCBD9C}" name="Tabela3" displayName="Tabela3" ref="B3:E10" totalsRowShown="0" headerRowDxfId="24" dataDxfId="23">
  <autoFilter ref="B3:E10" xr:uid="{57446082-2367-574E-9830-34377025033A}">
    <filterColumn colId="0" hiddenButton="1"/>
    <filterColumn colId="1" hiddenButton="1"/>
    <filterColumn colId="2" hiddenButton="1"/>
    <filterColumn colId="3" hiddenButton="1"/>
  </autoFilter>
  <tableColumns count="4">
    <tableColumn id="1" xr3:uid="{95BA7123-333E-4842-91AB-AAA22956FDF7}" name="Data" dataDxfId="22"/>
    <tableColumn id="2" xr3:uid="{073C1643-D83A-3B47-AB3F-9CEA1B4CDBF3}" name="Wartość indeksu NXREFS" dataDxfId="21"/>
    <tableColumn id="3" xr3:uid="{C725D988-BE46-384C-B4A6-15AEA3EFB93F}" name="Półrocza względem siebie" dataDxfId="20" dataCellStyle="Procentowy">
      <calculatedColumnFormula>C4/C3-1</calculatedColumnFormula>
    </tableColumn>
    <tableColumn id="4" xr3:uid="{5A3FDE18-9B6B-8A47-AAEC-B678B97624E6}" name="Wzrost od 19 stycznia 2015" dataDxfId="19">
      <calculatedColumnFormula>C4/C$4-1</calculatedColumnFormula>
    </tableColumn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0C8185-12FA-634F-90A8-DFF0B116A7A0}" name="Tabela1" displayName="Tabela1" ref="B5:I79" totalsRowShown="0" headerRowDxfId="9" dataDxfId="8">
  <autoFilter ref="B5:I79" xr:uid="{8DFF3420-A7C6-A148-8726-C04387EA1F0D}"/>
  <tableColumns count="8">
    <tableColumn id="1" xr3:uid="{00C4CE00-85B9-0443-9CC6-9DDA9C2BB23A}" name="Nazwa Lokaty Strukturyzowanej" dataDxfId="7"/>
    <tableColumn id="2" xr3:uid="{0A588C06-29AD-B949-B623-54903112B047}" name="Numer sub-skrypcji" dataDxfId="6"/>
    <tableColumn id="3" xr3:uid="{3EA0A3DE-A3DB-FE4E-81FD-D26188DECA9A}" name="Dzień Otwarcia Lokaty" dataDxfId="5"/>
    <tableColumn id="4" xr3:uid="{BF037B4A-C8F7-DC46-9172-5E04A133DA84}" name="Dzień Zamknięcia Lokaty" dataDxfId="4"/>
    <tableColumn id="5" xr3:uid="{5A86FAB2-5C6D-3746-9EAE-D680856734F7}" name="Odsetki (brutto)" dataDxfId="3"/>
    <tableColumn id="6" xr3:uid="{1BC5145D-BCF1-5242-9664-8CA8ABE1D0C0}" name="Zysk w skali roku" dataDxfId="2"/>
    <tableColumn id="7" xr3:uid="{D23B95C4-E8E4-A24E-A092-BE550A0C449B}" name="Udana?" dataDxfId="1"/>
    <tableColumn id="8" xr3:uid="{7AE35368-A521-3148-B020-13A953653CB2}" name="Więcej niż 4%?" dataDxfId="0">
      <calculatedColumnFormula>IF(Tabela1[[#This Row],[Zysk w skali roku]]&gt;3.99%,"TAK","NIE")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://jakoszczedzacpieniadze.pl/lokata-strukturyzowana-idea-bank-czy-warto" TargetMode="External"/><Relationship Id="rId1" Type="http://schemas.openxmlformats.org/officeDocument/2006/relationships/hyperlink" Target="http://jakoszczedzacpieniadze.p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s://www.ideabank.pl/wyniki-lokat-strukturyzowany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25DCC-C738-974B-BB47-6234FFD79FA3}">
  <dimension ref="B1:H23"/>
  <sheetViews>
    <sheetView showGridLines="0" tabSelected="1" zoomScaleNormal="100" workbookViewId="0">
      <selection activeCell="I1" sqref="I1"/>
    </sheetView>
  </sheetViews>
  <sheetFormatPr baseColWidth="10" defaultRowHeight="16" x14ac:dyDescent="0.2"/>
  <cols>
    <col min="1" max="1" width="3" style="22" customWidth="1"/>
    <col min="2" max="3" width="9.83203125" style="22" customWidth="1"/>
    <col min="4" max="4" width="9.33203125" style="22" customWidth="1"/>
    <col min="5" max="5" width="10" style="22" customWidth="1"/>
    <col min="6" max="6" width="9.1640625" style="22" customWidth="1"/>
    <col min="7" max="7" width="10.33203125" style="22" customWidth="1"/>
    <col min="8" max="8" width="12.5" style="22" customWidth="1"/>
    <col min="9" max="16384" width="10.83203125" style="22"/>
  </cols>
  <sheetData>
    <row r="1" spans="2:8" ht="21" x14ac:dyDescent="0.2">
      <c r="B1" s="42" t="s">
        <v>48</v>
      </c>
    </row>
    <row r="3" spans="2:8" ht="33" customHeight="1" x14ac:dyDescent="0.2">
      <c r="B3" s="46" t="s">
        <v>58</v>
      </c>
      <c r="C3" s="46"/>
      <c r="D3" s="46"/>
      <c r="E3" s="46"/>
      <c r="F3" s="46"/>
      <c r="G3" s="46"/>
      <c r="H3" s="46"/>
    </row>
    <row r="4" spans="2:8" x14ac:dyDescent="0.2">
      <c r="E4" s="47"/>
    </row>
    <row r="5" spans="2:8" x14ac:dyDescent="0.2">
      <c r="D5" s="48" t="s">
        <v>55</v>
      </c>
      <c r="E5" s="49" t="s">
        <v>56</v>
      </c>
    </row>
    <row r="6" spans="2:8" x14ac:dyDescent="0.2">
      <c r="D6" s="48"/>
      <c r="E6" s="50"/>
    </row>
    <row r="7" spans="2:8" x14ac:dyDescent="0.2">
      <c r="D7" s="48" t="s">
        <v>57</v>
      </c>
      <c r="E7" s="51" t="s">
        <v>59</v>
      </c>
    </row>
    <row r="9" spans="2:8" x14ac:dyDescent="0.2">
      <c r="D9" s="35" t="s">
        <v>53</v>
      </c>
      <c r="E9" s="38">
        <v>10000</v>
      </c>
    </row>
    <row r="11" spans="2:8" ht="48" customHeight="1" x14ac:dyDescent="0.2">
      <c r="B11" s="30" t="s">
        <v>42</v>
      </c>
      <c r="C11" s="30" t="s">
        <v>41</v>
      </c>
      <c r="D11" s="30" t="s">
        <v>10</v>
      </c>
      <c r="E11" s="30" t="s">
        <v>11</v>
      </c>
      <c r="F11" s="30" t="s">
        <v>43</v>
      </c>
      <c r="G11" s="30" t="s">
        <v>44</v>
      </c>
      <c r="H11" s="30" t="s">
        <v>45</v>
      </c>
    </row>
    <row r="12" spans="2:8" x14ac:dyDescent="0.2">
      <c r="B12" s="22" t="s">
        <v>0</v>
      </c>
      <c r="C12" s="33">
        <v>3.7593001627528544E-2</v>
      </c>
      <c r="D12" s="33">
        <v>5.0000000000000001E-3</v>
      </c>
      <c r="E12" s="33">
        <f t="shared" ref="E12:E17" si="0">C12+D12</f>
        <v>4.2593001627528541E-2</v>
      </c>
      <c r="F12" s="25">
        <f>$E$9*5%</f>
        <v>500</v>
      </c>
      <c r="G12" s="26">
        <f t="shared" ref="G12:G17" si="1">F12*E12</f>
        <v>21.296500813764272</v>
      </c>
      <c r="H12" s="26">
        <f t="shared" ref="H12:H17" si="2">F12+G12</f>
        <v>521.29650081376428</v>
      </c>
    </row>
    <row r="13" spans="2:8" x14ac:dyDescent="0.2">
      <c r="B13" s="22" t="s">
        <v>1</v>
      </c>
      <c r="C13" s="33">
        <v>1.3405312717972517E-2</v>
      </c>
      <c r="D13" s="33">
        <v>0.01</v>
      </c>
      <c r="E13" s="33">
        <f t="shared" si="0"/>
        <v>2.3405312717972519E-2</v>
      </c>
      <c r="F13" s="25">
        <f>$E$9*5%</f>
        <v>500</v>
      </c>
      <c r="G13" s="26">
        <f t="shared" si="1"/>
        <v>11.70265635898626</v>
      </c>
      <c r="H13" s="26">
        <f t="shared" si="2"/>
        <v>511.70265635898625</v>
      </c>
    </row>
    <row r="14" spans="2:8" x14ac:dyDescent="0.2">
      <c r="B14" s="22" t="s">
        <v>2</v>
      </c>
      <c r="C14" s="33">
        <v>4.0702743548012066E-2</v>
      </c>
      <c r="D14" s="33">
        <v>1.4999999999999999E-2</v>
      </c>
      <c r="E14" s="33">
        <f t="shared" si="0"/>
        <v>5.5702743548012065E-2</v>
      </c>
      <c r="F14" s="25">
        <f>$E$9*5%</f>
        <v>500</v>
      </c>
      <c r="G14" s="26">
        <f t="shared" si="1"/>
        <v>27.851371774006033</v>
      </c>
      <c r="H14" s="26">
        <f t="shared" si="2"/>
        <v>527.851371774006</v>
      </c>
    </row>
    <row r="15" spans="2:8" x14ac:dyDescent="0.2">
      <c r="B15" s="22" t="s">
        <v>3</v>
      </c>
      <c r="C15" s="33">
        <v>7.6813531736805496E-2</v>
      </c>
      <c r="D15" s="33">
        <v>0.02</v>
      </c>
      <c r="E15" s="33">
        <f t="shared" si="0"/>
        <v>9.68135317368055E-2</v>
      </c>
      <c r="F15" s="25">
        <f>$E$9*5%</f>
        <v>500</v>
      </c>
      <c r="G15" s="26">
        <f t="shared" si="1"/>
        <v>48.406765868402751</v>
      </c>
      <c r="H15" s="26">
        <f t="shared" si="2"/>
        <v>548.40676586840277</v>
      </c>
    </row>
    <row r="16" spans="2:8" x14ac:dyDescent="0.2">
      <c r="B16" s="22" t="s">
        <v>4</v>
      </c>
      <c r="C16" s="33">
        <v>9.8625319693094626E-2</v>
      </c>
      <c r="D16" s="33">
        <v>2.5000000000000001E-2</v>
      </c>
      <c r="E16" s="33">
        <f t="shared" si="0"/>
        <v>0.12362531969309462</v>
      </c>
      <c r="F16" s="25">
        <f>$E$9*5%</f>
        <v>500</v>
      </c>
      <c r="G16" s="26">
        <f t="shared" si="1"/>
        <v>61.812659846547312</v>
      </c>
      <c r="H16" s="26">
        <f t="shared" si="2"/>
        <v>561.81265984654726</v>
      </c>
    </row>
    <row r="17" spans="2:8" x14ac:dyDescent="0.2">
      <c r="B17" s="22" t="s">
        <v>5</v>
      </c>
      <c r="C17" s="33">
        <v>0.1199938967681935</v>
      </c>
      <c r="D17" s="29"/>
      <c r="E17" s="33">
        <f t="shared" si="0"/>
        <v>0.1199938967681935</v>
      </c>
      <c r="F17" s="25">
        <f>E9*75%</f>
        <v>7500</v>
      </c>
      <c r="G17" s="26">
        <f t="shared" si="1"/>
        <v>899.9542257614512</v>
      </c>
      <c r="H17" s="26">
        <f t="shared" si="2"/>
        <v>8399.9542257614521</v>
      </c>
    </row>
    <row r="19" spans="2:8" x14ac:dyDescent="0.2">
      <c r="G19" s="39" t="s">
        <v>6</v>
      </c>
      <c r="H19" s="27">
        <f>SUM(H12:H17)</f>
        <v>11071.024180423159</v>
      </c>
    </row>
    <row r="20" spans="2:8" x14ac:dyDescent="0.2">
      <c r="D20" s="35" t="s">
        <v>46</v>
      </c>
      <c r="E20" s="36">
        <f>C17</f>
        <v>0.1199938967681935</v>
      </c>
    </row>
    <row r="21" spans="2:8" x14ac:dyDescent="0.2">
      <c r="D21" s="35" t="s">
        <v>47</v>
      </c>
      <c r="E21" s="37">
        <f>H19/E9-1</f>
        <v>0.10710241804231591</v>
      </c>
      <c r="F21" s="28" t="s">
        <v>7</v>
      </c>
    </row>
    <row r="22" spans="2:8" x14ac:dyDescent="0.2">
      <c r="D22" s="35"/>
      <c r="E22" s="21"/>
      <c r="H22" s="26"/>
    </row>
    <row r="23" spans="2:8" x14ac:dyDescent="0.2">
      <c r="D23" s="35" t="s">
        <v>8</v>
      </c>
      <c r="E23" s="37">
        <f>E21/3</f>
        <v>3.5700806014105302E-2</v>
      </c>
      <c r="F23" s="22" t="s">
        <v>37</v>
      </c>
    </row>
  </sheetData>
  <mergeCells count="1">
    <mergeCell ref="B3:H3"/>
  </mergeCells>
  <hyperlinks>
    <hyperlink ref="E5" r:id="rId1" xr:uid="{FA5C2BE2-FF20-7C41-BFD7-B0E6AA539766}"/>
    <hyperlink ref="E7" r:id="rId2" xr:uid="{9778B131-C587-984A-B150-04507E59658F}"/>
  </hyperlinks>
  <pageMargins left="0" right="0" top="0" bottom="0" header="0" footer="0"/>
  <pageSetup orientation="portrait" horizontalDpi="0" verticalDpi="0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DD049-02FD-0C4F-AA56-879EDEC4C6A3}">
  <dimension ref="B1:H31"/>
  <sheetViews>
    <sheetView showGridLines="0" zoomScaleNormal="100" workbookViewId="0">
      <selection activeCell="G1" sqref="G1"/>
    </sheetView>
  </sheetViews>
  <sheetFormatPr baseColWidth="10" defaultRowHeight="16" x14ac:dyDescent="0.2"/>
  <cols>
    <col min="1" max="1" width="4" style="22" customWidth="1"/>
    <col min="2" max="2" width="14.1640625" style="22" customWidth="1"/>
    <col min="3" max="5" width="11.5" style="22" customWidth="1"/>
    <col min="6" max="7" width="10.83203125" style="22"/>
    <col min="8" max="8" width="12.5" style="22" bestFit="1" customWidth="1"/>
    <col min="9" max="16384" width="10.83203125" style="22"/>
  </cols>
  <sheetData>
    <row r="1" spans="2:8" ht="66" customHeight="1" x14ac:dyDescent="0.2">
      <c r="B1" s="45" t="s">
        <v>52</v>
      </c>
      <c r="C1" s="45"/>
      <c r="D1" s="45"/>
      <c r="E1" s="45"/>
      <c r="F1" s="43"/>
    </row>
    <row r="3" spans="2:8" ht="48" x14ac:dyDescent="0.2">
      <c r="B3" s="29" t="s">
        <v>39</v>
      </c>
      <c r="C3" s="30" t="s">
        <v>40</v>
      </c>
      <c r="D3" s="30" t="s">
        <v>9</v>
      </c>
      <c r="E3" s="30" t="s">
        <v>38</v>
      </c>
    </row>
    <row r="4" spans="2:8" x14ac:dyDescent="0.2">
      <c r="B4" s="31">
        <v>42023</v>
      </c>
      <c r="C4" s="29">
        <v>1376.32</v>
      </c>
      <c r="D4" s="32"/>
      <c r="E4" s="34"/>
    </row>
    <row r="5" spans="2:8" x14ac:dyDescent="0.2">
      <c r="B5" s="31">
        <v>42205</v>
      </c>
      <c r="C5" s="29">
        <v>1428.06</v>
      </c>
      <c r="D5" s="32">
        <f t="shared" ref="D5:D10" si="0">C5/C4-1</f>
        <v>3.7593001627528544E-2</v>
      </c>
      <c r="E5" s="34">
        <f t="shared" ref="E5:E10" si="1">C5/C$4-1</f>
        <v>3.7593001627528544E-2</v>
      </c>
    </row>
    <row r="6" spans="2:8" x14ac:dyDescent="0.2">
      <c r="B6" s="31">
        <v>42387</v>
      </c>
      <c r="C6" s="29">
        <v>1394.77</v>
      </c>
      <c r="D6" s="32">
        <f t="shared" si="0"/>
        <v>-2.3311345461675237E-2</v>
      </c>
      <c r="E6" s="34">
        <f t="shared" si="1"/>
        <v>1.3405312717972517E-2</v>
      </c>
    </row>
    <row r="7" spans="2:8" x14ac:dyDescent="0.2">
      <c r="B7" s="31">
        <v>42569</v>
      </c>
      <c r="C7" s="29">
        <v>1432.34</v>
      </c>
      <c r="D7" s="32">
        <f t="shared" si="0"/>
        <v>2.6936340758691335E-2</v>
      </c>
      <c r="E7" s="34">
        <f t="shared" si="1"/>
        <v>4.0702743548012066E-2</v>
      </c>
    </row>
    <row r="8" spans="2:8" x14ac:dyDescent="0.2">
      <c r="B8" s="31">
        <v>42753</v>
      </c>
      <c r="C8" s="29">
        <v>1482.04</v>
      </c>
      <c r="D8" s="32">
        <f t="shared" si="0"/>
        <v>3.4698465448147919E-2</v>
      </c>
      <c r="E8" s="34">
        <f t="shared" si="1"/>
        <v>7.6813531736805496E-2</v>
      </c>
    </row>
    <row r="9" spans="2:8" x14ac:dyDescent="0.2">
      <c r="B9" s="31">
        <v>42934</v>
      </c>
      <c r="C9" s="29">
        <v>1512.06</v>
      </c>
      <c r="D9" s="32">
        <f t="shared" si="0"/>
        <v>2.025586353944564E-2</v>
      </c>
      <c r="E9" s="34">
        <f t="shared" si="1"/>
        <v>9.8625319693094626E-2</v>
      </c>
    </row>
    <row r="10" spans="2:8" x14ac:dyDescent="0.2">
      <c r="B10" s="31">
        <v>43118</v>
      </c>
      <c r="C10" s="29">
        <v>1541.47</v>
      </c>
      <c r="D10" s="32">
        <f t="shared" si="0"/>
        <v>1.9450286364297797E-2</v>
      </c>
      <c r="E10" s="34">
        <f t="shared" si="1"/>
        <v>0.1199938967681935</v>
      </c>
      <c r="G10" s="23"/>
      <c r="H10" s="23"/>
    </row>
    <row r="16" spans="2:8" x14ac:dyDescent="0.2">
      <c r="C16" s="25"/>
    </row>
    <row r="19" spans="3:8" x14ac:dyDescent="0.2">
      <c r="C19" s="24"/>
      <c r="D19" s="24"/>
      <c r="E19" s="24"/>
      <c r="F19" s="25"/>
      <c r="G19" s="26"/>
      <c r="H19" s="26"/>
    </row>
    <row r="20" spans="3:8" x14ac:dyDescent="0.2">
      <c r="C20" s="24"/>
      <c r="D20" s="24"/>
      <c r="E20" s="24"/>
      <c r="F20" s="25"/>
      <c r="G20" s="26"/>
      <c r="H20" s="26"/>
    </row>
    <row r="21" spans="3:8" x14ac:dyDescent="0.2">
      <c r="C21" s="24"/>
      <c r="D21" s="24"/>
      <c r="E21" s="24"/>
      <c r="F21" s="25"/>
      <c r="G21" s="26"/>
      <c r="H21" s="26"/>
    </row>
    <row r="22" spans="3:8" x14ac:dyDescent="0.2">
      <c r="C22" s="24"/>
      <c r="D22" s="24"/>
      <c r="E22" s="24"/>
      <c r="F22" s="25"/>
      <c r="G22" s="26"/>
      <c r="H22" s="26"/>
    </row>
    <row r="23" spans="3:8" x14ac:dyDescent="0.2">
      <c r="C23" s="24"/>
      <c r="D23" s="24"/>
      <c r="E23" s="24"/>
      <c r="F23" s="25"/>
      <c r="G23" s="26"/>
      <c r="H23" s="26"/>
    </row>
    <row r="24" spans="3:8" x14ac:dyDescent="0.2">
      <c r="C24" s="24"/>
      <c r="E24" s="24"/>
      <c r="F24" s="25"/>
      <c r="G24" s="26"/>
      <c r="H24" s="26"/>
    </row>
    <row r="26" spans="3:8" x14ac:dyDescent="0.2">
      <c r="G26" s="21"/>
      <c r="H26" s="27"/>
    </row>
    <row r="28" spans="3:8" x14ac:dyDescent="0.2">
      <c r="C28" s="24"/>
    </row>
    <row r="29" spans="3:8" x14ac:dyDescent="0.2">
      <c r="C29" s="23"/>
      <c r="D29" s="28"/>
    </row>
    <row r="30" spans="3:8" x14ac:dyDescent="0.2">
      <c r="H30" s="26"/>
    </row>
    <row r="31" spans="3:8" x14ac:dyDescent="0.2">
      <c r="C31" s="23"/>
    </row>
  </sheetData>
  <mergeCells count="1">
    <mergeCell ref="B1:E1"/>
  </mergeCells>
  <pageMargins left="0" right="0" top="0" bottom="0" header="0" footer="0"/>
  <pageSetup orientation="portrait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B75D7-7C7E-0C42-B818-40AF460399BC}">
  <dimension ref="B1:J79"/>
  <sheetViews>
    <sheetView showGridLines="0" workbookViewId="0">
      <selection activeCell="I1" sqref="I1"/>
    </sheetView>
  </sheetViews>
  <sheetFormatPr baseColWidth="10" defaultRowHeight="16" x14ac:dyDescent="0.2"/>
  <cols>
    <col min="1" max="1" width="3.1640625" customWidth="1"/>
    <col min="2" max="2" width="22.6640625" customWidth="1"/>
    <col min="3" max="3" width="11.83203125" customWidth="1"/>
    <col min="4" max="5" width="16.6640625" customWidth="1"/>
    <col min="6" max="6" width="13.33203125" customWidth="1"/>
    <col min="7" max="7" width="13.5" customWidth="1"/>
    <col min="8" max="9" width="12" customWidth="1"/>
  </cols>
  <sheetData>
    <row r="1" spans="2:10" ht="21" x14ac:dyDescent="0.25">
      <c r="B1" s="44" t="s">
        <v>54</v>
      </c>
    </row>
    <row r="3" spans="2:10" x14ac:dyDescent="0.2">
      <c r="B3" s="40" t="s">
        <v>50</v>
      </c>
      <c r="D3" s="41" t="s">
        <v>51</v>
      </c>
    </row>
    <row r="5" spans="2:10" ht="54" x14ac:dyDescent="0.2">
      <c r="B5" s="4" t="s">
        <v>12</v>
      </c>
      <c r="C5" s="4" t="s">
        <v>36</v>
      </c>
      <c r="D5" s="4" t="s">
        <v>13</v>
      </c>
      <c r="E5" s="4" t="s">
        <v>14</v>
      </c>
      <c r="F5" s="4" t="s">
        <v>15</v>
      </c>
      <c r="G5" s="4" t="s">
        <v>16</v>
      </c>
      <c r="H5" s="5" t="s">
        <v>33</v>
      </c>
      <c r="I5" s="4" t="s">
        <v>49</v>
      </c>
      <c r="J5" s="1"/>
    </row>
    <row r="6" spans="2:10" ht="21" x14ac:dyDescent="0.3">
      <c r="B6" s="6" t="s">
        <v>17</v>
      </c>
      <c r="C6" s="7">
        <v>1</v>
      </c>
      <c r="D6" s="8">
        <v>42954</v>
      </c>
      <c r="E6" s="8">
        <v>43046</v>
      </c>
      <c r="F6" s="9">
        <v>0.01</v>
      </c>
      <c r="G6" s="9">
        <v>0.04</v>
      </c>
      <c r="H6" s="10" t="s">
        <v>34</v>
      </c>
      <c r="I6" s="6" t="str">
        <f>IF(Tabela1[[#This Row],[Zysk w skali roku]]&gt;3.99%,"TAK","NIE")</f>
        <v>TAK</v>
      </c>
      <c r="J6" s="2"/>
    </row>
    <row r="7" spans="2:10" ht="21" x14ac:dyDescent="0.3">
      <c r="B7" s="6" t="s">
        <v>17</v>
      </c>
      <c r="C7" s="7">
        <v>2</v>
      </c>
      <c r="D7" s="8">
        <v>42985</v>
      </c>
      <c r="E7" s="8">
        <v>43076</v>
      </c>
      <c r="F7" s="9">
        <v>0.01</v>
      </c>
      <c r="G7" s="9">
        <v>0.04</v>
      </c>
      <c r="H7" s="10" t="s">
        <v>34</v>
      </c>
      <c r="I7" s="6" t="str">
        <f>IF(Tabela1[[#This Row],[Zysk w skali roku]]&gt;3.99%,"TAK","NIE")</f>
        <v>TAK</v>
      </c>
      <c r="J7" s="2"/>
    </row>
    <row r="8" spans="2:10" ht="21" x14ac:dyDescent="0.3">
      <c r="B8" s="6" t="s">
        <v>17</v>
      </c>
      <c r="C8" s="7">
        <v>3</v>
      </c>
      <c r="D8" s="8">
        <v>43013</v>
      </c>
      <c r="E8" s="8">
        <v>43105</v>
      </c>
      <c r="F8" s="9">
        <v>0.01</v>
      </c>
      <c r="G8" s="9">
        <v>0.04</v>
      </c>
      <c r="H8" s="10" t="s">
        <v>34</v>
      </c>
      <c r="I8" s="6" t="str">
        <f>IF(Tabela1[[#This Row],[Zysk w skali roku]]&gt;3.99%,"TAK","NIE")</f>
        <v>TAK</v>
      </c>
      <c r="J8" s="2"/>
    </row>
    <row r="9" spans="2:10" ht="21" x14ac:dyDescent="0.3">
      <c r="B9" s="11" t="s">
        <v>18</v>
      </c>
      <c r="C9" s="12">
        <v>1</v>
      </c>
      <c r="D9" s="13">
        <v>42739</v>
      </c>
      <c r="E9" s="13">
        <v>42859</v>
      </c>
      <c r="F9" s="14">
        <v>2.3E-3</v>
      </c>
      <c r="G9" s="14">
        <v>7.0000000000000001E-3</v>
      </c>
      <c r="H9" s="15" t="s">
        <v>35</v>
      </c>
      <c r="I9" s="6" t="str">
        <f>IF(Tabela1[[#This Row],[Zysk w skali roku]]&gt;3.99%,"TAK","NIE")</f>
        <v>NIE</v>
      </c>
      <c r="J9" s="3"/>
    </row>
    <row r="10" spans="2:10" ht="21" x14ac:dyDescent="0.3">
      <c r="B10" s="11" t="s">
        <v>18</v>
      </c>
      <c r="C10" s="12">
        <v>2</v>
      </c>
      <c r="D10" s="13">
        <v>42768</v>
      </c>
      <c r="E10" s="13">
        <v>42888</v>
      </c>
      <c r="F10" s="14">
        <v>2.3E-3</v>
      </c>
      <c r="G10" s="14">
        <v>7.0000000000000001E-3</v>
      </c>
      <c r="H10" s="15" t="s">
        <v>35</v>
      </c>
      <c r="I10" s="6" t="str">
        <f>IF(Tabela1[[#This Row],[Zysk w skali roku]]&gt;3.99%,"TAK","NIE")</f>
        <v>NIE</v>
      </c>
      <c r="J10" s="3"/>
    </row>
    <row r="11" spans="2:10" ht="21" x14ac:dyDescent="0.3">
      <c r="B11" s="11" t="s">
        <v>18</v>
      </c>
      <c r="C11" s="12">
        <v>3</v>
      </c>
      <c r="D11" s="13">
        <v>42797</v>
      </c>
      <c r="E11" s="13">
        <v>42919</v>
      </c>
      <c r="F11" s="14">
        <v>2.3E-3</v>
      </c>
      <c r="G11" s="14">
        <v>7.0000000000000001E-3</v>
      </c>
      <c r="H11" s="15" t="s">
        <v>35</v>
      </c>
      <c r="I11" s="6" t="str">
        <f>IF(Tabela1[[#This Row],[Zysk w skali roku]]&gt;3.99%,"TAK","NIE")</f>
        <v>NIE</v>
      </c>
      <c r="J11" s="3"/>
    </row>
    <row r="12" spans="2:10" ht="21" x14ac:dyDescent="0.3">
      <c r="B12" s="11" t="s">
        <v>18</v>
      </c>
      <c r="C12" s="12">
        <v>4</v>
      </c>
      <c r="D12" s="13">
        <v>42832</v>
      </c>
      <c r="E12" s="13">
        <v>42954</v>
      </c>
      <c r="F12" s="14">
        <v>2.3E-3</v>
      </c>
      <c r="G12" s="14">
        <v>7.0000000000000001E-3</v>
      </c>
      <c r="H12" s="15" t="s">
        <v>35</v>
      </c>
      <c r="I12" s="6" t="str">
        <f>IF(Tabela1[[#This Row],[Zysk w skali roku]]&gt;3.99%,"TAK","NIE")</f>
        <v>NIE</v>
      </c>
      <c r="J12" s="3"/>
    </row>
    <row r="13" spans="2:10" ht="21" x14ac:dyDescent="0.3">
      <c r="B13" s="11" t="s">
        <v>18</v>
      </c>
      <c r="C13" s="12">
        <v>5</v>
      </c>
      <c r="D13" s="13">
        <v>42863</v>
      </c>
      <c r="E13" s="13">
        <v>42986</v>
      </c>
      <c r="F13" s="14">
        <v>2.3E-3</v>
      </c>
      <c r="G13" s="14">
        <v>7.0000000000000001E-3</v>
      </c>
      <c r="H13" s="15" t="s">
        <v>35</v>
      </c>
      <c r="I13" s="6" t="str">
        <f>IF(Tabela1[[#This Row],[Zysk w skali roku]]&gt;3.99%,"TAK","NIE")</f>
        <v>NIE</v>
      </c>
      <c r="J13" s="3"/>
    </row>
    <row r="14" spans="2:10" ht="21" x14ac:dyDescent="0.3">
      <c r="B14" s="11" t="s">
        <v>18</v>
      </c>
      <c r="C14" s="12">
        <v>6</v>
      </c>
      <c r="D14" s="13">
        <v>42895</v>
      </c>
      <c r="E14" s="13">
        <v>43017</v>
      </c>
      <c r="F14" s="14">
        <v>2.3E-3</v>
      </c>
      <c r="G14" s="14">
        <v>7.0000000000000001E-3</v>
      </c>
      <c r="H14" s="15" t="s">
        <v>35</v>
      </c>
      <c r="I14" s="6" t="str">
        <f>IF(Tabela1[[#This Row],[Zysk w skali roku]]&gt;3.99%,"TAK","NIE")</f>
        <v>NIE</v>
      </c>
      <c r="J14" s="3"/>
    </row>
    <row r="15" spans="2:10" ht="21" x14ac:dyDescent="0.3">
      <c r="B15" s="11" t="s">
        <v>18</v>
      </c>
      <c r="C15" s="12">
        <v>7</v>
      </c>
      <c r="D15" s="13">
        <v>42923</v>
      </c>
      <c r="E15" s="13">
        <v>43046</v>
      </c>
      <c r="F15" s="14">
        <v>2.3E-3</v>
      </c>
      <c r="G15" s="14">
        <v>7.0000000000000001E-3</v>
      </c>
      <c r="H15" s="15" t="s">
        <v>35</v>
      </c>
      <c r="I15" s="6" t="str">
        <f>IF(Tabela1[[#This Row],[Zysk w skali roku]]&gt;3.99%,"TAK","NIE")</f>
        <v>NIE</v>
      </c>
      <c r="J15" s="3"/>
    </row>
    <row r="16" spans="2:10" ht="21" x14ac:dyDescent="0.3">
      <c r="B16" s="6" t="s">
        <v>19</v>
      </c>
      <c r="C16" s="7">
        <v>1</v>
      </c>
      <c r="D16" s="8">
        <v>42495</v>
      </c>
      <c r="E16" s="8">
        <v>42860</v>
      </c>
      <c r="F16" s="9">
        <v>0.01</v>
      </c>
      <c r="G16" s="9">
        <v>0.01</v>
      </c>
      <c r="H16" s="10" t="s">
        <v>34</v>
      </c>
      <c r="I16" s="6" t="str">
        <f>IF(Tabela1[[#This Row],[Zysk w skali roku]]&gt;3.99%,"TAK","NIE")</f>
        <v>NIE</v>
      </c>
      <c r="J16" s="2"/>
    </row>
    <row r="17" spans="2:10" ht="21" x14ac:dyDescent="0.3">
      <c r="B17" s="6" t="s">
        <v>19</v>
      </c>
      <c r="C17" s="7">
        <v>2</v>
      </c>
      <c r="D17" s="8">
        <v>42527</v>
      </c>
      <c r="E17" s="8">
        <v>42892</v>
      </c>
      <c r="F17" s="9">
        <v>0.01</v>
      </c>
      <c r="G17" s="9">
        <v>0.01</v>
      </c>
      <c r="H17" s="10" t="s">
        <v>34</v>
      </c>
      <c r="I17" s="6" t="str">
        <f>IF(Tabela1[[#This Row],[Zysk w skali roku]]&gt;3.99%,"TAK","NIE")</f>
        <v>NIE</v>
      </c>
      <c r="J17" s="2"/>
    </row>
    <row r="18" spans="2:10" ht="21" x14ac:dyDescent="0.3">
      <c r="B18" s="16" t="s">
        <v>20</v>
      </c>
      <c r="C18" s="17">
        <v>1</v>
      </c>
      <c r="D18" s="18">
        <v>41375</v>
      </c>
      <c r="E18" s="18">
        <v>42104</v>
      </c>
      <c r="F18" s="19">
        <v>0.20799999999999999</v>
      </c>
      <c r="G18" s="19">
        <v>0.104</v>
      </c>
      <c r="H18" s="20" t="s">
        <v>34</v>
      </c>
      <c r="I18" s="16" t="str">
        <f>IF(Tabela1[[#This Row],[Zysk w skali roku]]&gt;3.99%,"TAK","NIE")</f>
        <v>TAK</v>
      </c>
      <c r="J18" s="2"/>
    </row>
    <row r="19" spans="2:10" ht="21" x14ac:dyDescent="0.3">
      <c r="B19" s="6" t="s">
        <v>21</v>
      </c>
      <c r="C19" s="7">
        <v>1</v>
      </c>
      <c r="D19" s="8">
        <v>41585</v>
      </c>
      <c r="E19" s="8">
        <v>42681</v>
      </c>
      <c r="F19" s="9">
        <v>2.8299999999999999E-2</v>
      </c>
      <c r="G19" s="9">
        <v>9.4000000000000004E-3</v>
      </c>
      <c r="H19" s="10" t="s">
        <v>34</v>
      </c>
      <c r="I19" s="6" t="str">
        <f>IF(Tabela1[[#This Row],[Zysk w skali roku]]&gt;3.99%,"TAK","NIE")</f>
        <v>NIE</v>
      </c>
      <c r="J19" s="2"/>
    </row>
    <row r="20" spans="2:10" ht="21" x14ac:dyDescent="0.3">
      <c r="B20" s="6" t="s">
        <v>21</v>
      </c>
      <c r="C20" s="7">
        <v>2</v>
      </c>
      <c r="D20" s="8">
        <v>41614</v>
      </c>
      <c r="E20" s="8">
        <v>42710</v>
      </c>
      <c r="F20" s="9">
        <v>3.7100000000000001E-2</v>
      </c>
      <c r="G20" s="9">
        <v>1.24E-2</v>
      </c>
      <c r="H20" s="10" t="s">
        <v>34</v>
      </c>
      <c r="I20" s="6" t="str">
        <f>IF(Tabela1[[#This Row],[Zysk w skali roku]]&gt;3.99%,"TAK","NIE")</f>
        <v>NIE</v>
      </c>
      <c r="J20" s="2"/>
    </row>
    <row r="21" spans="2:10" ht="21" x14ac:dyDescent="0.3">
      <c r="B21" s="6" t="s">
        <v>21</v>
      </c>
      <c r="C21" s="7">
        <v>3</v>
      </c>
      <c r="D21" s="8">
        <v>41653</v>
      </c>
      <c r="E21" s="8">
        <v>42748</v>
      </c>
      <c r="F21" s="9">
        <v>1.32E-2</v>
      </c>
      <c r="G21" s="9">
        <v>4.4000000000000003E-3</v>
      </c>
      <c r="H21" s="10" t="s">
        <v>34</v>
      </c>
      <c r="I21" s="6" t="str">
        <f>IF(Tabela1[[#This Row],[Zysk w skali roku]]&gt;3.99%,"TAK","NIE")</f>
        <v>NIE</v>
      </c>
      <c r="J21" s="2"/>
    </row>
    <row r="22" spans="2:10" ht="21" x14ac:dyDescent="0.3">
      <c r="B22" s="6" t="s">
        <v>21</v>
      </c>
      <c r="C22" s="7">
        <v>4</v>
      </c>
      <c r="D22" s="8">
        <v>41688</v>
      </c>
      <c r="E22" s="8">
        <v>42783</v>
      </c>
      <c r="F22" s="9">
        <v>1.5100000000000001E-2</v>
      </c>
      <c r="G22" s="9">
        <v>5.0000000000000001E-3</v>
      </c>
      <c r="H22" s="10" t="s">
        <v>34</v>
      </c>
      <c r="I22" s="6" t="str">
        <f>IF(Tabela1[[#This Row],[Zysk w skali roku]]&gt;3.99%,"TAK","NIE")</f>
        <v>NIE</v>
      </c>
      <c r="J22" s="2"/>
    </row>
    <row r="23" spans="2:10" ht="21" x14ac:dyDescent="0.3">
      <c r="B23" s="6" t="s">
        <v>21</v>
      </c>
      <c r="C23" s="7">
        <v>5</v>
      </c>
      <c r="D23" s="8">
        <v>41724</v>
      </c>
      <c r="E23" s="8">
        <v>42821</v>
      </c>
      <c r="F23" s="9">
        <v>1.84E-2</v>
      </c>
      <c r="G23" s="9">
        <v>6.1000000000000004E-3</v>
      </c>
      <c r="H23" s="10" t="s">
        <v>34</v>
      </c>
      <c r="I23" s="6" t="str">
        <f>IF(Tabela1[[#This Row],[Zysk w skali roku]]&gt;3.99%,"TAK","NIE")</f>
        <v>NIE</v>
      </c>
      <c r="J23" s="2"/>
    </row>
    <row r="24" spans="2:10" ht="21" x14ac:dyDescent="0.3">
      <c r="B24" s="6" t="s">
        <v>21</v>
      </c>
      <c r="C24" s="7">
        <v>6</v>
      </c>
      <c r="D24" s="8">
        <v>41766</v>
      </c>
      <c r="E24" s="8">
        <v>42863</v>
      </c>
      <c r="F24" s="9">
        <v>2.3099999999999999E-2</v>
      </c>
      <c r="G24" s="9">
        <v>7.7000000000000002E-3</v>
      </c>
      <c r="H24" s="10" t="s">
        <v>34</v>
      </c>
      <c r="I24" s="6" t="str">
        <f>IF(Tabela1[[#This Row],[Zysk w skali roku]]&gt;3.99%,"TAK","NIE")</f>
        <v>NIE</v>
      </c>
      <c r="J24" s="2"/>
    </row>
    <row r="25" spans="2:10" ht="21" x14ac:dyDescent="0.3">
      <c r="B25" s="6" t="s">
        <v>21</v>
      </c>
      <c r="C25" s="7">
        <v>7</v>
      </c>
      <c r="D25" s="8">
        <v>41795</v>
      </c>
      <c r="E25" s="8">
        <v>42893</v>
      </c>
      <c r="F25" s="9">
        <v>1.12E-2</v>
      </c>
      <c r="G25" s="9">
        <v>3.7000000000000002E-3</v>
      </c>
      <c r="H25" s="10" t="s">
        <v>34</v>
      </c>
      <c r="I25" s="6" t="str">
        <f>IF(Tabela1[[#This Row],[Zysk w skali roku]]&gt;3.99%,"TAK","NIE")</f>
        <v>NIE</v>
      </c>
      <c r="J25" s="2"/>
    </row>
    <row r="26" spans="2:10" ht="21" x14ac:dyDescent="0.3">
      <c r="B26" s="6" t="s">
        <v>21</v>
      </c>
      <c r="C26" s="7">
        <v>8</v>
      </c>
      <c r="D26" s="8">
        <v>41822</v>
      </c>
      <c r="E26" s="8">
        <v>42919</v>
      </c>
      <c r="F26" s="9">
        <v>7.4999999999999997E-3</v>
      </c>
      <c r="G26" s="9">
        <v>2.5000000000000001E-3</v>
      </c>
      <c r="H26" s="10" t="s">
        <v>34</v>
      </c>
      <c r="I26" s="6" t="str">
        <f>IF(Tabela1[[#This Row],[Zysk w skali roku]]&gt;3.99%,"TAK","NIE")</f>
        <v>NIE</v>
      </c>
      <c r="J26" s="2"/>
    </row>
    <row r="27" spans="2:10" ht="21" x14ac:dyDescent="0.3">
      <c r="B27" s="6" t="s">
        <v>21</v>
      </c>
      <c r="C27" s="7">
        <v>9</v>
      </c>
      <c r="D27" s="8">
        <v>41857</v>
      </c>
      <c r="E27" s="8">
        <v>42954</v>
      </c>
      <c r="F27" s="9">
        <v>3.49E-2</v>
      </c>
      <c r="G27" s="9">
        <v>1.1599999999999999E-2</v>
      </c>
      <c r="H27" s="10" t="s">
        <v>34</v>
      </c>
      <c r="I27" s="6" t="str">
        <f>IF(Tabela1[[#This Row],[Zysk w skali roku]]&gt;3.99%,"TAK","NIE")</f>
        <v>NIE</v>
      </c>
      <c r="J27" s="2"/>
    </row>
    <row r="28" spans="2:10" ht="21" x14ac:dyDescent="0.3">
      <c r="B28" s="6" t="s">
        <v>21</v>
      </c>
      <c r="C28" s="7">
        <v>10</v>
      </c>
      <c r="D28" s="8">
        <v>41887</v>
      </c>
      <c r="E28" s="8">
        <v>42983</v>
      </c>
      <c r="F28" s="9">
        <v>8.3000000000000001E-3</v>
      </c>
      <c r="G28" s="9">
        <v>2.8E-3</v>
      </c>
      <c r="H28" s="10" t="s">
        <v>34</v>
      </c>
      <c r="I28" s="6" t="str">
        <f>IF(Tabela1[[#This Row],[Zysk w skali roku]]&gt;3.99%,"TAK","NIE")</f>
        <v>NIE</v>
      </c>
      <c r="J28" s="2"/>
    </row>
    <row r="29" spans="2:10" ht="21" x14ac:dyDescent="0.3">
      <c r="B29" s="6" t="s">
        <v>21</v>
      </c>
      <c r="C29" s="7">
        <v>11</v>
      </c>
      <c r="D29" s="8">
        <v>41949</v>
      </c>
      <c r="E29" s="8">
        <v>43045</v>
      </c>
      <c r="F29" s="9">
        <v>4.58E-2</v>
      </c>
      <c r="G29" s="9">
        <v>1.5299999999999999E-2</v>
      </c>
      <c r="H29" s="10" t="s">
        <v>34</v>
      </c>
      <c r="I29" s="6" t="str">
        <f>IF(Tabela1[[#This Row],[Zysk w skali roku]]&gt;3.99%,"TAK","NIE")</f>
        <v>NIE</v>
      </c>
      <c r="J29" s="2"/>
    </row>
    <row r="30" spans="2:10" ht="21" x14ac:dyDescent="0.3">
      <c r="B30" s="11" t="s">
        <v>22</v>
      </c>
      <c r="C30" s="12">
        <v>1</v>
      </c>
      <c r="D30" s="13">
        <v>42040</v>
      </c>
      <c r="E30" s="13">
        <v>42405</v>
      </c>
      <c r="F30" s="14">
        <v>0.02</v>
      </c>
      <c r="G30" s="14">
        <v>0.02</v>
      </c>
      <c r="H30" s="15" t="s">
        <v>35</v>
      </c>
      <c r="I30" s="6" t="str">
        <f>IF(Tabela1[[#This Row],[Zysk w skali roku]]&gt;3.99%,"TAK","NIE")</f>
        <v>NIE</v>
      </c>
      <c r="J30" s="3"/>
    </row>
    <row r="31" spans="2:10" ht="21" x14ac:dyDescent="0.3">
      <c r="B31" s="11" t="s">
        <v>22</v>
      </c>
      <c r="C31" s="12">
        <v>2</v>
      </c>
      <c r="D31" s="13">
        <v>42067</v>
      </c>
      <c r="E31" s="13">
        <v>42433</v>
      </c>
      <c r="F31" s="14">
        <v>0.02</v>
      </c>
      <c r="G31" s="14">
        <v>0.02</v>
      </c>
      <c r="H31" s="15" t="s">
        <v>35</v>
      </c>
      <c r="I31" s="6" t="str">
        <f>IF(Tabela1[[#This Row],[Zysk w skali roku]]&gt;3.99%,"TAK","NIE")</f>
        <v>NIE</v>
      </c>
      <c r="J31" s="3"/>
    </row>
    <row r="32" spans="2:10" ht="21" x14ac:dyDescent="0.3">
      <c r="B32" s="11" t="s">
        <v>22</v>
      </c>
      <c r="C32" s="12">
        <v>3</v>
      </c>
      <c r="D32" s="13">
        <v>42101</v>
      </c>
      <c r="E32" s="13">
        <v>42467</v>
      </c>
      <c r="F32" s="14">
        <v>0.02</v>
      </c>
      <c r="G32" s="14">
        <v>0.02</v>
      </c>
      <c r="H32" s="15" t="s">
        <v>35</v>
      </c>
      <c r="I32" s="6" t="str">
        <f>IF(Tabela1[[#This Row],[Zysk w skali roku]]&gt;3.99%,"TAK","NIE")</f>
        <v>NIE</v>
      </c>
      <c r="J32" s="3"/>
    </row>
    <row r="33" spans="2:10" ht="21" x14ac:dyDescent="0.3">
      <c r="B33" s="11" t="s">
        <v>22</v>
      </c>
      <c r="C33" s="12">
        <v>4</v>
      </c>
      <c r="D33" s="13">
        <v>42131</v>
      </c>
      <c r="E33" s="13">
        <v>42523</v>
      </c>
      <c r="F33" s="14">
        <v>0.02</v>
      </c>
      <c r="G33" s="14">
        <v>0.02</v>
      </c>
      <c r="H33" s="15" t="s">
        <v>35</v>
      </c>
      <c r="I33" s="6" t="str">
        <f>IF(Tabela1[[#This Row],[Zysk w skali roku]]&gt;3.99%,"TAK","NIE")</f>
        <v>NIE</v>
      </c>
      <c r="J33" s="3"/>
    </row>
    <row r="34" spans="2:10" ht="21" x14ac:dyDescent="0.3">
      <c r="B34" s="11" t="s">
        <v>22</v>
      </c>
      <c r="C34" s="12">
        <v>5</v>
      </c>
      <c r="D34" s="13">
        <v>42157</v>
      </c>
      <c r="E34" s="13">
        <v>42496</v>
      </c>
      <c r="F34" s="14">
        <v>0.02</v>
      </c>
      <c r="G34" s="14">
        <v>0.02</v>
      </c>
      <c r="H34" s="15" t="s">
        <v>35</v>
      </c>
      <c r="I34" s="6" t="str">
        <f>IF(Tabela1[[#This Row],[Zysk w skali roku]]&gt;3.99%,"TAK","NIE")</f>
        <v>NIE</v>
      </c>
      <c r="J34" s="3"/>
    </row>
    <row r="35" spans="2:10" ht="21" x14ac:dyDescent="0.3">
      <c r="B35" s="11" t="s">
        <v>22</v>
      </c>
      <c r="C35" s="12">
        <v>6</v>
      </c>
      <c r="D35" s="13">
        <v>42191</v>
      </c>
      <c r="E35" s="13">
        <v>42557</v>
      </c>
      <c r="F35" s="14">
        <v>0.02</v>
      </c>
      <c r="G35" s="14">
        <v>0.02</v>
      </c>
      <c r="H35" s="15" t="s">
        <v>35</v>
      </c>
      <c r="I35" s="6" t="str">
        <f>IF(Tabela1[[#This Row],[Zysk w skali roku]]&gt;3.99%,"TAK","NIE")</f>
        <v>NIE</v>
      </c>
      <c r="J35" s="3"/>
    </row>
    <row r="36" spans="2:10" ht="21" x14ac:dyDescent="0.3">
      <c r="B36" s="11" t="s">
        <v>22</v>
      </c>
      <c r="C36" s="12">
        <v>7</v>
      </c>
      <c r="D36" s="13">
        <v>42219</v>
      </c>
      <c r="E36" s="13">
        <v>42586</v>
      </c>
      <c r="F36" s="14">
        <v>0.02</v>
      </c>
      <c r="G36" s="14">
        <v>0.02</v>
      </c>
      <c r="H36" s="15" t="s">
        <v>35</v>
      </c>
      <c r="I36" s="6" t="str">
        <f>IF(Tabela1[[#This Row],[Zysk w skali roku]]&gt;3.99%,"TAK","NIE")</f>
        <v>NIE</v>
      </c>
      <c r="J36" s="3"/>
    </row>
    <row r="37" spans="2:10" ht="21" x14ac:dyDescent="0.3">
      <c r="B37" s="11" t="s">
        <v>22</v>
      </c>
      <c r="C37" s="12">
        <v>8</v>
      </c>
      <c r="D37" s="13">
        <v>42256</v>
      </c>
      <c r="E37" s="13">
        <v>42622</v>
      </c>
      <c r="F37" s="14">
        <v>0.02</v>
      </c>
      <c r="G37" s="14">
        <v>0.02</v>
      </c>
      <c r="H37" s="15" t="s">
        <v>35</v>
      </c>
      <c r="I37" s="6" t="str">
        <f>IF(Tabela1[[#This Row],[Zysk w skali roku]]&gt;3.99%,"TAK","NIE")</f>
        <v>NIE</v>
      </c>
      <c r="J37" s="3"/>
    </row>
    <row r="38" spans="2:10" ht="21" x14ac:dyDescent="0.3">
      <c r="B38" s="11" t="s">
        <v>22</v>
      </c>
      <c r="C38" s="12">
        <v>9</v>
      </c>
      <c r="D38" s="13">
        <v>42282</v>
      </c>
      <c r="E38" s="13">
        <v>42648</v>
      </c>
      <c r="F38" s="14">
        <v>0.02</v>
      </c>
      <c r="G38" s="14">
        <v>0.02</v>
      </c>
      <c r="H38" s="15" t="s">
        <v>35</v>
      </c>
      <c r="I38" s="6" t="str">
        <f>IF(Tabela1[[#This Row],[Zysk w skali roku]]&gt;3.99%,"TAK","NIE")</f>
        <v>NIE</v>
      </c>
      <c r="J38" s="3"/>
    </row>
    <row r="39" spans="2:10" ht="21" x14ac:dyDescent="0.3">
      <c r="B39" s="11" t="s">
        <v>22</v>
      </c>
      <c r="C39" s="12">
        <v>10</v>
      </c>
      <c r="D39" s="13">
        <v>42312</v>
      </c>
      <c r="E39" s="13">
        <v>42678</v>
      </c>
      <c r="F39" s="14">
        <v>0.02</v>
      </c>
      <c r="G39" s="14">
        <v>0.02</v>
      </c>
      <c r="H39" s="15" t="s">
        <v>35</v>
      </c>
      <c r="I39" s="6" t="str">
        <f>IF(Tabela1[[#This Row],[Zysk w skali roku]]&gt;3.99%,"TAK","NIE")</f>
        <v>NIE</v>
      </c>
      <c r="J39" s="3"/>
    </row>
    <row r="40" spans="2:10" ht="21" x14ac:dyDescent="0.3">
      <c r="B40" s="11" t="s">
        <v>23</v>
      </c>
      <c r="C40" s="12">
        <v>1</v>
      </c>
      <c r="D40" s="13">
        <v>41822</v>
      </c>
      <c r="E40" s="13">
        <v>42919</v>
      </c>
      <c r="F40" s="14">
        <v>0</v>
      </c>
      <c r="G40" s="14">
        <v>0</v>
      </c>
      <c r="H40" s="15" t="s">
        <v>35</v>
      </c>
      <c r="I40" s="6" t="str">
        <f>IF(Tabela1[[#This Row],[Zysk w skali roku]]&gt;3.99%,"TAK","NIE")</f>
        <v>NIE</v>
      </c>
      <c r="J40" s="3"/>
    </row>
    <row r="41" spans="2:10" ht="21" x14ac:dyDescent="0.3">
      <c r="B41" s="6" t="s">
        <v>23</v>
      </c>
      <c r="C41" s="7">
        <v>2</v>
      </c>
      <c r="D41" s="8">
        <v>41857</v>
      </c>
      <c r="E41" s="8">
        <v>42954</v>
      </c>
      <c r="F41" s="9">
        <v>7.0000000000000007E-2</v>
      </c>
      <c r="G41" s="9">
        <v>2.3300000000000001E-2</v>
      </c>
      <c r="H41" s="10" t="s">
        <v>34</v>
      </c>
      <c r="I41" s="6" t="str">
        <f>IF(Tabela1[[#This Row],[Zysk w skali roku]]&gt;3.99%,"TAK","NIE")</f>
        <v>NIE</v>
      </c>
      <c r="J41" s="2"/>
    </row>
    <row r="42" spans="2:10" ht="21" x14ac:dyDescent="0.3">
      <c r="B42" s="6" t="s">
        <v>24</v>
      </c>
      <c r="C42" s="7">
        <v>1</v>
      </c>
      <c r="D42" s="8">
        <v>42283</v>
      </c>
      <c r="E42" s="8">
        <v>42466</v>
      </c>
      <c r="F42" s="9">
        <v>0.03</v>
      </c>
      <c r="G42" s="9">
        <v>0.06</v>
      </c>
      <c r="H42" s="10" t="s">
        <v>34</v>
      </c>
      <c r="I42" s="6" t="str">
        <f>IF(Tabela1[[#This Row],[Zysk w skali roku]]&gt;3.99%,"TAK","NIE")</f>
        <v>TAK</v>
      </c>
      <c r="J42" s="2"/>
    </row>
    <row r="43" spans="2:10" ht="21" x14ac:dyDescent="0.3">
      <c r="B43" s="6" t="s">
        <v>24</v>
      </c>
      <c r="C43" s="7">
        <v>2</v>
      </c>
      <c r="D43" s="8">
        <v>42314</v>
      </c>
      <c r="E43" s="8">
        <v>42681</v>
      </c>
      <c r="F43" s="9">
        <v>0.06</v>
      </c>
      <c r="G43" s="9">
        <v>0.06</v>
      </c>
      <c r="H43" s="10" t="s">
        <v>34</v>
      </c>
      <c r="I43" s="6" t="str">
        <f>IF(Tabela1[[#This Row],[Zysk w skali roku]]&gt;3.99%,"TAK","NIE")</f>
        <v>TAK</v>
      </c>
      <c r="J43" s="2"/>
    </row>
    <row r="44" spans="2:10" ht="21" x14ac:dyDescent="0.3">
      <c r="B44" s="6" t="s">
        <v>24</v>
      </c>
      <c r="C44" s="7">
        <v>3</v>
      </c>
      <c r="D44" s="8">
        <v>42342</v>
      </c>
      <c r="E44" s="8">
        <v>42891</v>
      </c>
      <c r="F44" s="9">
        <v>0.09</v>
      </c>
      <c r="G44" s="9">
        <v>0.06</v>
      </c>
      <c r="H44" s="10" t="s">
        <v>34</v>
      </c>
      <c r="I44" s="6" t="str">
        <f>IF(Tabela1[[#This Row],[Zysk w skali roku]]&gt;3.99%,"TAK","NIE")</f>
        <v>TAK</v>
      </c>
      <c r="J44" s="2"/>
    </row>
    <row r="45" spans="2:10" ht="21" x14ac:dyDescent="0.3">
      <c r="B45" s="6" t="s">
        <v>24</v>
      </c>
      <c r="C45" s="7">
        <v>4</v>
      </c>
      <c r="D45" s="8">
        <v>42405</v>
      </c>
      <c r="E45" s="8">
        <v>42587</v>
      </c>
      <c r="F45" s="9">
        <v>0.03</v>
      </c>
      <c r="G45" s="9">
        <v>0.06</v>
      </c>
      <c r="H45" s="10" t="s">
        <v>34</v>
      </c>
      <c r="I45" s="6" t="str">
        <f>IF(Tabela1[[#This Row],[Zysk w skali roku]]&gt;3.99%,"TAK","NIE")</f>
        <v>TAK</v>
      </c>
      <c r="J45" s="2"/>
    </row>
    <row r="46" spans="2:10" ht="21" x14ac:dyDescent="0.3">
      <c r="B46" s="6" t="s">
        <v>24</v>
      </c>
      <c r="C46" s="7">
        <v>5</v>
      </c>
      <c r="D46" s="8">
        <v>42437</v>
      </c>
      <c r="E46" s="8">
        <v>42621</v>
      </c>
      <c r="F46" s="9">
        <v>2.5000000000000001E-2</v>
      </c>
      <c r="G46" s="9">
        <v>0.05</v>
      </c>
      <c r="H46" s="10" t="s">
        <v>34</v>
      </c>
      <c r="I46" s="6" t="str">
        <f>IF(Tabela1[[#This Row],[Zysk w skali roku]]&gt;3.99%,"TAK","NIE")</f>
        <v>TAK</v>
      </c>
      <c r="J46" s="2"/>
    </row>
    <row r="47" spans="2:10" ht="21" x14ac:dyDescent="0.3">
      <c r="B47" s="6" t="s">
        <v>24</v>
      </c>
      <c r="C47" s="7">
        <v>6</v>
      </c>
      <c r="D47" s="8">
        <v>42471</v>
      </c>
      <c r="E47" s="8">
        <v>42654</v>
      </c>
      <c r="F47" s="9">
        <v>2.5000000000000001E-2</v>
      </c>
      <c r="G47" s="9">
        <v>0.05</v>
      </c>
      <c r="H47" s="10" t="s">
        <v>34</v>
      </c>
      <c r="I47" s="6" t="str">
        <f>IF(Tabela1[[#This Row],[Zysk w skali roku]]&gt;3.99%,"TAK","NIE")</f>
        <v>TAK</v>
      </c>
      <c r="J47" s="2"/>
    </row>
    <row r="48" spans="2:10" ht="21" x14ac:dyDescent="0.3">
      <c r="B48" s="6" t="s">
        <v>24</v>
      </c>
      <c r="C48" s="7">
        <v>7</v>
      </c>
      <c r="D48" s="8">
        <v>42500</v>
      </c>
      <c r="E48" s="8">
        <v>42684</v>
      </c>
      <c r="F48" s="9">
        <v>2.5000000000000001E-2</v>
      </c>
      <c r="G48" s="9">
        <v>0.05</v>
      </c>
      <c r="H48" s="10" t="s">
        <v>34</v>
      </c>
      <c r="I48" s="6" t="str">
        <f>IF(Tabela1[[#This Row],[Zysk w skali roku]]&gt;3.99%,"TAK","NIE")</f>
        <v>TAK</v>
      </c>
      <c r="J48" s="2"/>
    </row>
    <row r="49" spans="2:10" ht="21" x14ac:dyDescent="0.3">
      <c r="B49" s="6" t="s">
        <v>25</v>
      </c>
      <c r="C49" s="7">
        <v>1</v>
      </c>
      <c r="D49" s="8">
        <v>42468</v>
      </c>
      <c r="E49" s="8">
        <v>42745</v>
      </c>
      <c r="F49" s="9">
        <v>4.4999999999999998E-2</v>
      </c>
      <c r="G49" s="9">
        <v>0.06</v>
      </c>
      <c r="H49" s="10" t="s">
        <v>34</v>
      </c>
      <c r="I49" s="6" t="str">
        <f>IF(Tabela1[[#This Row],[Zysk w skali roku]]&gt;3.99%,"TAK","NIE")</f>
        <v>TAK</v>
      </c>
      <c r="J49" s="2"/>
    </row>
    <row r="50" spans="2:10" ht="21" x14ac:dyDescent="0.3">
      <c r="B50" s="6" t="s">
        <v>25</v>
      </c>
      <c r="C50" s="7">
        <v>2</v>
      </c>
      <c r="D50" s="8">
        <v>42614</v>
      </c>
      <c r="E50" s="8">
        <v>42919</v>
      </c>
      <c r="F50" s="9">
        <v>3.3300000000000003E-2</v>
      </c>
      <c r="G50" s="9">
        <v>0.04</v>
      </c>
      <c r="H50" s="10" t="s">
        <v>34</v>
      </c>
      <c r="I50" s="6" t="str">
        <f>IF(Tabela1[[#This Row],[Zysk w skali roku]]&gt;3.99%,"TAK","NIE")</f>
        <v>TAK</v>
      </c>
      <c r="J50" s="2"/>
    </row>
    <row r="51" spans="2:10" ht="21" x14ac:dyDescent="0.3">
      <c r="B51" s="6" t="s">
        <v>26</v>
      </c>
      <c r="C51" s="7">
        <v>6</v>
      </c>
      <c r="D51" s="8">
        <v>42377</v>
      </c>
      <c r="E51" s="8">
        <v>43109</v>
      </c>
      <c r="F51" s="9">
        <v>0.12</v>
      </c>
      <c r="G51" s="9">
        <v>0.06</v>
      </c>
      <c r="H51" s="10" t="s">
        <v>34</v>
      </c>
      <c r="I51" s="6" t="str">
        <f>IF(Tabela1[[#This Row],[Zysk w skali roku]]&gt;3.99%,"TAK","NIE")</f>
        <v>TAK</v>
      </c>
      <c r="J51" s="2"/>
    </row>
    <row r="52" spans="2:10" ht="21" x14ac:dyDescent="0.3">
      <c r="B52" s="6" t="s">
        <v>26</v>
      </c>
      <c r="C52" s="7">
        <v>8</v>
      </c>
      <c r="D52" s="8">
        <v>42436</v>
      </c>
      <c r="E52" s="8">
        <v>42801</v>
      </c>
      <c r="F52" s="9">
        <v>0.05</v>
      </c>
      <c r="G52" s="9">
        <v>0.05</v>
      </c>
      <c r="H52" s="10" t="s">
        <v>34</v>
      </c>
      <c r="I52" s="6" t="str">
        <f>IF(Tabela1[[#This Row],[Zysk w skali roku]]&gt;3.99%,"TAK","NIE")</f>
        <v>TAK</v>
      </c>
      <c r="J52" s="2"/>
    </row>
    <row r="53" spans="2:10" ht="21" x14ac:dyDescent="0.3">
      <c r="B53" s="6" t="s">
        <v>27</v>
      </c>
      <c r="C53" s="7">
        <v>1</v>
      </c>
      <c r="D53" s="8">
        <v>41435</v>
      </c>
      <c r="E53" s="8">
        <v>42531</v>
      </c>
      <c r="F53" s="9">
        <v>5.2400000000000002E-2</v>
      </c>
      <c r="G53" s="9">
        <v>1.7500000000000002E-2</v>
      </c>
      <c r="H53" s="10" t="s">
        <v>34</v>
      </c>
      <c r="I53" s="6" t="str">
        <f>IF(Tabela1[[#This Row],[Zysk w skali roku]]&gt;3.99%,"TAK","NIE")</f>
        <v>NIE</v>
      </c>
      <c r="J53" s="2"/>
    </row>
    <row r="54" spans="2:10" ht="21" x14ac:dyDescent="0.3">
      <c r="B54" s="6" t="s">
        <v>27</v>
      </c>
      <c r="C54" s="7">
        <v>2</v>
      </c>
      <c r="D54" s="8">
        <v>41466</v>
      </c>
      <c r="E54" s="8">
        <v>42562</v>
      </c>
      <c r="F54" s="9">
        <v>6.3E-2</v>
      </c>
      <c r="G54" s="9">
        <v>2.1000000000000001E-2</v>
      </c>
      <c r="H54" s="10" t="s">
        <v>34</v>
      </c>
      <c r="I54" s="6" t="str">
        <f>IF(Tabela1[[#This Row],[Zysk w skali roku]]&gt;3.99%,"TAK","NIE")</f>
        <v>NIE</v>
      </c>
      <c r="J54" s="2"/>
    </row>
    <row r="55" spans="2:10" ht="21" x14ac:dyDescent="0.3">
      <c r="B55" s="6" t="s">
        <v>27</v>
      </c>
      <c r="C55" s="7">
        <v>3</v>
      </c>
      <c r="D55" s="8">
        <v>41540</v>
      </c>
      <c r="E55" s="8">
        <v>42636</v>
      </c>
      <c r="F55" s="9">
        <v>6.8000000000000005E-2</v>
      </c>
      <c r="G55" s="9">
        <v>2.2700000000000001E-2</v>
      </c>
      <c r="H55" s="10" t="s">
        <v>34</v>
      </c>
      <c r="I55" s="6" t="str">
        <f>IF(Tabela1[[#This Row],[Zysk w skali roku]]&gt;3.99%,"TAK","NIE")</f>
        <v>NIE</v>
      </c>
      <c r="J55" s="2"/>
    </row>
    <row r="56" spans="2:10" ht="21" x14ac:dyDescent="0.3">
      <c r="B56" s="6" t="s">
        <v>28</v>
      </c>
      <c r="C56" s="7">
        <v>1</v>
      </c>
      <c r="D56" s="8">
        <v>41611</v>
      </c>
      <c r="E56" s="8">
        <v>42341</v>
      </c>
      <c r="F56" s="9">
        <v>2.6200000000000001E-2</v>
      </c>
      <c r="G56" s="9">
        <v>1.3100000000000001E-2</v>
      </c>
      <c r="H56" s="10" t="s">
        <v>34</v>
      </c>
      <c r="I56" s="6" t="str">
        <f>IF(Tabela1[[#This Row],[Zysk w skali roku]]&gt;3.99%,"TAK","NIE")</f>
        <v>NIE</v>
      </c>
      <c r="J56" s="2"/>
    </row>
    <row r="57" spans="2:10" ht="21" x14ac:dyDescent="0.3">
      <c r="B57" s="11" t="s">
        <v>29</v>
      </c>
      <c r="C57" s="12">
        <v>1</v>
      </c>
      <c r="D57" s="13">
        <v>41648</v>
      </c>
      <c r="E57" s="13">
        <v>42744</v>
      </c>
      <c r="F57" s="14">
        <v>0</v>
      </c>
      <c r="G57" s="14">
        <v>0</v>
      </c>
      <c r="H57" s="15" t="s">
        <v>35</v>
      </c>
      <c r="I57" s="6" t="str">
        <f>IF(Tabela1[[#This Row],[Zysk w skali roku]]&gt;3.99%,"TAK","NIE")</f>
        <v>NIE</v>
      </c>
      <c r="J57" s="3"/>
    </row>
    <row r="58" spans="2:10" ht="21" x14ac:dyDescent="0.3">
      <c r="B58" s="6" t="s">
        <v>29</v>
      </c>
      <c r="C58" s="7">
        <v>2</v>
      </c>
      <c r="D58" s="8">
        <v>41681</v>
      </c>
      <c r="E58" s="8">
        <v>42776</v>
      </c>
      <c r="F58" s="9">
        <v>0.27</v>
      </c>
      <c r="G58" s="9">
        <v>0.09</v>
      </c>
      <c r="H58" s="10" t="s">
        <v>34</v>
      </c>
      <c r="I58" s="6" t="str">
        <f>IF(Tabela1[[#This Row],[Zysk w skali roku]]&gt;3.99%,"TAK","NIE")</f>
        <v>TAK</v>
      </c>
      <c r="J58" s="2"/>
    </row>
    <row r="59" spans="2:10" ht="21" x14ac:dyDescent="0.3">
      <c r="B59" s="6" t="s">
        <v>29</v>
      </c>
      <c r="C59" s="7">
        <v>3</v>
      </c>
      <c r="D59" s="8">
        <v>41709</v>
      </c>
      <c r="E59" s="8">
        <v>42074</v>
      </c>
      <c r="F59" s="9">
        <v>0.09</v>
      </c>
      <c r="G59" s="9">
        <v>0.09</v>
      </c>
      <c r="H59" s="10" t="s">
        <v>34</v>
      </c>
      <c r="I59" s="6" t="str">
        <f>IF(Tabela1[[#This Row],[Zysk w skali roku]]&gt;3.99%,"TAK","NIE")</f>
        <v>TAK</v>
      </c>
      <c r="J59" s="2"/>
    </row>
    <row r="60" spans="2:10" ht="21" x14ac:dyDescent="0.3">
      <c r="B60" s="6" t="s">
        <v>29</v>
      </c>
      <c r="C60" s="7">
        <v>4</v>
      </c>
      <c r="D60" s="8">
        <v>41733</v>
      </c>
      <c r="E60" s="8">
        <v>42101</v>
      </c>
      <c r="F60" s="9">
        <v>0.09</v>
      </c>
      <c r="G60" s="9">
        <v>0.09</v>
      </c>
      <c r="H60" s="10" t="s">
        <v>34</v>
      </c>
      <c r="I60" s="6" t="str">
        <f>IF(Tabela1[[#This Row],[Zysk w skali roku]]&gt;3.99%,"TAK","NIE")</f>
        <v>TAK</v>
      </c>
      <c r="J60" s="2"/>
    </row>
    <row r="61" spans="2:10" ht="21" x14ac:dyDescent="0.3">
      <c r="B61" s="6" t="s">
        <v>29</v>
      </c>
      <c r="C61" s="7">
        <v>5</v>
      </c>
      <c r="D61" s="8">
        <v>41766</v>
      </c>
      <c r="E61" s="8">
        <v>42132</v>
      </c>
      <c r="F61" s="9">
        <v>0.09</v>
      </c>
      <c r="G61" s="9">
        <v>0.09</v>
      </c>
      <c r="H61" s="10" t="s">
        <v>34</v>
      </c>
      <c r="I61" s="6" t="str">
        <f>IF(Tabela1[[#This Row],[Zysk w skali roku]]&gt;3.99%,"TAK","NIE")</f>
        <v>TAK</v>
      </c>
      <c r="J61" s="2"/>
    </row>
    <row r="62" spans="2:10" ht="21" x14ac:dyDescent="0.3">
      <c r="B62" s="11" t="s">
        <v>29</v>
      </c>
      <c r="C62" s="12">
        <v>6</v>
      </c>
      <c r="D62" s="13">
        <v>41793</v>
      </c>
      <c r="E62" s="13">
        <v>42888</v>
      </c>
      <c r="F62" s="14">
        <v>0</v>
      </c>
      <c r="G62" s="14">
        <v>0</v>
      </c>
      <c r="H62" s="15" t="s">
        <v>35</v>
      </c>
      <c r="I62" s="6" t="str">
        <f>IF(Tabela1[[#This Row],[Zysk w skali roku]]&gt;3.99%,"TAK","NIE")</f>
        <v>NIE</v>
      </c>
      <c r="J62" s="3"/>
    </row>
    <row r="63" spans="2:10" ht="21" x14ac:dyDescent="0.3">
      <c r="B63" s="11" t="s">
        <v>29</v>
      </c>
      <c r="C63" s="12">
        <v>7</v>
      </c>
      <c r="D63" s="13">
        <v>41822</v>
      </c>
      <c r="E63" s="13">
        <v>42919</v>
      </c>
      <c r="F63" s="14">
        <v>0</v>
      </c>
      <c r="G63" s="14">
        <v>0</v>
      </c>
      <c r="H63" s="15" t="s">
        <v>35</v>
      </c>
      <c r="I63" s="6" t="str">
        <f>IF(Tabela1[[#This Row],[Zysk w skali roku]]&gt;3.99%,"TAK","NIE")</f>
        <v>NIE</v>
      </c>
      <c r="J63" s="3"/>
    </row>
    <row r="64" spans="2:10" ht="21" x14ac:dyDescent="0.3">
      <c r="B64" s="6" t="s">
        <v>29</v>
      </c>
      <c r="C64" s="7">
        <v>8</v>
      </c>
      <c r="D64" s="8">
        <v>41857</v>
      </c>
      <c r="E64" s="8">
        <v>42222</v>
      </c>
      <c r="F64" s="9">
        <v>0.09</v>
      </c>
      <c r="G64" s="9">
        <v>0.09</v>
      </c>
      <c r="H64" s="10" t="s">
        <v>34</v>
      </c>
      <c r="I64" s="6" t="str">
        <f>IF(Tabela1[[#This Row],[Zysk w skali roku]]&gt;3.99%,"TAK","NIE")</f>
        <v>TAK</v>
      </c>
      <c r="J64" s="2"/>
    </row>
    <row r="65" spans="2:10" ht="21" x14ac:dyDescent="0.3">
      <c r="B65" s="11" t="s">
        <v>29</v>
      </c>
      <c r="C65" s="12">
        <v>9</v>
      </c>
      <c r="D65" s="13">
        <v>41887</v>
      </c>
      <c r="E65" s="13">
        <v>42983</v>
      </c>
      <c r="F65" s="14">
        <v>0</v>
      </c>
      <c r="G65" s="14">
        <v>0</v>
      </c>
      <c r="H65" s="15" t="s">
        <v>35</v>
      </c>
      <c r="I65" s="6" t="str">
        <f>IF(Tabela1[[#This Row],[Zysk w skali roku]]&gt;3.99%,"TAK","NIE")</f>
        <v>NIE</v>
      </c>
      <c r="J65" s="3"/>
    </row>
    <row r="66" spans="2:10" ht="21" x14ac:dyDescent="0.3">
      <c r="B66" s="6" t="s">
        <v>29</v>
      </c>
      <c r="C66" s="7">
        <v>10</v>
      </c>
      <c r="D66" s="8">
        <v>41918</v>
      </c>
      <c r="E66" s="8">
        <v>42283</v>
      </c>
      <c r="F66" s="9">
        <v>0.09</v>
      </c>
      <c r="G66" s="9">
        <v>0.09</v>
      </c>
      <c r="H66" s="10" t="s">
        <v>34</v>
      </c>
      <c r="I66" s="6" t="str">
        <f>IF(Tabela1[[#This Row],[Zysk w skali roku]]&gt;3.99%,"TAK","NIE")</f>
        <v>TAK</v>
      </c>
      <c r="J66" s="2"/>
    </row>
    <row r="67" spans="2:10" ht="21" x14ac:dyDescent="0.3">
      <c r="B67" s="6" t="s">
        <v>29</v>
      </c>
      <c r="C67" s="7">
        <v>11</v>
      </c>
      <c r="D67" s="8">
        <v>41949</v>
      </c>
      <c r="E67" s="8">
        <v>42314</v>
      </c>
      <c r="F67" s="9">
        <v>0.09</v>
      </c>
      <c r="G67" s="9">
        <v>0.09</v>
      </c>
      <c r="H67" s="10" t="s">
        <v>34</v>
      </c>
      <c r="I67" s="6" t="str">
        <f>IF(Tabela1[[#This Row],[Zysk w skali roku]]&gt;3.99%,"TAK","NIE")</f>
        <v>TAK</v>
      </c>
      <c r="J67" s="2"/>
    </row>
    <row r="68" spans="2:10" ht="21" x14ac:dyDescent="0.3">
      <c r="B68" s="11" t="s">
        <v>30</v>
      </c>
      <c r="C68" s="12">
        <v>1</v>
      </c>
      <c r="D68" s="13">
        <v>42467</v>
      </c>
      <c r="E68" s="13">
        <v>42832</v>
      </c>
      <c r="F68" s="14">
        <v>0</v>
      </c>
      <c r="G68" s="14">
        <v>0</v>
      </c>
      <c r="H68" s="15" t="s">
        <v>35</v>
      </c>
      <c r="I68" s="6" t="str">
        <f>IF(Tabela1[[#This Row],[Zysk w skali roku]]&gt;3.99%,"TAK","NIE")</f>
        <v>NIE</v>
      </c>
      <c r="J68" s="3"/>
    </row>
    <row r="69" spans="2:10" ht="21" x14ac:dyDescent="0.3">
      <c r="B69" s="11" t="s">
        <v>30</v>
      </c>
      <c r="C69" s="12">
        <v>2</v>
      </c>
      <c r="D69" s="13">
        <v>42501</v>
      </c>
      <c r="E69" s="13">
        <v>42866</v>
      </c>
      <c r="F69" s="14">
        <v>0</v>
      </c>
      <c r="G69" s="14">
        <v>0</v>
      </c>
      <c r="H69" s="15" t="s">
        <v>35</v>
      </c>
      <c r="I69" s="6" t="str">
        <f>IF(Tabela1[[#This Row],[Zysk w skali roku]]&gt;3.99%,"TAK","NIE")</f>
        <v>NIE</v>
      </c>
      <c r="J69" s="3"/>
    </row>
    <row r="70" spans="2:10" ht="21" x14ac:dyDescent="0.3">
      <c r="B70" s="11" t="s">
        <v>30</v>
      </c>
      <c r="C70" s="12">
        <v>3</v>
      </c>
      <c r="D70" s="13">
        <v>42529</v>
      </c>
      <c r="E70" s="13">
        <v>42894</v>
      </c>
      <c r="F70" s="14">
        <v>0</v>
      </c>
      <c r="G70" s="14">
        <v>0</v>
      </c>
      <c r="H70" s="15" t="s">
        <v>35</v>
      </c>
      <c r="I70" s="6" t="str">
        <f>IF(Tabela1[[#This Row],[Zysk w skali roku]]&gt;3.99%,"TAK","NIE")</f>
        <v>NIE</v>
      </c>
      <c r="J70" s="3"/>
    </row>
    <row r="71" spans="2:10" ht="21" x14ac:dyDescent="0.3">
      <c r="B71" s="11" t="s">
        <v>30</v>
      </c>
      <c r="C71" s="12">
        <v>4</v>
      </c>
      <c r="D71" s="13">
        <v>42557</v>
      </c>
      <c r="E71" s="13">
        <v>42922</v>
      </c>
      <c r="F71" s="14">
        <v>0</v>
      </c>
      <c r="G71" s="14">
        <v>0</v>
      </c>
      <c r="H71" s="15" t="s">
        <v>35</v>
      </c>
      <c r="I71" s="6" t="str">
        <f>IF(Tabela1[[#This Row],[Zysk w skali roku]]&gt;3.99%,"TAK","NIE")</f>
        <v>NIE</v>
      </c>
      <c r="J71" s="3"/>
    </row>
    <row r="72" spans="2:10" ht="21" x14ac:dyDescent="0.3">
      <c r="B72" s="11" t="s">
        <v>31</v>
      </c>
      <c r="C72" s="12">
        <v>1</v>
      </c>
      <c r="D72" s="13">
        <v>41978</v>
      </c>
      <c r="E72" s="13">
        <v>43074</v>
      </c>
      <c r="F72" s="14">
        <v>0</v>
      </c>
      <c r="G72" s="14">
        <v>0</v>
      </c>
      <c r="H72" s="15" t="s">
        <v>35</v>
      </c>
      <c r="I72" s="6" t="str">
        <f>IF(Tabela1[[#This Row],[Zysk w skali roku]]&gt;3.99%,"TAK","NIE")</f>
        <v>NIE</v>
      </c>
      <c r="J72" s="3"/>
    </row>
    <row r="73" spans="2:10" ht="21" x14ac:dyDescent="0.3">
      <c r="B73" s="11" t="s">
        <v>31</v>
      </c>
      <c r="C73" s="12">
        <v>2</v>
      </c>
      <c r="D73" s="13">
        <v>42013</v>
      </c>
      <c r="E73" s="13">
        <v>43109</v>
      </c>
      <c r="F73" s="14">
        <v>0</v>
      </c>
      <c r="G73" s="14">
        <v>0</v>
      </c>
      <c r="H73" s="15" t="s">
        <v>35</v>
      </c>
      <c r="I73" s="6" t="str">
        <f>IF(Tabela1[[#This Row],[Zysk w skali roku]]&gt;3.99%,"TAK","NIE")</f>
        <v>NIE</v>
      </c>
      <c r="J73" s="3"/>
    </row>
    <row r="74" spans="2:10" ht="21" x14ac:dyDescent="0.3">
      <c r="B74" s="6" t="s">
        <v>31</v>
      </c>
      <c r="C74" s="7">
        <v>7</v>
      </c>
      <c r="D74" s="8">
        <v>42158</v>
      </c>
      <c r="E74" s="8">
        <v>42891</v>
      </c>
      <c r="F74" s="9">
        <v>0.14000000000000001</v>
      </c>
      <c r="G74" s="9">
        <v>7.0000000000000007E-2</v>
      </c>
      <c r="H74" s="10" t="s">
        <v>34</v>
      </c>
      <c r="I74" s="6" t="str">
        <f>IF(Tabela1[[#This Row],[Zysk w skali roku]]&gt;3.99%,"TAK","NIE")</f>
        <v>TAK</v>
      </c>
      <c r="J74" s="2"/>
    </row>
    <row r="75" spans="2:10" ht="21" x14ac:dyDescent="0.3">
      <c r="B75" s="6" t="s">
        <v>31</v>
      </c>
      <c r="C75" s="7">
        <v>8</v>
      </c>
      <c r="D75" s="8">
        <v>42187</v>
      </c>
      <c r="E75" s="8">
        <v>42919</v>
      </c>
      <c r="F75" s="9">
        <v>0.14000000000000001</v>
      </c>
      <c r="G75" s="9">
        <v>7.0000000000000007E-2</v>
      </c>
      <c r="H75" s="10" t="s">
        <v>34</v>
      </c>
      <c r="I75" s="6" t="str">
        <f>IF(Tabela1[[#This Row],[Zysk w skali roku]]&gt;3.99%,"TAK","NIE")</f>
        <v>TAK</v>
      </c>
      <c r="J75" s="2"/>
    </row>
    <row r="76" spans="2:10" ht="21" x14ac:dyDescent="0.3">
      <c r="B76" s="6" t="s">
        <v>31</v>
      </c>
      <c r="C76" s="7">
        <v>9</v>
      </c>
      <c r="D76" s="8">
        <v>42221</v>
      </c>
      <c r="E76" s="8">
        <v>42954</v>
      </c>
      <c r="F76" s="9">
        <v>0.14000000000000001</v>
      </c>
      <c r="G76" s="9">
        <v>7.0000000000000007E-2</v>
      </c>
      <c r="H76" s="10" t="s">
        <v>34</v>
      </c>
      <c r="I76" s="6" t="str">
        <f>IF(Tabela1[[#This Row],[Zysk w skali roku]]&gt;3.99%,"TAK","NIE")</f>
        <v>TAK</v>
      </c>
      <c r="J76" s="2"/>
    </row>
    <row r="77" spans="2:10" ht="21" x14ac:dyDescent="0.3">
      <c r="B77" s="6" t="s">
        <v>32</v>
      </c>
      <c r="C77" s="7">
        <v>1</v>
      </c>
      <c r="D77" s="8">
        <v>42646</v>
      </c>
      <c r="E77" s="8">
        <v>42828</v>
      </c>
      <c r="F77" s="9">
        <v>0.02</v>
      </c>
      <c r="G77" s="9">
        <v>0.04</v>
      </c>
      <c r="H77" s="10" t="s">
        <v>34</v>
      </c>
      <c r="I77" s="6" t="str">
        <f>IF(Tabela1[[#This Row],[Zysk w skali roku]]&gt;3.99%,"TAK","NIE")</f>
        <v>TAK</v>
      </c>
      <c r="J77" s="2"/>
    </row>
    <row r="78" spans="2:10" ht="21" x14ac:dyDescent="0.3">
      <c r="B78" s="6" t="s">
        <v>32</v>
      </c>
      <c r="C78" s="7">
        <v>2</v>
      </c>
      <c r="D78" s="8">
        <v>42678</v>
      </c>
      <c r="E78" s="8">
        <v>42772</v>
      </c>
      <c r="F78" s="9">
        <v>0.01</v>
      </c>
      <c r="G78" s="9">
        <v>0.04</v>
      </c>
      <c r="H78" s="10" t="s">
        <v>34</v>
      </c>
      <c r="I78" s="6" t="str">
        <f>IF(Tabela1[[#This Row],[Zysk w skali roku]]&gt;3.99%,"TAK","NIE")</f>
        <v>TAK</v>
      </c>
      <c r="J78" s="2"/>
    </row>
    <row r="79" spans="2:10" ht="21" x14ac:dyDescent="0.3">
      <c r="B79" s="6" t="s">
        <v>32</v>
      </c>
      <c r="C79" s="7">
        <v>3</v>
      </c>
      <c r="D79" s="8">
        <v>42706</v>
      </c>
      <c r="E79" s="8">
        <v>42796</v>
      </c>
      <c r="F79" s="9">
        <v>0.01</v>
      </c>
      <c r="G79" s="9">
        <v>0.04</v>
      </c>
      <c r="H79" s="10" t="s">
        <v>34</v>
      </c>
      <c r="I79" s="6" t="str">
        <f>IF(Tabela1[[#This Row],[Zysk w skali roku]]&gt;3.99%,"TAK","NIE")</f>
        <v>TAK</v>
      </c>
      <c r="J79" s="2"/>
    </row>
  </sheetData>
  <hyperlinks>
    <hyperlink ref="D3" r:id="rId1" xr:uid="{64C56E38-B933-0A49-AB90-2BA2AF856CA8}"/>
  </hyperlinks>
  <pageMargins left="0" right="0" top="0" bottom="0" header="0" footer="0"/>
  <pageSetup orientation="portrait" horizontalDpi="0" verticalDpi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Kalkulacja wyniku</vt:lpstr>
      <vt:lpstr>Indeks NXREFS</vt:lpstr>
      <vt:lpstr>Wyniki zakończonych struktur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Szafrański</dc:creator>
  <cp:lastModifiedBy>Michał Szafrański</cp:lastModifiedBy>
  <dcterms:created xsi:type="dcterms:W3CDTF">2018-01-23T10:26:14Z</dcterms:created>
  <dcterms:modified xsi:type="dcterms:W3CDTF">2018-01-26T08:28:11Z</dcterms:modified>
</cp:coreProperties>
</file>