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drawings/drawing2.xml" ContentType="application/vnd.openxmlformats-officedocument.drawing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xl/tables/table312.xml" ContentType="application/vnd.openxmlformats-officedocument.spreadsheetml.table+xml"/>
  <Override PartName="/xl/tables/table313.xml" ContentType="application/vnd.openxmlformats-officedocument.spreadsheetml.table+xml"/>
  <Override PartName="/xl/tables/table314.xml" ContentType="application/vnd.openxmlformats-officedocument.spreadsheetml.table+xml"/>
  <Override PartName="/xl/tables/table315.xml" ContentType="application/vnd.openxmlformats-officedocument.spreadsheetml.table+xml"/>
  <Override PartName="/xl/tables/table316.xml" ContentType="application/vnd.openxmlformats-officedocument.spreadsheetml.table+xml"/>
  <Override PartName="/xl/tables/table317.xml" ContentType="application/vnd.openxmlformats-officedocument.spreadsheetml.table+xml"/>
  <Override PartName="/xl/tables/table318.xml" ContentType="application/vnd.openxmlformats-officedocument.spreadsheetml.table+xml"/>
  <Override PartName="/xl/tables/table319.xml" ContentType="application/vnd.openxmlformats-officedocument.spreadsheetml.table+xml"/>
  <Override PartName="/xl/tables/table320.xml" ContentType="application/vnd.openxmlformats-officedocument.spreadsheetml.table+xml"/>
  <Override PartName="/xl/tables/table321.xml" ContentType="application/vnd.openxmlformats-officedocument.spreadsheetml.table+xml"/>
  <Override PartName="/xl/tables/table322.xml" ContentType="application/vnd.openxmlformats-officedocument.spreadsheetml.table+xml"/>
  <Override PartName="/xl/tables/table323.xml" ContentType="application/vnd.openxmlformats-officedocument.spreadsheetml.table+xml"/>
  <Override PartName="/xl/tables/table324.xml" ContentType="application/vnd.openxmlformats-officedocument.spreadsheetml.table+xml"/>
  <Override PartName="/xl/tables/table325.xml" ContentType="application/vnd.openxmlformats-officedocument.spreadsheetml.table+xml"/>
  <Override PartName="/xl/tables/table326.xml" ContentType="application/vnd.openxmlformats-officedocument.spreadsheetml.table+xml"/>
  <Override PartName="/xl/tables/table327.xml" ContentType="application/vnd.openxmlformats-officedocument.spreadsheetml.table+xml"/>
  <Override PartName="/xl/tables/table328.xml" ContentType="application/vnd.openxmlformats-officedocument.spreadsheetml.table+xml"/>
  <Override PartName="/xl/tables/table329.xml" ContentType="application/vnd.openxmlformats-officedocument.spreadsheetml.table+xml"/>
  <Override PartName="/xl/tables/table330.xml" ContentType="application/vnd.openxmlformats-officedocument.spreadsheetml.table+xml"/>
  <Override PartName="/xl/tables/table331.xml" ContentType="application/vnd.openxmlformats-officedocument.spreadsheetml.table+xml"/>
  <Override PartName="/xl/tables/table332.xml" ContentType="application/vnd.openxmlformats-officedocument.spreadsheetml.table+xml"/>
  <Override PartName="/xl/tables/table333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tables/table334.xml" ContentType="application/vnd.openxmlformats-officedocument.spreadsheetml.table+xml"/>
  <Override PartName="/xl/tables/table335.xml" ContentType="application/vnd.openxmlformats-officedocument.spreadsheetml.table+xml"/>
  <Override PartName="/xl/tables/table336.xml" ContentType="application/vnd.openxmlformats-officedocument.spreadsheetml.table+xml"/>
  <Override PartName="/xl/tables/table337.xml" ContentType="application/vnd.openxmlformats-officedocument.spreadsheetml.table+xml"/>
  <Override PartName="/xl/tables/table338.xml" ContentType="application/vnd.openxmlformats-officedocument.spreadsheetml.table+xml"/>
  <Override PartName="/xl/tables/table339.xml" ContentType="application/vnd.openxmlformats-officedocument.spreadsheetml.table+xml"/>
  <Override PartName="/xl/tables/table340.xml" ContentType="application/vnd.openxmlformats-officedocument.spreadsheetml.table+xml"/>
  <Override PartName="/xl/tables/table341.xml" ContentType="application/vnd.openxmlformats-officedocument.spreadsheetml.table+xml"/>
  <Override PartName="/xl/tables/table342.xml" ContentType="application/vnd.openxmlformats-officedocument.spreadsheetml.table+xml"/>
  <Override PartName="/xl/tables/table343.xml" ContentType="application/vnd.openxmlformats-officedocument.spreadsheetml.table+xml"/>
  <Override PartName="/xl/tables/table344.xml" ContentType="application/vnd.openxmlformats-officedocument.spreadsheetml.table+xml"/>
  <Override PartName="/xl/tables/table345.xml" ContentType="application/vnd.openxmlformats-officedocument.spreadsheetml.table+xml"/>
  <Override PartName="/xl/tables/table346.xml" ContentType="application/vnd.openxmlformats-officedocument.spreadsheetml.table+xml"/>
  <Override PartName="/xl/tables/table347.xml" ContentType="application/vnd.openxmlformats-officedocument.spreadsheetml.table+xml"/>
  <Override PartName="/xl/tables/table348.xml" ContentType="application/vnd.openxmlformats-officedocument.spreadsheetml.table+xml"/>
  <Override PartName="/xl/tables/table349.xml" ContentType="application/vnd.openxmlformats-officedocument.spreadsheetml.table+xml"/>
  <Override PartName="/xl/tables/table350.xml" ContentType="application/vnd.openxmlformats-officedocument.spreadsheetml.table+xml"/>
  <Override PartName="/xl/tables/table351.xml" ContentType="application/vnd.openxmlformats-officedocument.spreadsheetml.table+xml"/>
  <Override PartName="/xl/tables/table352.xml" ContentType="application/vnd.openxmlformats-officedocument.spreadsheetml.table+xml"/>
  <Override PartName="/xl/tables/table353.xml" ContentType="application/vnd.openxmlformats-officedocument.spreadsheetml.table+xml"/>
  <Override PartName="/xl/tables/table354.xml" ContentType="application/vnd.openxmlformats-officedocument.spreadsheetml.table+xml"/>
  <Override PartName="/xl/tables/table355.xml" ContentType="application/vnd.openxmlformats-officedocument.spreadsheetml.table+xml"/>
  <Override PartName="/xl/tables/table356.xml" ContentType="application/vnd.openxmlformats-officedocument.spreadsheetml.table+xml"/>
  <Override PartName="/xl/tables/table357.xml" ContentType="application/vnd.openxmlformats-officedocument.spreadsheetml.table+xml"/>
  <Override PartName="/xl/tables/table358.xml" ContentType="application/vnd.openxmlformats-officedocument.spreadsheetml.table+xml"/>
  <Override PartName="/xl/tables/table359.xml" ContentType="application/vnd.openxmlformats-officedocument.spreadsheetml.table+xml"/>
  <Override PartName="/xl/tables/table360.xml" ContentType="application/vnd.openxmlformats-officedocument.spreadsheetml.table+xml"/>
  <Override PartName="/xl/tables/table361.xml" ContentType="application/vnd.openxmlformats-officedocument.spreadsheetml.table+xml"/>
  <Override PartName="/xl/tables/table362.xml" ContentType="application/vnd.openxmlformats-officedocument.spreadsheetml.table+xml"/>
  <Override PartName="/xl/tables/table363.xml" ContentType="application/vnd.openxmlformats-officedocument.spreadsheetml.table+xml"/>
  <Override PartName="/xl/tables/table364.xml" ContentType="application/vnd.openxmlformats-officedocument.spreadsheetml.table+xml"/>
  <Override PartName="/xl/tables/table365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tables/table366.xml" ContentType="application/vnd.openxmlformats-officedocument.spreadsheetml.table+xml"/>
  <Override PartName="/xl/tables/table367.xml" ContentType="application/vnd.openxmlformats-officedocument.spreadsheetml.table+xml"/>
  <Override PartName="/xl/tables/table368.xml" ContentType="application/vnd.openxmlformats-officedocument.spreadsheetml.table+xml"/>
  <Override PartName="/xl/tables/table369.xml" ContentType="application/vnd.openxmlformats-officedocument.spreadsheetml.table+xml"/>
  <Override PartName="/xl/tables/table370.xml" ContentType="application/vnd.openxmlformats-officedocument.spreadsheetml.table+xml"/>
  <Override PartName="/xl/tables/table371.xml" ContentType="application/vnd.openxmlformats-officedocument.spreadsheetml.table+xml"/>
  <Override PartName="/xl/tables/table372.xml" ContentType="application/vnd.openxmlformats-officedocument.spreadsheetml.table+xml"/>
  <Override PartName="/xl/tables/table373.xml" ContentType="application/vnd.openxmlformats-officedocument.spreadsheetml.table+xml"/>
  <Override PartName="/xl/tables/table374.xml" ContentType="application/vnd.openxmlformats-officedocument.spreadsheetml.table+xml"/>
  <Override PartName="/xl/tables/table375.xml" ContentType="application/vnd.openxmlformats-officedocument.spreadsheetml.table+xml"/>
  <Override PartName="/xl/tables/table376.xml" ContentType="application/vnd.openxmlformats-officedocument.spreadsheetml.table+xml"/>
  <Override PartName="/xl/tables/table377.xml" ContentType="application/vnd.openxmlformats-officedocument.spreadsheetml.table+xml"/>
  <Override PartName="/xl/tables/table378.xml" ContentType="application/vnd.openxmlformats-officedocument.spreadsheetml.table+xml"/>
  <Override PartName="/xl/tables/table379.xml" ContentType="application/vnd.openxmlformats-officedocument.spreadsheetml.table+xml"/>
  <Override PartName="/xl/tables/table380.xml" ContentType="application/vnd.openxmlformats-officedocument.spreadsheetml.table+xml"/>
  <Override PartName="/xl/tables/table381.xml" ContentType="application/vnd.openxmlformats-officedocument.spreadsheetml.table+xml"/>
  <Override PartName="/xl/tables/table382.xml" ContentType="application/vnd.openxmlformats-officedocument.spreadsheetml.table+xml"/>
  <Override PartName="/xl/tables/table383.xml" ContentType="application/vnd.openxmlformats-officedocument.spreadsheetml.table+xml"/>
  <Override PartName="/xl/tables/table384.xml" ContentType="application/vnd.openxmlformats-officedocument.spreadsheetml.table+xml"/>
  <Override PartName="/xl/tables/table385.xml" ContentType="application/vnd.openxmlformats-officedocument.spreadsheetml.table+xml"/>
  <Override PartName="/xl/tables/table386.xml" ContentType="application/vnd.openxmlformats-officedocument.spreadsheetml.table+xml"/>
  <Override PartName="/xl/tables/table387.xml" ContentType="application/vnd.openxmlformats-officedocument.spreadsheetml.table+xml"/>
  <Override PartName="/xl/tables/table388.xml" ContentType="application/vnd.openxmlformats-officedocument.spreadsheetml.table+xml"/>
  <Override PartName="/xl/tables/table389.xml" ContentType="application/vnd.openxmlformats-officedocument.spreadsheetml.table+xml"/>
  <Override PartName="/xl/tables/table390.xml" ContentType="application/vnd.openxmlformats-officedocument.spreadsheetml.table+xml"/>
  <Override PartName="/xl/tables/table391.xml" ContentType="application/vnd.openxmlformats-officedocument.spreadsheetml.table+xml"/>
  <Override PartName="/xl/tables/table392.xml" ContentType="application/vnd.openxmlformats-officedocument.spreadsheetml.table+xml"/>
  <Override PartName="/xl/tables/table393.xml" ContentType="application/vnd.openxmlformats-officedocument.spreadsheetml.table+xml"/>
  <Override PartName="/xl/tables/table394.xml" ContentType="application/vnd.openxmlformats-officedocument.spreadsheetml.table+xml"/>
  <Override PartName="/xl/tables/table395.xml" ContentType="application/vnd.openxmlformats-officedocument.spreadsheetml.table+xml"/>
  <Override PartName="/xl/tables/table396.xml" ContentType="application/vnd.openxmlformats-officedocument.spreadsheetml.table+xml"/>
  <Override PartName="/xl/tables/table397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tables/table398.xml" ContentType="application/vnd.openxmlformats-officedocument.spreadsheetml.table+xml"/>
  <Override PartName="/xl/tables/table399.xml" ContentType="application/vnd.openxmlformats-officedocument.spreadsheetml.table+xml"/>
  <Override PartName="/xl/tables/table400.xml" ContentType="application/vnd.openxmlformats-officedocument.spreadsheetml.table+xml"/>
  <Override PartName="/xl/tables/table401.xml" ContentType="application/vnd.openxmlformats-officedocument.spreadsheetml.table+xml"/>
  <Override PartName="/xl/tables/table402.xml" ContentType="application/vnd.openxmlformats-officedocument.spreadsheetml.table+xml"/>
  <Override PartName="/xl/tables/table403.xml" ContentType="application/vnd.openxmlformats-officedocument.spreadsheetml.table+xml"/>
  <Override PartName="/xl/tables/table404.xml" ContentType="application/vnd.openxmlformats-officedocument.spreadsheetml.table+xml"/>
  <Override PartName="/xl/tables/table405.xml" ContentType="application/vnd.openxmlformats-officedocument.spreadsheetml.table+xml"/>
  <Override PartName="/xl/tables/table406.xml" ContentType="application/vnd.openxmlformats-officedocument.spreadsheetml.table+xml"/>
  <Override PartName="/xl/tables/table407.xml" ContentType="application/vnd.openxmlformats-officedocument.spreadsheetml.table+xml"/>
  <Override PartName="/xl/tables/table408.xml" ContentType="application/vnd.openxmlformats-officedocument.spreadsheetml.table+xml"/>
  <Override PartName="/xl/tables/table409.xml" ContentType="application/vnd.openxmlformats-officedocument.spreadsheetml.table+xml"/>
  <Override PartName="/xl/tables/table410.xml" ContentType="application/vnd.openxmlformats-officedocument.spreadsheetml.table+xml"/>
  <Override PartName="/xl/tables/table411.xml" ContentType="application/vnd.openxmlformats-officedocument.spreadsheetml.table+xml"/>
  <Override PartName="/xl/tables/table412.xml" ContentType="application/vnd.openxmlformats-officedocument.spreadsheetml.table+xml"/>
  <Override PartName="/xl/tables/table413.xml" ContentType="application/vnd.openxmlformats-officedocument.spreadsheetml.table+xml"/>
  <Override PartName="/xl/tables/table414.xml" ContentType="application/vnd.openxmlformats-officedocument.spreadsheetml.table+xml"/>
  <Override PartName="/xl/tables/table415.xml" ContentType="application/vnd.openxmlformats-officedocument.spreadsheetml.table+xml"/>
  <Override PartName="/xl/tables/table416.xml" ContentType="application/vnd.openxmlformats-officedocument.spreadsheetml.table+xml"/>
  <Override PartName="/xl/tables/table417.xml" ContentType="application/vnd.openxmlformats-officedocument.spreadsheetml.table+xml"/>
  <Override PartName="/xl/tables/table418.xml" ContentType="application/vnd.openxmlformats-officedocument.spreadsheetml.table+xml"/>
  <Override PartName="/xl/tables/table419.xml" ContentType="application/vnd.openxmlformats-officedocument.spreadsheetml.table+xml"/>
  <Override PartName="/xl/tables/table420.xml" ContentType="application/vnd.openxmlformats-officedocument.spreadsheetml.table+xml"/>
  <Override PartName="/xl/tables/table421.xml" ContentType="application/vnd.openxmlformats-officedocument.spreadsheetml.table+xml"/>
  <Override PartName="/xl/tables/table422.xml" ContentType="application/vnd.openxmlformats-officedocument.spreadsheetml.table+xml"/>
  <Override PartName="/xl/tables/table423.xml" ContentType="application/vnd.openxmlformats-officedocument.spreadsheetml.table+xml"/>
  <Override PartName="/xl/tables/table424.xml" ContentType="application/vnd.openxmlformats-officedocument.spreadsheetml.table+xml"/>
  <Override PartName="/xl/tables/table425.xml" ContentType="application/vnd.openxmlformats-officedocument.spreadsheetml.table+xml"/>
  <Override PartName="/xl/tables/table426.xml" ContentType="application/vnd.openxmlformats-officedocument.spreadsheetml.table+xml"/>
  <Override PartName="/xl/tables/table427.xml" ContentType="application/vnd.openxmlformats-officedocument.spreadsheetml.table+xml"/>
  <Override PartName="/xl/tables/table428.xml" ContentType="application/vnd.openxmlformats-officedocument.spreadsheetml.table+xml"/>
  <Override PartName="/xl/tables/table429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tables/table430.xml" ContentType="application/vnd.openxmlformats-officedocument.spreadsheetml.table+xml"/>
  <Override PartName="/xl/tables/table431.xml" ContentType="application/vnd.openxmlformats-officedocument.spreadsheetml.table+xml"/>
  <Override PartName="/xl/tables/table432.xml" ContentType="application/vnd.openxmlformats-officedocument.spreadsheetml.table+xml"/>
  <Override PartName="/xl/tables/table433.xml" ContentType="application/vnd.openxmlformats-officedocument.spreadsheetml.table+xml"/>
  <Override PartName="/xl/tables/table434.xml" ContentType="application/vnd.openxmlformats-officedocument.spreadsheetml.table+xml"/>
  <Override PartName="/xl/tables/table435.xml" ContentType="application/vnd.openxmlformats-officedocument.spreadsheetml.table+xml"/>
  <Override PartName="/xl/tables/table436.xml" ContentType="application/vnd.openxmlformats-officedocument.spreadsheetml.table+xml"/>
  <Override PartName="/xl/tables/table437.xml" ContentType="application/vnd.openxmlformats-officedocument.spreadsheetml.table+xml"/>
  <Override PartName="/xl/tables/table438.xml" ContentType="application/vnd.openxmlformats-officedocument.spreadsheetml.table+xml"/>
  <Override PartName="/xl/tables/table439.xml" ContentType="application/vnd.openxmlformats-officedocument.spreadsheetml.table+xml"/>
  <Override PartName="/xl/tables/table440.xml" ContentType="application/vnd.openxmlformats-officedocument.spreadsheetml.table+xml"/>
  <Override PartName="/xl/tables/table441.xml" ContentType="application/vnd.openxmlformats-officedocument.spreadsheetml.table+xml"/>
  <Override PartName="/xl/tables/table442.xml" ContentType="application/vnd.openxmlformats-officedocument.spreadsheetml.table+xml"/>
  <Override PartName="/xl/tables/table443.xml" ContentType="application/vnd.openxmlformats-officedocument.spreadsheetml.table+xml"/>
  <Override PartName="/xl/tables/table444.xml" ContentType="application/vnd.openxmlformats-officedocument.spreadsheetml.table+xml"/>
  <Override PartName="/xl/tables/table445.xml" ContentType="application/vnd.openxmlformats-officedocument.spreadsheetml.table+xml"/>
  <Override PartName="/xl/tables/table446.xml" ContentType="application/vnd.openxmlformats-officedocument.spreadsheetml.table+xml"/>
  <Override PartName="/xl/tables/table447.xml" ContentType="application/vnd.openxmlformats-officedocument.spreadsheetml.table+xml"/>
  <Override PartName="/xl/tables/table448.xml" ContentType="application/vnd.openxmlformats-officedocument.spreadsheetml.table+xml"/>
  <Override PartName="/xl/tables/table449.xml" ContentType="application/vnd.openxmlformats-officedocument.spreadsheetml.table+xml"/>
  <Override PartName="/xl/tables/table450.xml" ContentType="application/vnd.openxmlformats-officedocument.spreadsheetml.table+xml"/>
  <Override PartName="/xl/tables/table451.xml" ContentType="application/vnd.openxmlformats-officedocument.spreadsheetml.table+xml"/>
  <Override PartName="/xl/tables/table452.xml" ContentType="application/vnd.openxmlformats-officedocument.spreadsheetml.table+xml"/>
  <Override PartName="/xl/tables/table453.xml" ContentType="application/vnd.openxmlformats-officedocument.spreadsheetml.table+xml"/>
  <Override PartName="/xl/tables/table454.xml" ContentType="application/vnd.openxmlformats-officedocument.spreadsheetml.table+xml"/>
  <Override PartName="/xl/tables/table455.xml" ContentType="application/vnd.openxmlformats-officedocument.spreadsheetml.table+xml"/>
  <Override PartName="/xl/tables/table456.xml" ContentType="application/vnd.openxmlformats-officedocument.spreadsheetml.table+xml"/>
  <Override PartName="/xl/tables/table457.xml" ContentType="application/vnd.openxmlformats-officedocument.spreadsheetml.table+xml"/>
  <Override PartName="/xl/tables/table458.xml" ContentType="application/vnd.openxmlformats-officedocument.spreadsheetml.table+xml"/>
  <Override PartName="/xl/tables/table459.xml" ContentType="application/vnd.openxmlformats-officedocument.spreadsheetml.table+xml"/>
  <Override PartName="/xl/tables/table460.xml" ContentType="application/vnd.openxmlformats-officedocument.spreadsheetml.table+xml"/>
  <Override PartName="/xl/tables/table461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ichal/Dropbox/! Inbox/2018-12-03 - Blog ART - Budżet 2019/"/>
    </mc:Choice>
  </mc:AlternateContent>
  <xr:revisionPtr revIDLastSave="0" documentId="13_ncr:1_{5F0B207B-9BE7-5C46-B976-A4E812C53145}" xr6:coauthVersionLast="40" xr6:coauthVersionMax="40" xr10:uidLastSave="{00000000-0000-0000-0000-000000000000}"/>
  <bookViews>
    <workbookView xWindow="980" yWindow="460" windowWidth="27820" windowHeight="17540" activeTab="3" xr2:uid="{00000000-000D-0000-FFFF-FFFF00000000}"/>
  </bookViews>
  <sheets>
    <sheet name="PRZYKŁAD" sheetId="1" r:id="rId1"/>
    <sheet name="Wzorzec kategorii" sheetId="20" r:id="rId2"/>
    <sheet name="STAN KONT" sheetId="34" r:id="rId3"/>
    <sheet name="CAŁY ROK" sheetId="33" r:id="rId4"/>
    <sheet name="Styczeń" sheetId="4" r:id="rId5"/>
    <sheet name="Luty" sheetId="22" r:id="rId6"/>
    <sheet name="Marzec" sheetId="23" r:id="rId7"/>
    <sheet name="Kwiecień" sheetId="24" r:id="rId8"/>
    <sheet name="Maj" sheetId="25" r:id="rId9"/>
    <sheet name="Czerwiec" sheetId="26" r:id="rId10"/>
    <sheet name="Lipiec" sheetId="27" r:id="rId11"/>
    <sheet name="Sierpień" sheetId="28" r:id="rId12"/>
    <sheet name="Wrzesień" sheetId="29" r:id="rId13"/>
    <sheet name="Październik" sheetId="30" r:id="rId14"/>
    <sheet name="Listopad" sheetId="31" r:id="rId15"/>
    <sheet name="Grudzień" sheetId="32" r:id="rId1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7" i="34" l="1"/>
  <c r="O67" i="34"/>
  <c r="N67" i="34"/>
  <c r="M67" i="34"/>
  <c r="L67" i="34"/>
  <c r="K67" i="34"/>
  <c r="J67" i="34"/>
  <c r="I67" i="34"/>
  <c r="H67" i="34"/>
  <c r="G67" i="34"/>
  <c r="F67" i="34"/>
  <c r="E67" i="34"/>
  <c r="C67" i="34"/>
  <c r="P44" i="34"/>
  <c r="P69" i="34" s="1"/>
  <c r="O44" i="34"/>
  <c r="O69" i="34" s="1"/>
  <c r="N44" i="34"/>
  <c r="N69" i="34" s="1"/>
  <c r="M44" i="34"/>
  <c r="M69" i="34" s="1"/>
  <c r="L44" i="34"/>
  <c r="L69" i="34" s="1"/>
  <c r="K44" i="34"/>
  <c r="K69" i="34" s="1"/>
  <c r="J44" i="34"/>
  <c r="J69" i="34" s="1"/>
  <c r="I44" i="34"/>
  <c r="I69" i="34" s="1"/>
  <c r="H44" i="34"/>
  <c r="H69" i="34" s="1"/>
  <c r="G44" i="34"/>
  <c r="G69" i="34" s="1"/>
  <c r="F44" i="34"/>
  <c r="F69" i="34" s="1"/>
  <c r="E44" i="34"/>
  <c r="E69" i="34" s="1"/>
  <c r="C44" i="34"/>
  <c r="C69" i="34" l="1"/>
  <c r="C251" i="33" l="1"/>
  <c r="C250" i="33"/>
  <c r="C249" i="33"/>
  <c r="C248" i="33"/>
  <c r="C247" i="33"/>
  <c r="C246" i="33"/>
  <c r="C245" i="33"/>
  <c r="C244" i="33"/>
  <c r="C243" i="33"/>
  <c r="C242" i="33"/>
  <c r="C239" i="33"/>
  <c r="C238" i="33"/>
  <c r="C237" i="33"/>
  <c r="C236" i="33"/>
  <c r="C235" i="33"/>
  <c r="C234" i="33"/>
  <c r="C233" i="33"/>
  <c r="C232" i="33"/>
  <c r="C231" i="33"/>
  <c r="C230" i="33"/>
  <c r="C227" i="33"/>
  <c r="C226" i="33"/>
  <c r="C225" i="33"/>
  <c r="C224" i="33"/>
  <c r="C223" i="33"/>
  <c r="C222" i="33"/>
  <c r="C221" i="33"/>
  <c r="C220" i="33"/>
  <c r="C219" i="33"/>
  <c r="C218" i="33"/>
  <c r="C215" i="33"/>
  <c r="C214" i="33"/>
  <c r="C213" i="33"/>
  <c r="C212" i="33"/>
  <c r="C211" i="33"/>
  <c r="C210" i="33"/>
  <c r="C209" i="33"/>
  <c r="C208" i="33"/>
  <c r="C207" i="33"/>
  <c r="C206" i="33"/>
  <c r="C203" i="33"/>
  <c r="C202" i="33"/>
  <c r="C201" i="33"/>
  <c r="C200" i="33"/>
  <c r="C199" i="33"/>
  <c r="C198" i="33"/>
  <c r="C197" i="33"/>
  <c r="C196" i="33"/>
  <c r="C195" i="33"/>
  <c r="C194" i="33"/>
  <c r="C191" i="33"/>
  <c r="C190" i="33"/>
  <c r="C189" i="33"/>
  <c r="C188" i="33"/>
  <c r="C187" i="33"/>
  <c r="C186" i="33"/>
  <c r="C185" i="33"/>
  <c r="C184" i="33"/>
  <c r="C183" i="33"/>
  <c r="C182" i="33"/>
  <c r="C179" i="33"/>
  <c r="C178" i="33"/>
  <c r="C177" i="33"/>
  <c r="C176" i="33"/>
  <c r="C175" i="33"/>
  <c r="C174" i="33"/>
  <c r="C173" i="33"/>
  <c r="C172" i="33"/>
  <c r="C171" i="33"/>
  <c r="C170" i="33"/>
  <c r="C167" i="33"/>
  <c r="C166" i="33"/>
  <c r="C165" i="33"/>
  <c r="C164" i="33"/>
  <c r="C163" i="33"/>
  <c r="C162" i="33"/>
  <c r="C161" i="33"/>
  <c r="C160" i="33"/>
  <c r="C159" i="33"/>
  <c r="C158" i="33"/>
  <c r="C155" i="33"/>
  <c r="C154" i="33"/>
  <c r="C153" i="33"/>
  <c r="C152" i="33"/>
  <c r="C151" i="33"/>
  <c r="C150" i="33"/>
  <c r="C149" i="33"/>
  <c r="C148" i="33"/>
  <c r="C147" i="33"/>
  <c r="C146" i="33"/>
  <c r="C143" i="33"/>
  <c r="C142" i="33"/>
  <c r="C141" i="33"/>
  <c r="C140" i="33"/>
  <c r="C139" i="33"/>
  <c r="C138" i="33"/>
  <c r="C137" i="33"/>
  <c r="C136" i="33"/>
  <c r="C135" i="33"/>
  <c r="C134" i="33"/>
  <c r="C131" i="33"/>
  <c r="C130" i="33"/>
  <c r="C129" i="33"/>
  <c r="C128" i="33"/>
  <c r="C127" i="33"/>
  <c r="C126" i="33"/>
  <c r="C125" i="33"/>
  <c r="C124" i="33"/>
  <c r="C123" i="33"/>
  <c r="C122" i="33"/>
  <c r="C119" i="33"/>
  <c r="C118" i="33"/>
  <c r="C117" i="33"/>
  <c r="C116" i="33"/>
  <c r="C115" i="33"/>
  <c r="C114" i="33"/>
  <c r="C113" i="33"/>
  <c r="C112" i="33"/>
  <c r="C111" i="33"/>
  <c r="C110" i="33"/>
  <c r="C107" i="33"/>
  <c r="C106" i="33"/>
  <c r="C105" i="33"/>
  <c r="C104" i="33"/>
  <c r="C103" i="33"/>
  <c r="C102" i="33"/>
  <c r="C101" i="33"/>
  <c r="C100" i="33"/>
  <c r="C99" i="33"/>
  <c r="C98" i="33"/>
  <c r="C95" i="33"/>
  <c r="C94" i="33"/>
  <c r="C93" i="33"/>
  <c r="C92" i="33"/>
  <c r="C91" i="33"/>
  <c r="C90" i="33"/>
  <c r="C89" i="33"/>
  <c r="C88" i="33"/>
  <c r="C87" i="33"/>
  <c r="C86" i="33"/>
  <c r="C74" i="33"/>
  <c r="C75" i="33"/>
  <c r="C76" i="33"/>
  <c r="C77" i="33"/>
  <c r="C78" i="33"/>
  <c r="C79" i="33"/>
  <c r="C80" i="33"/>
  <c r="C81" i="33"/>
  <c r="C82" i="33"/>
  <c r="C83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D53" i="4"/>
  <c r="K53" i="33" s="1"/>
  <c r="D54" i="4"/>
  <c r="K54" i="33" s="1"/>
  <c r="D2" i="32" l="1"/>
  <c r="D2" i="31"/>
  <c r="D2" i="30"/>
  <c r="D2" i="29"/>
  <c r="D2" i="28"/>
  <c r="D2" i="27"/>
  <c r="D2" i="26"/>
  <c r="D2" i="25"/>
  <c r="D2" i="24"/>
  <c r="D2" i="23"/>
  <c r="D2" i="22"/>
  <c r="D2" i="4"/>
  <c r="D52" i="4"/>
  <c r="K52" i="33" s="1"/>
  <c r="D74" i="4"/>
  <c r="K74" i="33" s="1"/>
  <c r="D74" i="22"/>
  <c r="F74" i="22" s="1"/>
  <c r="D242" i="4"/>
  <c r="K242" i="33" s="1"/>
  <c r="D242" i="22"/>
  <c r="L242" i="33" s="1"/>
  <c r="D242" i="23"/>
  <c r="M242" i="33" s="1"/>
  <c r="D242" i="24"/>
  <c r="N242" i="33" s="1"/>
  <c r="D242" i="25"/>
  <c r="O242" i="33" s="1"/>
  <c r="D242" i="26"/>
  <c r="P242" i="33" s="1"/>
  <c r="D242" i="27"/>
  <c r="Q242" i="33" s="1"/>
  <c r="D242" i="28"/>
  <c r="R242" i="33" s="1"/>
  <c r="D242" i="29"/>
  <c r="S242" i="33" s="1"/>
  <c r="D242" i="30"/>
  <c r="T242" i="33" s="1"/>
  <c r="D242" i="31"/>
  <c r="U242" i="33" s="1"/>
  <c r="D242" i="32"/>
  <c r="V242" i="33" s="1"/>
  <c r="D243" i="4"/>
  <c r="K243" i="33" s="1"/>
  <c r="D243" i="22"/>
  <c r="L243" i="33" s="1"/>
  <c r="D243" i="23"/>
  <c r="M243" i="33" s="1"/>
  <c r="D243" i="24"/>
  <c r="N243" i="33" s="1"/>
  <c r="D243" i="25"/>
  <c r="O243" i="33" s="1"/>
  <c r="D243" i="26"/>
  <c r="P243" i="33" s="1"/>
  <c r="D243" i="27"/>
  <c r="Q243" i="33" s="1"/>
  <c r="D243" i="28"/>
  <c r="R243" i="33" s="1"/>
  <c r="D243" i="29"/>
  <c r="S243" i="33" s="1"/>
  <c r="D243" i="30"/>
  <c r="T243" i="33" s="1"/>
  <c r="D243" i="31"/>
  <c r="U243" i="33" s="1"/>
  <c r="D243" i="32"/>
  <c r="V243" i="33" s="1"/>
  <c r="D244" i="4"/>
  <c r="K244" i="33" s="1"/>
  <c r="D244" i="22"/>
  <c r="L244" i="33" s="1"/>
  <c r="D244" i="23"/>
  <c r="M244" i="33" s="1"/>
  <c r="D244" i="24"/>
  <c r="N244" i="33" s="1"/>
  <c r="D244" i="25"/>
  <c r="O244" i="33" s="1"/>
  <c r="D244" i="26"/>
  <c r="P244" i="33" s="1"/>
  <c r="D244" i="27"/>
  <c r="Q244" i="33" s="1"/>
  <c r="D244" i="28"/>
  <c r="R244" i="33" s="1"/>
  <c r="D244" i="29"/>
  <c r="S244" i="33" s="1"/>
  <c r="D244" i="30"/>
  <c r="T244" i="33" s="1"/>
  <c r="D244" i="31"/>
  <c r="U244" i="33" s="1"/>
  <c r="D244" i="32"/>
  <c r="V244" i="33" s="1"/>
  <c r="D245" i="4"/>
  <c r="K245" i="33" s="1"/>
  <c r="D245" i="22"/>
  <c r="L245" i="33" s="1"/>
  <c r="D245" i="23"/>
  <c r="M245" i="33" s="1"/>
  <c r="D245" i="24"/>
  <c r="N245" i="33" s="1"/>
  <c r="D245" i="25"/>
  <c r="O245" i="33" s="1"/>
  <c r="D245" i="26"/>
  <c r="P245" i="33" s="1"/>
  <c r="D245" i="27"/>
  <c r="Q245" i="33" s="1"/>
  <c r="D245" i="28"/>
  <c r="R245" i="33" s="1"/>
  <c r="D245" i="29"/>
  <c r="S245" i="33" s="1"/>
  <c r="D245" i="30"/>
  <c r="T245" i="33" s="1"/>
  <c r="D245" i="31"/>
  <c r="U245" i="33" s="1"/>
  <c r="D245" i="32"/>
  <c r="V245" i="33" s="1"/>
  <c r="D246" i="4"/>
  <c r="K246" i="33" s="1"/>
  <c r="D246" i="22"/>
  <c r="L246" i="33" s="1"/>
  <c r="D246" i="23"/>
  <c r="M246" i="33" s="1"/>
  <c r="D246" i="24"/>
  <c r="N246" i="33" s="1"/>
  <c r="D246" i="25"/>
  <c r="O246" i="33" s="1"/>
  <c r="D246" i="26"/>
  <c r="P246" i="33" s="1"/>
  <c r="D246" i="27"/>
  <c r="Q246" i="33" s="1"/>
  <c r="D246" i="28"/>
  <c r="R246" i="33" s="1"/>
  <c r="D246" i="29"/>
  <c r="S246" i="33" s="1"/>
  <c r="D246" i="30"/>
  <c r="T246" i="33" s="1"/>
  <c r="D246" i="31"/>
  <c r="U246" i="33" s="1"/>
  <c r="D246" i="32"/>
  <c r="V246" i="33" s="1"/>
  <c r="D247" i="4"/>
  <c r="K247" i="33" s="1"/>
  <c r="D247" i="22"/>
  <c r="L247" i="33" s="1"/>
  <c r="D247" i="23"/>
  <c r="M247" i="33" s="1"/>
  <c r="D247" i="24"/>
  <c r="N247" i="33" s="1"/>
  <c r="D247" i="25"/>
  <c r="O247" i="33" s="1"/>
  <c r="D247" i="26"/>
  <c r="P247" i="33" s="1"/>
  <c r="D247" i="27"/>
  <c r="Q247" i="33" s="1"/>
  <c r="D247" i="28"/>
  <c r="R247" i="33" s="1"/>
  <c r="D247" i="29"/>
  <c r="S247" i="33" s="1"/>
  <c r="D247" i="30"/>
  <c r="T247" i="33" s="1"/>
  <c r="D247" i="31"/>
  <c r="U247" i="33" s="1"/>
  <c r="D247" i="32"/>
  <c r="V247" i="33" s="1"/>
  <c r="D248" i="4"/>
  <c r="K248" i="33" s="1"/>
  <c r="D248" i="22"/>
  <c r="L248" i="33" s="1"/>
  <c r="D248" i="23"/>
  <c r="M248" i="33" s="1"/>
  <c r="D248" i="24"/>
  <c r="N248" i="33" s="1"/>
  <c r="D248" i="25"/>
  <c r="O248" i="33" s="1"/>
  <c r="D248" i="26"/>
  <c r="P248" i="33" s="1"/>
  <c r="D248" i="27"/>
  <c r="Q248" i="33" s="1"/>
  <c r="D248" i="28"/>
  <c r="R248" i="33" s="1"/>
  <c r="D248" i="29"/>
  <c r="S248" i="33" s="1"/>
  <c r="D248" i="30"/>
  <c r="T248" i="33" s="1"/>
  <c r="D248" i="31"/>
  <c r="U248" i="33" s="1"/>
  <c r="D248" i="32"/>
  <c r="V248" i="33" s="1"/>
  <c r="D249" i="4"/>
  <c r="K249" i="33" s="1"/>
  <c r="D249" i="22"/>
  <c r="L249" i="33" s="1"/>
  <c r="D249" i="23"/>
  <c r="M249" i="33" s="1"/>
  <c r="D249" i="24"/>
  <c r="N249" i="33" s="1"/>
  <c r="D249" i="25"/>
  <c r="O249" i="33" s="1"/>
  <c r="D249" i="26"/>
  <c r="P249" i="33" s="1"/>
  <c r="D249" i="27"/>
  <c r="Q249" i="33" s="1"/>
  <c r="D249" i="28"/>
  <c r="R249" i="33" s="1"/>
  <c r="D249" i="29"/>
  <c r="S249" i="33" s="1"/>
  <c r="D249" i="30"/>
  <c r="T249" i="33" s="1"/>
  <c r="D249" i="31"/>
  <c r="U249" i="33" s="1"/>
  <c r="D249" i="32"/>
  <c r="V249" i="33" s="1"/>
  <c r="D250" i="4"/>
  <c r="K250" i="33" s="1"/>
  <c r="D250" i="22"/>
  <c r="L250" i="33" s="1"/>
  <c r="D250" i="23"/>
  <c r="M250" i="33" s="1"/>
  <c r="D250" i="24"/>
  <c r="N250" i="33" s="1"/>
  <c r="D250" i="25"/>
  <c r="O250" i="33" s="1"/>
  <c r="D250" i="26"/>
  <c r="P250" i="33" s="1"/>
  <c r="D250" i="27"/>
  <c r="Q250" i="33" s="1"/>
  <c r="D250" i="28"/>
  <c r="R250" i="33" s="1"/>
  <c r="D250" i="29"/>
  <c r="S250" i="33" s="1"/>
  <c r="D250" i="30"/>
  <c r="T250" i="33" s="1"/>
  <c r="D250" i="31"/>
  <c r="U250" i="33" s="1"/>
  <c r="D250" i="32"/>
  <c r="V250" i="33" s="1"/>
  <c r="D251" i="4"/>
  <c r="K251" i="33" s="1"/>
  <c r="D251" i="22"/>
  <c r="L251" i="33" s="1"/>
  <c r="D251" i="23"/>
  <c r="M251" i="33" s="1"/>
  <c r="D251" i="24"/>
  <c r="N251" i="33" s="1"/>
  <c r="D251" i="25"/>
  <c r="O251" i="33" s="1"/>
  <c r="D251" i="26"/>
  <c r="P251" i="33" s="1"/>
  <c r="D251" i="27"/>
  <c r="Q251" i="33" s="1"/>
  <c r="D251" i="28"/>
  <c r="R251" i="33" s="1"/>
  <c r="D251" i="29"/>
  <c r="S251" i="33" s="1"/>
  <c r="D251" i="30"/>
  <c r="T251" i="33" s="1"/>
  <c r="D251" i="31"/>
  <c r="U251" i="33" s="1"/>
  <c r="D251" i="32"/>
  <c r="V251" i="33" s="1"/>
  <c r="D230" i="4"/>
  <c r="K230" i="33" s="1"/>
  <c r="D230" i="22"/>
  <c r="L230" i="33" s="1"/>
  <c r="D230" i="23"/>
  <c r="M230" i="33" s="1"/>
  <c r="D230" i="24"/>
  <c r="N230" i="33" s="1"/>
  <c r="D230" i="25"/>
  <c r="O230" i="33" s="1"/>
  <c r="D230" i="26"/>
  <c r="P230" i="33" s="1"/>
  <c r="D230" i="27"/>
  <c r="Q230" i="33" s="1"/>
  <c r="D230" i="28"/>
  <c r="R230" i="33" s="1"/>
  <c r="D230" i="29"/>
  <c r="S230" i="33" s="1"/>
  <c r="D230" i="30"/>
  <c r="T230" i="33" s="1"/>
  <c r="D230" i="31"/>
  <c r="U230" i="33" s="1"/>
  <c r="D230" i="32"/>
  <c r="V230" i="33" s="1"/>
  <c r="D231" i="4"/>
  <c r="K231" i="33" s="1"/>
  <c r="D231" i="22"/>
  <c r="L231" i="33" s="1"/>
  <c r="D231" i="23"/>
  <c r="M231" i="33" s="1"/>
  <c r="D231" i="24"/>
  <c r="N231" i="33" s="1"/>
  <c r="D231" i="25"/>
  <c r="O231" i="33" s="1"/>
  <c r="D231" i="26"/>
  <c r="P231" i="33" s="1"/>
  <c r="D231" i="27"/>
  <c r="Q231" i="33" s="1"/>
  <c r="D231" i="28"/>
  <c r="R231" i="33" s="1"/>
  <c r="D231" i="29"/>
  <c r="S231" i="33" s="1"/>
  <c r="D231" i="30"/>
  <c r="T231" i="33" s="1"/>
  <c r="D231" i="31"/>
  <c r="U231" i="33" s="1"/>
  <c r="D231" i="32"/>
  <c r="V231" i="33" s="1"/>
  <c r="D232" i="4"/>
  <c r="K232" i="33" s="1"/>
  <c r="D232" i="22"/>
  <c r="L232" i="33" s="1"/>
  <c r="D232" i="23"/>
  <c r="M232" i="33" s="1"/>
  <c r="D232" i="24"/>
  <c r="N232" i="33" s="1"/>
  <c r="D232" i="25"/>
  <c r="O232" i="33" s="1"/>
  <c r="D232" i="26"/>
  <c r="P232" i="33" s="1"/>
  <c r="D232" i="27"/>
  <c r="Q232" i="33" s="1"/>
  <c r="D232" i="28"/>
  <c r="R232" i="33" s="1"/>
  <c r="D232" i="29"/>
  <c r="S232" i="33" s="1"/>
  <c r="D232" i="30"/>
  <c r="T232" i="33" s="1"/>
  <c r="D232" i="31"/>
  <c r="U232" i="33" s="1"/>
  <c r="D232" i="32"/>
  <c r="V232" i="33" s="1"/>
  <c r="D233" i="4"/>
  <c r="D233" i="22"/>
  <c r="L233" i="33" s="1"/>
  <c r="D233" i="23"/>
  <c r="M233" i="33" s="1"/>
  <c r="D233" i="24"/>
  <c r="N233" i="33" s="1"/>
  <c r="D233" i="25"/>
  <c r="O233" i="33" s="1"/>
  <c r="D233" i="26"/>
  <c r="P233" i="33" s="1"/>
  <c r="D233" i="27"/>
  <c r="Q233" i="33" s="1"/>
  <c r="D233" i="28"/>
  <c r="R233" i="33" s="1"/>
  <c r="D233" i="29"/>
  <c r="D233" i="30"/>
  <c r="T233" i="33" s="1"/>
  <c r="D233" i="31"/>
  <c r="U233" i="33" s="1"/>
  <c r="D233" i="32"/>
  <c r="V233" i="33" s="1"/>
  <c r="D234" i="4"/>
  <c r="K234" i="33" s="1"/>
  <c r="D234" i="22"/>
  <c r="L234" i="33" s="1"/>
  <c r="D234" i="23"/>
  <c r="M234" i="33" s="1"/>
  <c r="D234" i="24"/>
  <c r="N234" i="33" s="1"/>
  <c r="D234" i="25"/>
  <c r="O234" i="33" s="1"/>
  <c r="D234" i="26"/>
  <c r="P234" i="33" s="1"/>
  <c r="D234" i="27"/>
  <c r="Q234" i="33" s="1"/>
  <c r="D234" i="28"/>
  <c r="R234" i="33" s="1"/>
  <c r="D234" i="29"/>
  <c r="S234" i="33" s="1"/>
  <c r="D234" i="30"/>
  <c r="T234" i="33" s="1"/>
  <c r="D234" i="31"/>
  <c r="U234" i="33" s="1"/>
  <c r="D234" i="32"/>
  <c r="V234" i="33" s="1"/>
  <c r="D235" i="4"/>
  <c r="K235" i="33" s="1"/>
  <c r="D235" i="22"/>
  <c r="L235" i="33" s="1"/>
  <c r="D235" i="23"/>
  <c r="M235" i="33" s="1"/>
  <c r="D235" i="24"/>
  <c r="N235" i="33" s="1"/>
  <c r="D235" i="25"/>
  <c r="O235" i="33" s="1"/>
  <c r="D235" i="26"/>
  <c r="P235" i="33" s="1"/>
  <c r="D235" i="27"/>
  <c r="Q235" i="33" s="1"/>
  <c r="D235" i="28"/>
  <c r="R235" i="33" s="1"/>
  <c r="D235" i="29"/>
  <c r="S235" i="33" s="1"/>
  <c r="D235" i="30"/>
  <c r="T235" i="33" s="1"/>
  <c r="D235" i="31"/>
  <c r="U235" i="33" s="1"/>
  <c r="D235" i="32"/>
  <c r="F235" i="32" s="1"/>
  <c r="D236" i="4"/>
  <c r="K236" i="33" s="1"/>
  <c r="D236" i="22"/>
  <c r="L236" i="33" s="1"/>
  <c r="D236" i="23"/>
  <c r="M236" i="33" s="1"/>
  <c r="D236" i="24"/>
  <c r="N236" i="33" s="1"/>
  <c r="D236" i="25"/>
  <c r="O236" i="33" s="1"/>
  <c r="D236" i="26"/>
  <c r="P236" i="33" s="1"/>
  <c r="D236" i="27"/>
  <c r="Q236" i="33" s="1"/>
  <c r="D236" i="28"/>
  <c r="R236" i="33" s="1"/>
  <c r="D236" i="29"/>
  <c r="S236" i="33" s="1"/>
  <c r="D236" i="30"/>
  <c r="T236" i="33" s="1"/>
  <c r="D236" i="31"/>
  <c r="U236" i="33" s="1"/>
  <c r="D236" i="32"/>
  <c r="V236" i="33" s="1"/>
  <c r="D237" i="4"/>
  <c r="K237" i="33" s="1"/>
  <c r="D237" i="22"/>
  <c r="L237" i="33" s="1"/>
  <c r="D237" i="23"/>
  <c r="M237" i="33" s="1"/>
  <c r="D237" i="24"/>
  <c r="N237" i="33" s="1"/>
  <c r="D237" i="25"/>
  <c r="O237" i="33" s="1"/>
  <c r="D237" i="26"/>
  <c r="P237" i="33" s="1"/>
  <c r="D237" i="27"/>
  <c r="Q237" i="33" s="1"/>
  <c r="D237" i="28"/>
  <c r="R237" i="33" s="1"/>
  <c r="D237" i="29"/>
  <c r="S237" i="33" s="1"/>
  <c r="D237" i="30"/>
  <c r="T237" i="33" s="1"/>
  <c r="D237" i="31"/>
  <c r="U237" i="33" s="1"/>
  <c r="D237" i="32"/>
  <c r="V237" i="33" s="1"/>
  <c r="D238" i="4"/>
  <c r="K238" i="33" s="1"/>
  <c r="D238" i="22"/>
  <c r="L238" i="33" s="1"/>
  <c r="D238" i="23"/>
  <c r="M238" i="33" s="1"/>
  <c r="D238" i="24"/>
  <c r="N238" i="33" s="1"/>
  <c r="D238" i="25"/>
  <c r="O238" i="33" s="1"/>
  <c r="D238" i="26"/>
  <c r="P238" i="33" s="1"/>
  <c r="D238" i="27"/>
  <c r="Q238" i="33" s="1"/>
  <c r="D238" i="28"/>
  <c r="R238" i="33" s="1"/>
  <c r="D238" i="29"/>
  <c r="S238" i="33" s="1"/>
  <c r="D238" i="30"/>
  <c r="T238" i="33" s="1"/>
  <c r="D238" i="31"/>
  <c r="U238" i="33" s="1"/>
  <c r="D238" i="32"/>
  <c r="V238" i="33" s="1"/>
  <c r="D239" i="4"/>
  <c r="K239" i="33" s="1"/>
  <c r="D239" i="22"/>
  <c r="L239" i="33" s="1"/>
  <c r="D239" i="23"/>
  <c r="M239" i="33" s="1"/>
  <c r="D239" i="24"/>
  <c r="N239" i="33" s="1"/>
  <c r="D239" i="25"/>
  <c r="O239" i="33" s="1"/>
  <c r="D239" i="26"/>
  <c r="P239" i="33" s="1"/>
  <c r="D239" i="27"/>
  <c r="Q239" i="33" s="1"/>
  <c r="D239" i="28"/>
  <c r="R239" i="33" s="1"/>
  <c r="D239" i="29"/>
  <c r="S239" i="33" s="1"/>
  <c r="D239" i="30"/>
  <c r="T239" i="33" s="1"/>
  <c r="D239" i="31"/>
  <c r="U239" i="33" s="1"/>
  <c r="D239" i="32"/>
  <c r="V239" i="33" s="1"/>
  <c r="D218" i="4"/>
  <c r="K218" i="33" s="1"/>
  <c r="D218" i="22"/>
  <c r="L218" i="33" s="1"/>
  <c r="D218" i="23"/>
  <c r="M218" i="33" s="1"/>
  <c r="D218" i="24"/>
  <c r="N218" i="33" s="1"/>
  <c r="D218" i="25"/>
  <c r="O218" i="33" s="1"/>
  <c r="D218" i="26"/>
  <c r="P218" i="33" s="1"/>
  <c r="D218" i="27"/>
  <c r="Q218" i="33" s="1"/>
  <c r="D218" i="28"/>
  <c r="R218" i="33" s="1"/>
  <c r="D218" i="29"/>
  <c r="S218" i="33" s="1"/>
  <c r="D218" i="30"/>
  <c r="T218" i="33" s="1"/>
  <c r="D218" i="31"/>
  <c r="U218" i="33" s="1"/>
  <c r="D218" i="32"/>
  <c r="V218" i="33" s="1"/>
  <c r="D219" i="4"/>
  <c r="K219" i="33" s="1"/>
  <c r="D219" i="22"/>
  <c r="L219" i="33" s="1"/>
  <c r="D219" i="23"/>
  <c r="M219" i="33" s="1"/>
  <c r="D219" i="24"/>
  <c r="N219" i="33" s="1"/>
  <c r="D219" i="25"/>
  <c r="O219" i="33" s="1"/>
  <c r="D219" i="26"/>
  <c r="P219" i="33" s="1"/>
  <c r="D219" i="27"/>
  <c r="Q219" i="33" s="1"/>
  <c r="D219" i="28"/>
  <c r="R219" i="33" s="1"/>
  <c r="D219" i="29"/>
  <c r="S219" i="33" s="1"/>
  <c r="D219" i="30"/>
  <c r="T219" i="33" s="1"/>
  <c r="D219" i="31"/>
  <c r="U219" i="33" s="1"/>
  <c r="D219" i="32"/>
  <c r="V219" i="33" s="1"/>
  <c r="D220" i="4"/>
  <c r="K220" i="33" s="1"/>
  <c r="D220" i="22"/>
  <c r="L220" i="33" s="1"/>
  <c r="D220" i="23"/>
  <c r="M220" i="33" s="1"/>
  <c r="D220" i="24"/>
  <c r="N220" i="33" s="1"/>
  <c r="D220" i="25"/>
  <c r="O220" i="33" s="1"/>
  <c r="D220" i="26"/>
  <c r="P220" i="33" s="1"/>
  <c r="D220" i="27"/>
  <c r="Q220" i="33" s="1"/>
  <c r="D220" i="28"/>
  <c r="R220" i="33" s="1"/>
  <c r="D220" i="29"/>
  <c r="S220" i="33" s="1"/>
  <c r="D220" i="30"/>
  <c r="T220" i="33" s="1"/>
  <c r="D220" i="31"/>
  <c r="U220" i="33" s="1"/>
  <c r="D220" i="32"/>
  <c r="V220" i="33" s="1"/>
  <c r="D221" i="4"/>
  <c r="K221" i="33" s="1"/>
  <c r="D221" i="22"/>
  <c r="L221" i="33" s="1"/>
  <c r="D221" i="23"/>
  <c r="M221" i="33" s="1"/>
  <c r="D221" i="24"/>
  <c r="N221" i="33" s="1"/>
  <c r="D221" i="25"/>
  <c r="O221" i="33" s="1"/>
  <c r="D221" i="26"/>
  <c r="P221" i="33" s="1"/>
  <c r="D221" i="27"/>
  <c r="Q221" i="33" s="1"/>
  <c r="D221" i="28"/>
  <c r="R221" i="33" s="1"/>
  <c r="D221" i="29"/>
  <c r="S221" i="33" s="1"/>
  <c r="D221" i="30"/>
  <c r="T221" i="33" s="1"/>
  <c r="D221" i="31"/>
  <c r="U221" i="33" s="1"/>
  <c r="D221" i="32"/>
  <c r="V221" i="33" s="1"/>
  <c r="D222" i="4"/>
  <c r="K222" i="33" s="1"/>
  <c r="D222" i="22"/>
  <c r="L222" i="33" s="1"/>
  <c r="D222" i="23"/>
  <c r="M222" i="33" s="1"/>
  <c r="D222" i="24"/>
  <c r="N222" i="33" s="1"/>
  <c r="D222" i="25"/>
  <c r="O222" i="33" s="1"/>
  <c r="D222" i="26"/>
  <c r="P222" i="33" s="1"/>
  <c r="D222" i="27"/>
  <c r="Q222" i="33" s="1"/>
  <c r="D222" i="28"/>
  <c r="R222" i="33" s="1"/>
  <c r="D222" i="29"/>
  <c r="S222" i="33" s="1"/>
  <c r="D222" i="30"/>
  <c r="T222" i="33" s="1"/>
  <c r="D222" i="31"/>
  <c r="U222" i="33" s="1"/>
  <c r="D222" i="32"/>
  <c r="V222" i="33" s="1"/>
  <c r="D223" i="4"/>
  <c r="K223" i="33" s="1"/>
  <c r="D223" i="22"/>
  <c r="L223" i="33" s="1"/>
  <c r="D223" i="23"/>
  <c r="M223" i="33" s="1"/>
  <c r="D223" i="24"/>
  <c r="N223" i="33" s="1"/>
  <c r="D223" i="25"/>
  <c r="O223" i="33" s="1"/>
  <c r="D223" i="26"/>
  <c r="P223" i="33" s="1"/>
  <c r="D223" i="27"/>
  <c r="Q223" i="33" s="1"/>
  <c r="D223" i="28"/>
  <c r="R223" i="33" s="1"/>
  <c r="D223" i="29"/>
  <c r="S223" i="33" s="1"/>
  <c r="D223" i="30"/>
  <c r="T223" i="33" s="1"/>
  <c r="D223" i="31"/>
  <c r="U223" i="33" s="1"/>
  <c r="D223" i="32"/>
  <c r="F223" i="32" s="1"/>
  <c r="D224" i="4"/>
  <c r="K224" i="33" s="1"/>
  <c r="D224" i="22"/>
  <c r="L224" i="33" s="1"/>
  <c r="D224" i="23"/>
  <c r="M224" i="33" s="1"/>
  <c r="D224" i="24"/>
  <c r="N224" i="33" s="1"/>
  <c r="D224" i="25"/>
  <c r="O224" i="33" s="1"/>
  <c r="D224" i="26"/>
  <c r="P224" i="33" s="1"/>
  <c r="D224" i="27"/>
  <c r="Q224" i="33" s="1"/>
  <c r="D224" i="28"/>
  <c r="R224" i="33" s="1"/>
  <c r="D224" i="29"/>
  <c r="S224" i="33" s="1"/>
  <c r="D224" i="30"/>
  <c r="T224" i="33" s="1"/>
  <c r="D224" i="31"/>
  <c r="U224" i="33" s="1"/>
  <c r="D224" i="32"/>
  <c r="V224" i="33" s="1"/>
  <c r="D225" i="4"/>
  <c r="K225" i="33" s="1"/>
  <c r="D225" i="22"/>
  <c r="L225" i="33" s="1"/>
  <c r="D225" i="23"/>
  <c r="M225" i="33" s="1"/>
  <c r="D225" i="24"/>
  <c r="N225" i="33" s="1"/>
  <c r="D225" i="25"/>
  <c r="O225" i="33" s="1"/>
  <c r="D225" i="26"/>
  <c r="P225" i="33" s="1"/>
  <c r="D225" i="27"/>
  <c r="Q225" i="33" s="1"/>
  <c r="D225" i="28"/>
  <c r="R225" i="33" s="1"/>
  <c r="D225" i="29"/>
  <c r="S225" i="33" s="1"/>
  <c r="D225" i="30"/>
  <c r="T225" i="33" s="1"/>
  <c r="D225" i="31"/>
  <c r="U225" i="33" s="1"/>
  <c r="D225" i="32"/>
  <c r="V225" i="33" s="1"/>
  <c r="D226" i="4"/>
  <c r="K226" i="33" s="1"/>
  <c r="D226" i="22"/>
  <c r="L226" i="33" s="1"/>
  <c r="D226" i="23"/>
  <c r="M226" i="33" s="1"/>
  <c r="D226" i="24"/>
  <c r="N226" i="33" s="1"/>
  <c r="D226" i="25"/>
  <c r="O226" i="33" s="1"/>
  <c r="D226" i="26"/>
  <c r="P226" i="33" s="1"/>
  <c r="D226" i="27"/>
  <c r="Q226" i="33" s="1"/>
  <c r="D226" i="28"/>
  <c r="R226" i="33" s="1"/>
  <c r="D226" i="29"/>
  <c r="S226" i="33" s="1"/>
  <c r="D226" i="30"/>
  <c r="T226" i="33" s="1"/>
  <c r="D226" i="31"/>
  <c r="U226" i="33" s="1"/>
  <c r="D226" i="32"/>
  <c r="V226" i="33" s="1"/>
  <c r="D227" i="4"/>
  <c r="K227" i="33" s="1"/>
  <c r="D227" i="22"/>
  <c r="L227" i="33" s="1"/>
  <c r="D227" i="23"/>
  <c r="M227" i="33" s="1"/>
  <c r="D227" i="24"/>
  <c r="N227" i="33" s="1"/>
  <c r="D227" i="25"/>
  <c r="O227" i="33" s="1"/>
  <c r="D227" i="26"/>
  <c r="P227" i="33" s="1"/>
  <c r="D227" i="27"/>
  <c r="Q227" i="33" s="1"/>
  <c r="D227" i="28"/>
  <c r="R227" i="33" s="1"/>
  <c r="D227" i="29"/>
  <c r="S227" i="33" s="1"/>
  <c r="D227" i="30"/>
  <c r="T227" i="33" s="1"/>
  <c r="D227" i="31"/>
  <c r="U227" i="33" s="1"/>
  <c r="D227" i="32"/>
  <c r="F227" i="32" s="1"/>
  <c r="D206" i="4"/>
  <c r="K206" i="33" s="1"/>
  <c r="D206" i="22"/>
  <c r="L206" i="33" s="1"/>
  <c r="D206" i="23"/>
  <c r="M206" i="33" s="1"/>
  <c r="D206" i="24"/>
  <c r="N206" i="33" s="1"/>
  <c r="D206" i="25"/>
  <c r="O206" i="33" s="1"/>
  <c r="D206" i="26"/>
  <c r="P206" i="33" s="1"/>
  <c r="D206" i="27"/>
  <c r="Q206" i="33" s="1"/>
  <c r="D206" i="28"/>
  <c r="R206" i="33" s="1"/>
  <c r="D206" i="29"/>
  <c r="S206" i="33" s="1"/>
  <c r="D206" i="30"/>
  <c r="T206" i="33" s="1"/>
  <c r="D206" i="31"/>
  <c r="U206" i="33" s="1"/>
  <c r="D206" i="32"/>
  <c r="V206" i="33" s="1"/>
  <c r="D207" i="4"/>
  <c r="K207" i="33" s="1"/>
  <c r="D207" i="22"/>
  <c r="L207" i="33" s="1"/>
  <c r="D207" i="23"/>
  <c r="M207" i="33" s="1"/>
  <c r="D207" i="24"/>
  <c r="N207" i="33" s="1"/>
  <c r="D207" i="25"/>
  <c r="O207" i="33" s="1"/>
  <c r="D207" i="26"/>
  <c r="P207" i="33" s="1"/>
  <c r="D207" i="27"/>
  <c r="Q207" i="33" s="1"/>
  <c r="D207" i="28"/>
  <c r="R207" i="33" s="1"/>
  <c r="D207" i="29"/>
  <c r="S207" i="33" s="1"/>
  <c r="D207" i="30"/>
  <c r="T207" i="33" s="1"/>
  <c r="D207" i="31"/>
  <c r="U207" i="33" s="1"/>
  <c r="D207" i="32"/>
  <c r="V207" i="33" s="1"/>
  <c r="D208" i="4"/>
  <c r="K208" i="33" s="1"/>
  <c r="D208" i="22"/>
  <c r="L208" i="33" s="1"/>
  <c r="D208" i="23"/>
  <c r="M208" i="33" s="1"/>
  <c r="D208" i="24"/>
  <c r="N208" i="33" s="1"/>
  <c r="D208" i="25"/>
  <c r="O208" i="33" s="1"/>
  <c r="D208" i="26"/>
  <c r="P208" i="33" s="1"/>
  <c r="D208" i="27"/>
  <c r="Q208" i="33" s="1"/>
  <c r="D208" i="28"/>
  <c r="R208" i="33" s="1"/>
  <c r="D208" i="29"/>
  <c r="S208" i="33" s="1"/>
  <c r="D208" i="30"/>
  <c r="T208" i="33" s="1"/>
  <c r="D208" i="31"/>
  <c r="U208" i="33" s="1"/>
  <c r="D208" i="32"/>
  <c r="V208" i="33" s="1"/>
  <c r="D209" i="4"/>
  <c r="K209" i="33" s="1"/>
  <c r="D209" i="22"/>
  <c r="L209" i="33" s="1"/>
  <c r="D209" i="23"/>
  <c r="M209" i="33" s="1"/>
  <c r="D209" i="24"/>
  <c r="N209" i="33" s="1"/>
  <c r="D209" i="25"/>
  <c r="O209" i="33" s="1"/>
  <c r="D209" i="26"/>
  <c r="P209" i="33" s="1"/>
  <c r="D209" i="27"/>
  <c r="Q209" i="33" s="1"/>
  <c r="D209" i="28"/>
  <c r="R209" i="33" s="1"/>
  <c r="D209" i="29"/>
  <c r="S209" i="33" s="1"/>
  <c r="D209" i="30"/>
  <c r="T209" i="33" s="1"/>
  <c r="D209" i="31"/>
  <c r="U209" i="33" s="1"/>
  <c r="D209" i="32"/>
  <c r="V209" i="33" s="1"/>
  <c r="D210" i="4"/>
  <c r="K210" i="33" s="1"/>
  <c r="D210" i="22"/>
  <c r="L210" i="33" s="1"/>
  <c r="D210" i="23"/>
  <c r="M210" i="33" s="1"/>
  <c r="D210" i="24"/>
  <c r="N210" i="33" s="1"/>
  <c r="D210" i="25"/>
  <c r="O210" i="33" s="1"/>
  <c r="D210" i="26"/>
  <c r="P210" i="33" s="1"/>
  <c r="D210" i="27"/>
  <c r="Q210" i="33" s="1"/>
  <c r="D210" i="28"/>
  <c r="R210" i="33" s="1"/>
  <c r="D210" i="29"/>
  <c r="S210" i="33" s="1"/>
  <c r="D210" i="30"/>
  <c r="T210" i="33" s="1"/>
  <c r="D210" i="31"/>
  <c r="U210" i="33" s="1"/>
  <c r="D210" i="32"/>
  <c r="V210" i="33" s="1"/>
  <c r="D211" i="4"/>
  <c r="K211" i="33" s="1"/>
  <c r="D211" i="22"/>
  <c r="L211" i="33" s="1"/>
  <c r="D211" i="23"/>
  <c r="M211" i="33" s="1"/>
  <c r="D211" i="24"/>
  <c r="N211" i="33" s="1"/>
  <c r="D211" i="25"/>
  <c r="O211" i="33" s="1"/>
  <c r="D211" i="26"/>
  <c r="P211" i="33" s="1"/>
  <c r="D211" i="27"/>
  <c r="Q211" i="33" s="1"/>
  <c r="D211" i="28"/>
  <c r="R211" i="33" s="1"/>
  <c r="D211" i="29"/>
  <c r="S211" i="33" s="1"/>
  <c r="D211" i="30"/>
  <c r="T211" i="33" s="1"/>
  <c r="D211" i="31"/>
  <c r="U211" i="33" s="1"/>
  <c r="D211" i="32"/>
  <c r="V211" i="33" s="1"/>
  <c r="D212" i="4"/>
  <c r="K212" i="33" s="1"/>
  <c r="D212" i="22"/>
  <c r="L212" i="33" s="1"/>
  <c r="D212" i="23"/>
  <c r="M212" i="33" s="1"/>
  <c r="D212" i="24"/>
  <c r="N212" i="33" s="1"/>
  <c r="D212" i="25"/>
  <c r="O212" i="33" s="1"/>
  <c r="D212" i="26"/>
  <c r="P212" i="33" s="1"/>
  <c r="D212" i="27"/>
  <c r="Q212" i="33" s="1"/>
  <c r="D212" i="28"/>
  <c r="R212" i="33" s="1"/>
  <c r="D212" i="29"/>
  <c r="S212" i="33" s="1"/>
  <c r="D212" i="30"/>
  <c r="T212" i="33" s="1"/>
  <c r="D212" i="31"/>
  <c r="U212" i="33" s="1"/>
  <c r="D212" i="32"/>
  <c r="V212" i="33" s="1"/>
  <c r="D213" i="4"/>
  <c r="K213" i="33" s="1"/>
  <c r="D213" i="22"/>
  <c r="D213" i="23"/>
  <c r="M213" i="33" s="1"/>
  <c r="D213" i="24"/>
  <c r="N213" i="33" s="1"/>
  <c r="D213" i="25"/>
  <c r="O213" i="33" s="1"/>
  <c r="D213" i="26"/>
  <c r="P213" i="33" s="1"/>
  <c r="D213" i="27"/>
  <c r="Q213" i="33" s="1"/>
  <c r="D213" i="28"/>
  <c r="R213" i="33" s="1"/>
  <c r="D213" i="29"/>
  <c r="S213" i="33" s="1"/>
  <c r="D213" i="30"/>
  <c r="T213" i="33" s="1"/>
  <c r="D213" i="31"/>
  <c r="U213" i="33" s="1"/>
  <c r="D213" i="32"/>
  <c r="V213" i="33" s="1"/>
  <c r="D214" i="4"/>
  <c r="K214" i="33" s="1"/>
  <c r="D214" i="22"/>
  <c r="L214" i="33" s="1"/>
  <c r="D214" i="23"/>
  <c r="M214" i="33" s="1"/>
  <c r="D214" i="24"/>
  <c r="N214" i="33" s="1"/>
  <c r="D214" i="25"/>
  <c r="O214" i="33" s="1"/>
  <c r="D214" i="26"/>
  <c r="P214" i="33" s="1"/>
  <c r="D214" i="27"/>
  <c r="Q214" i="33" s="1"/>
  <c r="D214" i="28"/>
  <c r="R214" i="33" s="1"/>
  <c r="D214" i="29"/>
  <c r="S214" i="33" s="1"/>
  <c r="D214" i="30"/>
  <c r="T214" i="33" s="1"/>
  <c r="D214" i="31"/>
  <c r="U214" i="33" s="1"/>
  <c r="D214" i="32"/>
  <c r="V214" i="33" s="1"/>
  <c r="D215" i="4"/>
  <c r="K215" i="33" s="1"/>
  <c r="D215" i="22"/>
  <c r="L215" i="33" s="1"/>
  <c r="D215" i="23"/>
  <c r="M215" i="33" s="1"/>
  <c r="D215" i="24"/>
  <c r="N215" i="33" s="1"/>
  <c r="D215" i="25"/>
  <c r="O215" i="33" s="1"/>
  <c r="D215" i="26"/>
  <c r="P215" i="33" s="1"/>
  <c r="D215" i="27"/>
  <c r="Q215" i="33" s="1"/>
  <c r="D215" i="28"/>
  <c r="R215" i="33" s="1"/>
  <c r="D215" i="29"/>
  <c r="S215" i="33" s="1"/>
  <c r="D215" i="30"/>
  <c r="T215" i="33" s="1"/>
  <c r="D215" i="31"/>
  <c r="U215" i="33" s="1"/>
  <c r="D215" i="32"/>
  <c r="V215" i="33" s="1"/>
  <c r="D194" i="4"/>
  <c r="K194" i="33" s="1"/>
  <c r="D194" i="22"/>
  <c r="L194" i="33" s="1"/>
  <c r="D194" i="23"/>
  <c r="M194" i="33" s="1"/>
  <c r="D194" i="24"/>
  <c r="N194" i="33" s="1"/>
  <c r="D194" i="25"/>
  <c r="O194" i="33" s="1"/>
  <c r="D194" i="26"/>
  <c r="P194" i="33" s="1"/>
  <c r="D194" i="27"/>
  <c r="Q194" i="33" s="1"/>
  <c r="D194" i="28"/>
  <c r="R194" i="33" s="1"/>
  <c r="D194" i="29"/>
  <c r="S194" i="33" s="1"/>
  <c r="D194" i="30"/>
  <c r="T194" i="33" s="1"/>
  <c r="D194" i="31"/>
  <c r="U194" i="33" s="1"/>
  <c r="D194" i="32"/>
  <c r="V194" i="33" s="1"/>
  <c r="D195" i="4"/>
  <c r="K195" i="33" s="1"/>
  <c r="D195" i="22"/>
  <c r="L195" i="33" s="1"/>
  <c r="D195" i="23"/>
  <c r="M195" i="33" s="1"/>
  <c r="D195" i="24"/>
  <c r="N195" i="33" s="1"/>
  <c r="D195" i="25"/>
  <c r="O195" i="33" s="1"/>
  <c r="D195" i="26"/>
  <c r="P195" i="33" s="1"/>
  <c r="D195" i="27"/>
  <c r="Q195" i="33" s="1"/>
  <c r="D195" i="28"/>
  <c r="R195" i="33" s="1"/>
  <c r="D195" i="29"/>
  <c r="S195" i="33" s="1"/>
  <c r="D195" i="30"/>
  <c r="T195" i="33" s="1"/>
  <c r="D195" i="31"/>
  <c r="U195" i="33" s="1"/>
  <c r="D195" i="32"/>
  <c r="V195" i="33" s="1"/>
  <c r="D196" i="4"/>
  <c r="K196" i="33" s="1"/>
  <c r="D196" i="22"/>
  <c r="L196" i="33" s="1"/>
  <c r="D196" i="23"/>
  <c r="M196" i="33" s="1"/>
  <c r="D196" i="24"/>
  <c r="N196" i="33" s="1"/>
  <c r="D196" i="25"/>
  <c r="O196" i="33" s="1"/>
  <c r="D196" i="26"/>
  <c r="P196" i="33" s="1"/>
  <c r="D196" i="27"/>
  <c r="Q196" i="33" s="1"/>
  <c r="D196" i="28"/>
  <c r="R196" i="33" s="1"/>
  <c r="D196" i="29"/>
  <c r="S196" i="33" s="1"/>
  <c r="D196" i="30"/>
  <c r="T196" i="33" s="1"/>
  <c r="D196" i="31"/>
  <c r="D196" i="32"/>
  <c r="V196" i="33" s="1"/>
  <c r="D197" i="4"/>
  <c r="K197" i="33" s="1"/>
  <c r="D197" i="22"/>
  <c r="L197" i="33" s="1"/>
  <c r="D197" i="23"/>
  <c r="M197" i="33" s="1"/>
  <c r="D197" i="24"/>
  <c r="N197" i="33" s="1"/>
  <c r="D197" i="25"/>
  <c r="O197" i="33" s="1"/>
  <c r="D197" i="26"/>
  <c r="D197" i="27"/>
  <c r="Q197" i="33" s="1"/>
  <c r="D197" i="28"/>
  <c r="R197" i="33" s="1"/>
  <c r="D197" i="29"/>
  <c r="S197" i="33" s="1"/>
  <c r="D197" i="30"/>
  <c r="T197" i="33" s="1"/>
  <c r="D197" i="31"/>
  <c r="U197" i="33" s="1"/>
  <c r="D197" i="32"/>
  <c r="V197" i="33" s="1"/>
  <c r="D198" i="4"/>
  <c r="K198" i="33" s="1"/>
  <c r="D198" i="22"/>
  <c r="L198" i="33" s="1"/>
  <c r="D198" i="23"/>
  <c r="M198" i="33" s="1"/>
  <c r="D198" i="24"/>
  <c r="N198" i="33" s="1"/>
  <c r="D198" i="25"/>
  <c r="O198" i="33" s="1"/>
  <c r="D198" i="26"/>
  <c r="P198" i="33" s="1"/>
  <c r="D198" i="27"/>
  <c r="Q198" i="33" s="1"/>
  <c r="D198" i="28"/>
  <c r="R198" i="33" s="1"/>
  <c r="D198" i="29"/>
  <c r="S198" i="33" s="1"/>
  <c r="D198" i="30"/>
  <c r="T198" i="33" s="1"/>
  <c r="D198" i="31"/>
  <c r="U198" i="33" s="1"/>
  <c r="D198" i="32"/>
  <c r="V198" i="33" s="1"/>
  <c r="D199" i="4"/>
  <c r="K199" i="33" s="1"/>
  <c r="D199" i="22"/>
  <c r="L199" i="33" s="1"/>
  <c r="D199" i="23"/>
  <c r="M199" i="33" s="1"/>
  <c r="D199" i="24"/>
  <c r="N199" i="33" s="1"/>
  <c r="D199" i="25"/>
  <c r="O199" i="33" s="1"/>
  <c r="D199" i="26"/>
  <c r="P199" i="33" s="1"/>
  <c r="D199" i="27"/>
  <c r="Q199" i="33" s="1"/>
  <c r="D199" i="28"/>
  <c r="R199" i="33" s="1"/>
  <c r="D199" i="29"/>
  <c r="S199" i="33" s="1"/>
  <c r="D199" i="30"/>
  <c r="T199" i="33" s="1"/>
  <c r="D199" i="31"/>
  <c r="U199" i="33" s="1"/>
  <c r="D199" i="32"/>
  <c r="V199" i="33" s="1"/>
  <c r="D200" i="4"/>
  <c r="K200" i="33" s="1"/>
  <c r="D200" i="22"/>
  <c r="L200" i="33" s="1"/>
  <c r="D200" i="23"/>
  <c r="M200" i="33" s="1"/>
  <c r="D200" i="24"/>
  <c r="N200" i="33" s="1"/>
  <c r="D200" i="25"/>
  <c r="O200" i="33" s="1"/>
  <c r="D200" i="26"/>
  <c r="P200" i="33" s="1"/>
  <c r="D200" i="27"/>
  <c r="Q200" i="33" s="1"/>
  <c r="D200" i="28"/>
  <c r="R200" i="33" s="1"/>
  <c r="D200" i="29"/>
  <c r="S200" i="33" s="1"/>
  <c r="D200" i="30"/>
  <c r="T200" i="33" s="1"/>
  <c r="D200" i="31"/>
  <c r="U200" i="33" s="1"/>
  <c r="D200" i="32"/>
  <c r="V200" i="33" s="1"/>
  <c r="D201" i="4"/>
  <c r="K201" i="33" s="1"/>
  <c r="D201" i="22"/>
  <c r="L201" i="33" s="1"/>
  <c r="D201" i="23"/>
  <c r="M201" i="33" s="1"/>
  <c r="D201" i="24"/>
  <c r="N201" i="33" s="1"/>
  <c r="D201" i="25"/>
  <c r="O201" i="33" s="1"/>
  <c r="D201" i="26"/>
  <c r="P201" i="33" s="1"/>
  <c r="D201" i="27"/>
  <c r="Q201" i="33" s="1"/>
  <c r="D201" i="28"/>
  <c r="R201" i="33" s="1"/>
  <c r="D201" i="29"/>
  <c r="S201" i="33" s="1"/>
  <c r="D201" i="30"/>
  <c r="T201" i="33" s="1"/>
  <c r="D201" i="31"/>
  <c r="U201" i="33" s="1"/>
  <c r="D201" i="32"/>
  <c r="V201" i="33" s="1"/>
  <c r="D202" i="4"/>
  <c r="K202" i="33" s="1"/>
  <c r="D202" i="22"/>
  <c r="L202" i="33" s="1"/>
  <c r="D202" i="23"/>
  <c r="M202" i="33" s="1"/>
  <c r="D202" i="24"/>
  <c r="N202" i="33" s="1"/>
  <c r="D202" i="25"/>
  <c r="O202" i="33" s="1"/>
  <c r="D202" i="26"/>
  <c r="P202" i="33" s="1"/>
  <c r="D202" i="27"/>
  <c r="Q202" i="33" s="1"/>
  <c r="D202" i="28"/>
  <c r="R202" i="33" s="1"/>
  <c r="D202" i="29"/>
  <c r="S202" i="33" s="1"/>
  <c r="D202" i="30"/>
  <c r="T202" i="33" s="1"/>
  <c r="D202" i="31"/>
  <c r="U202" i="33" s="1"/>
  <c r="D202" i="32"/>
  <c r="V202" i="33" s="1"/>
  <c r="D203" i="4"/>
  <c r="K203" i="33" s="1"/>
  <c r="D203" i="22"/>
  <c r="L203" i="33" s="1"/>
  <c r="D203" i="23"/>
  <c r="M203" i="33" s="1"/>
  <c r="D203" i="24"/>
  <c r="N203" i="33" s="1"/>
  <c r="D203" i="25"/>
  <c r="O203" i="33" s="1"/>
  <c r="D203" i="26"/>
  <c r="P203" i="33" s="1"/>
  <c r="D203" i="27"/>
  <c r="Q203" i="33" s="1"/>
  <c r="D203" i="28"/>
  <c r="R203" i="33" s="1"/>
  <c r="D203" i="29"/>
  <c r="S203" i="33" s="1"/>
  <c r="D203" i="30"/>
  <c r="T203" i="33" s="1"/>
  <c r="D203" i="31"/>
  <c r="U203" i="33" s="1"/>
  <c r="D203" i="32"/>
  <c r="V203" i="33" s="1"/>
  <c r="D182" i="4"/>
  <c r="K182" i="33" s="1"/>
  <c r="D182" i="22"/>
  <c r="L182" i="33" s="1"/>
  <c r="D182" i="23"/>
  <c r="M182" i="33" s="1"/>
  <c r="D182" i="24"/>
  <c r="N182" i="33" s="1"/>
  <c r="D182" i="25"/>
  <c r="O182" i="33" s="1"/>
  <c r="D182" i="26"/>
  <c r="P182" i="33" s="1"/>
  <c r="D182" i="27"/>
  <c r="Q182" i="33" s="1"/>
  <c r="D182" i="28"/>
  <c r="R182" i="33" s="1"/>
  <c r="D182" i="29"/>
  <c r="S182" i="33" s="1"/>
  <c r="D182" i="30"/>
  <c r="T182" i="33" s="1"/>
  <c r="D182" i="31"/>
  <c r="U182" i="33" s="1"/>
  <c r="D182" i="32"/>
  <c r="V182" i="33" s="1"/>
  <c r="D183" i="4"/>
  <c r="K183" i="33" s="1"/>
  <c r="D183" i="22"/>
  <c r="L183" i="33" s="1"/>
  <c r="D183" i="23"/>
  <c r="M183" i="33" s="1"/>
  <c r="D183" i="24"/>
  <c r="N183" i="33" s="1"/>
  <c r="D183" i="25"/>
  <c r="O183" i="33" s="1"/>
  <c r="D183" i="26"/>
  <c r="P183" i="33" s="1"/>
  <c r="D183" i="27"/>
  <c r="Q183" i="33" s="1"/>
  <c r="D183" i="28"/>
  <c r="R183" i="33" s="1"/>
  <c r="D183" i="29"/>
  <c r="S183" i="33" s="1"/>
  <c r="D183" i="30"/>
  <c r="T183" i="33" s="1"/>
  <c r="D183" i="31"/>
  <c r="U183" i="33" s="1"/>
  <c r="D183" i="32"/>
  <c r="V183" i="33" s="1"/>
  <c r="D184" i="4"/>
  <c r="K184" i="33" s="1"/>
  <c r="D184" i="22"/>
  <c r="L184" i="33" s="1"/>
  <c r="D184" i="23"/>
  <c r="M184" i="33" s="1"/>
  <c r="D184" i="24"/>
  <c r="N184" i="33" s="1"/>
  <c r="D184" i="25"/>
  <c r="O184" i="33" s="1"/>
  <c r="D184" i="26"/>
  <c r="P184" i="33" s="1"/>
  <c r="D184" i="27"/>
  <c r="Q184" i="33" s="1"/>
  <c r="D184" i="28"/>
  <c r="R184" i="33" s="1"/>
  <c r="D184" i="29"/>
  <c r="S184" i="33" s="1"/>
  <c r="D184" i="30"/>
  <c r="T184" i="33" s="1"/>
  <c r="D184" i="31"/>
  <c r="U184" i="33" s="1"/>
  <c r="D184" i="32"/>
  <c r="V184" i="33" s="1"/>
  <c r="D185" i="4"/>
  <c r="K185" i="33" s="1"/>
  <c r="D185" i="22"/>
  <c r="L185" i="33" s="1"/>
  <c r="D185" i="23"/>
  <c r="M185" i="33" s="1"/>
  <c r="D185" i="24"/>
  <c r="N185" i="33" s="1"/>
  <c r="D185" i="25"/>
  <c r="O185" i="33" s="1"/>
  <c r="D185" i="26"/>
  <c r="P185" i="33" s="1"/>
  <c r="D185" i="27"/>
  <c r="Q185" i="33" s="1"/>
  <c r="D185" i="28"/>
  <c r="R185" i="33" s="1"/>
  <c r="D185" i="29"/>
  <c r="S185" i="33" s="1"/>
  <c r="D185" i="30"/>
  <c r="T185" i="33" s="1"/>
  <c r="D185" i="31"/>
  <c r="U185" i="33" s="1"/>
  <c r="D185" i="32"/>
  <c r="V185" i="33" s="1"/>
  <c r="D186" i="4"/>
  <c r="K186" i="33" s="1"/>
  <c r="D186" i="22"/>
  <c r="L186" i="33" s="1"/>
  <c r="D186" i="23"/>
  <c r="M186" i="33" s="1"/>
  <c r="D186" i="24"/>
  <c r="N186" i="33" s="1"/>
  <c r="D186" i="25"/>
  <c r="O186" i="33" s="1"/>
  <c r="D186" i="26"/>
  <c r="P186" i="33" s="1"/>
  <c r="D186" i="27"/>
  <c r="Q186" i="33" s="1"/>
  <c r="D186" i="28"/>
  <c r="R186" i="33" s="1"/>
  <c r="D186" i="29"/>
  <c r="S186" i="33" s="1"/>
  <c r="D186" i="30"/>
  <c r="T186" i="33" s="1"/>
  <c r="D186" i="31"/>
  <c r="U186" i="33" s="1"/>
  <c r="D186" i="32"/>
  <c r="V186" i="33" s="1"/>
  <c r="D187" i="4"/>
  <c r="K187" i="33" s="1"/>
  <c r="D187" i="22"/>
  <c r="L187" i="33" s="1"/>
  <c r="D187" i="23"/>
  <c r="M187" i="33" s="1"/>
  <c r="D187" i="24"/>
  <c r="N187" i="33" s="1"/>
  <c r="D187" i="25"/>
  <c r="O187" i="33" s="1"/>
  <c r="D187" i="26"/>
  <c r="P187" i="33" s="1"/>
  <c r="D187" i="27"/>
  <c r="Q187" i="33" s="1"/>
  <c r="D187" i="28"/>
  <c r="R187" i="33" s="1"/>
  <c r="D187" i="29"/>
  <c r="S187" i="33" s="1"/>
  <c r="D187" i="30"/>
  <c r="T187" i="33" s="1"/>
  <c r="D187" i="31"/>
  <c r="U187" i="33" s="1"/>
  <c r="D187" i="32"/>
  <c r="V187" i="33" s="1"/>
  <c r="D188" i="4"/>
  <c r="K188" i="33" s="1"/>
  <c r="D188" i="22"/>
  <c r="L188" i="33" s="1"/>
  <c r="D188" i="23"/>
  <c r="M188" i="33" s="1"/>
  <c r="D188" i="24"/>
  <c r="N188" i="33" s="1"/>
  <c r="D188" i="25"/>
  <c r="O188" i="33" s="1"/>
  <c r="D188" i="26"/>
  <c r="P188" i="33" s="1"/>
  <c r="D188" i="27"/>
  <c r="Q188" i="33" s="1"/>
  <c r="D188" i="28"/>
  <c r="R188" i="33" s="1"/>
  <c r="D188" i="29"/>
  <c r="S188" i="33" s="1"/>
  <c r="D188" i="30"/>
  <c r="T188" i="33" s="1"/>
  <c r="D188" i="31"/>
  <c r="U188" i="33" s="1"/>
  <c r="D188" i="32"/>
  <c r="V188" i="33" s="1"/>
  <c r="D189" i="4"/>
  <c r="K189" i="33" s="1"/>
  <c r="D189" i="22"/>
  <c r="L189" i="33" s="1"/>
  <c r="D189" i="23"/>
  <c r="M189" i="33" s="1"/>
  <c r="D189" i="24"/>
  <c r="N189" i="33" s="1"/>
  <c r="D189" i="25"/>
  <c r="O189" i="33" s="1"/>
  <c r="D189" i="26"/>
  <c r="P189" i="33" s="1"/>
  <c r="D189" i="27"/>
  <c r="Q189" i="33" s="1"/>
  <c r="D189" i="28"/>
  <c r="R189" i="33" s="1"/>
  <c r="D189" i="29"/>
  <c r="S189" i="33" s="1"/>
  <c r="D189" i="30"/>
  <c r="T189" i="33" s="1"/>
  <c r="D189" i="31"/>
  <c r="U189" i="33" s="1"/>
  <c r="D189" i="32"/>
  <c r="V189" i="33" s="1"/>
  <c r="D190" i="4"/>
  <c r="K190" i="33" s="1"/>
  <c r="D190" i="22"/>
  <c r="L190" i="33" s="1"/>
  <c r="D190" i="23"/>
  <c r="M190" i="33" s="1"/>
  <c r="D190" i="24"/>
  <c r="N190" i="33" s="1"/>
  <c r="D190" i="25"/>
  <c r="O190" i="33" s="1"/>
  <c r="D190" i="26"/>
  <c r="P190" i="33" s="1"/>
  <c r="D190" i="27"/>
  <c r="Q190" i="33" s="1"/>
  <c r="D190" i="28"/>
  <c r="R190" i="33" s="1"/>
  <c r="D190" i="29"/>
  <c r="S190" i="33" s="1"/>
  <c r="D190" i="30"/>
  <c r="T190" i="33" s="1"/>
  <c r="D190" i="31"/>
  <c r="U190" i="33" s="1"/>
  <c r="D190" i="32"/>
  <c r="V190" i="33" s="1"/>
  <c r="D191" i="4"/>
  <c r="K191" i="33" s="1"/>
  <c r="D191" i="22"/>
  <c r="L191" i="33" s="1"/>
  <c r="D191" i="23"/>
  <c r="M191" i="33" s="1"/>
  <c r="D191" i="24"/>
  <c r="N191" i="33" s="1"/>
  <c r="D191" i="25"/>
  <c r="O191" i="33" s="1"/>
  <c r="D191" i="26"/>
  <c r="P191" i="33" s="1"/>
  <c r="D191" i="27"/>
  <c r="Q191" i="33" s="1"/>
  <c r="D191" i="28"/>
  <c r="R191" i="33" s="1"/>
  <c r="D191" i="29"/>
  <c r="S191" i="33" s="1"/>
  <c r="D191" i="30"/>
  <c r="T191" i="33" s="1"/>
  <c r="D191" i="31"/>
  <c r="U191" i="33" s="1"/>
  <c r="D191" i="32"/>
  <c r="V191" i="33" s="1"/>
  <c r="D170" i="4"/>
  <c r="K170" i="33" s="1"/>
  <c r="D170" i="22"/>
  <c r="L170" i="33" s="1"/>
  <c r="D170" i="23"/>
  <c r="M170" i="33" s="1"/>
  <c r="D170" i="24"/>
  <c r="N170" i="33" s="1"/>
  <c r="D170" i="25"/>
  <c r="O170" i="33" s="1"/>
  <c r="D170" i="26"/>
  <c r="P170" i="33" s="1"/>
  <c r="D170" i="27"/>
  <c r="Q170" i="33" s="1"/>
  <c r="D170" i="28"/>
  <c r="R170" i="33" s="1"/>
  <c r="D170" i="29"/>
  <c r="S170" i="33" s="1"/>
  <c r="D170" i="30"/>
  <c r="T170" i="33" s="1"/>
  <c r="D170" i="31"/>
  <c r="U170" i="33" s="1"/>
  <c r="D170" i="32"/>
  <c r="V170" i="33" s="1"/>
  <c r="D171" i="4"/>
  <c r="K171" i="33" s="1"/>
  <c r="D171" i="22"/>
  <c r="L171" i="33" s="1"/>
  <c r="D171" i="23"/>
  <c r="M171" i="33" s="1"/>
  <c r="D171" i="24"/>
  <c r="N171" i="33" s="1"/>
  <c r="D171" i="25"/>
  <c r="O171" i="33" s="1"/>
  <c r="D171" i="26"/>
  <c r="P171" i="33" s="1"/>
  <c r="D171" i="27"/>
  <c r="Q171" i="33" s="1"/>
  <c r="D171" i="28"/>
  <c r="R171" i="33" s="1"/>
  <c r="D171" i="29"/>
  <c r="S171" i="33" s="1"/>
  <c r="D171" i="30"/>
  <c r="T171" i="33" s="1"/>
  <c r="D171" i="31"/>
  <c r="U171" i="33" s="1"/>
  <c r="D171" i="32"/>
  <c r="V171" i="33" s="1"/>
  <c r="D172" i="4"/>
  <c r="K172" i="33" s="1"/>
  <c r="D172" i="22"/>
  <c r="L172" i="33" s="1"/>
  <c r="D172" i="23"/>
  <c r="M172" i="33" s="1"/>
  <c r="D172" i="24"/>
  <c r="N172" i="33" s="1"/>
  <c r="D172" i="25"/>
  <c r="O172" i="33" s="1"/>
  <c r="D172" i="26"/>
  <c r="P172" i="33" s="1"/>
  <c r="D172" i="27"/>
  <c r="Q172" i="33" s="1"/>
  <c r="D172" i="28"/>
  <c r="R172" i="33" s="1"/>
  <c r="D172" i="29"/>
  <c r="S172" i="33" s="1"/>
  <c r="D172" i="30"/>
  <c r="T172" i="33" s="1"/>
  <c r="D172" i="31"/>
  <c r="U172" i="33" s="1"/>
  <c r="D172" i="32"/>
  <c r="V172" i="33" s="1"/>
  <c r="D173" i="4"/>
  <c r="K173" i="33" s="1"/>
  <c r="D173" i="22"/>
  <c r="L173" i="33" s="1"/>
  <c r="D173" i="23"/>
  <c r="M173" i="33" s="1"/>
  <c r="D173" i="24"/>
  <c r="N173" i="33" s="1"/>
  <c r="D173" i="25"/>
  <c r="O173" i="33" s="1"/>
  <c r="D173" i="26"/>
  <c r="P173" i="33" s="1"/>
  <c r="D173" i="27"/>
  <c r="Q173" i="33" s="1"/>
  <c r="D173" i="28"/>
  <c r="R173" i="33" s="1"/>
  <c r="D173" i="29"/>
  <c r="S173" i="33" s="1"/>
  <c r="D173" i="30"/>
  <c r="D173" i="31"/>
  <c r="U173" i="33" s="1"/>
  <c r="D173" i="32"/>
  <c r="V173" i="33" s="1"/>
  <c r="D174" i="4"/>
  <c r="K174" i="33" s="1"/>
  <c r="D174" i="22"/>
  <c r="L174" i="33" s="1"/>
  <c r="D174" i="23"/>
  <c r="M174" i="33" s="1"/>
  <c r="D174" i="24"/>
  <c r="N174" i="33" s="1"/>
  <c r="D174" i="25"/>
  <c r="O174" i="33" s="1"/>
  <c r="D174" i="26"/>
  <c r="P174" i="33" s="1"/>
  <c r="D174" i="27"/>
  <c r="Q174" i="33" s="1"/>
  <c r="D174" i="28"/>
  <c r="R174" i="33" s="1"/>
  <c r="D174" i="29"/>
  <c r="S174" i="33" s="1"/>
  <c r="D174" i="30"/>
  <c r="T174" i="33" s="1"/>
  <c r="D174" i="31"/>
  <c r="U174" i="33" s="1"/>
  <c r="D174" i="32"/>
  <c r="V174" i="33" s="1"/>
  <c r="D175" i="4"/>
  <c r="K175" i="33" s="1"/>
  <c r="D175" i="22"/>
  <c r="L175" i="33" s="1"/>
  <c r="D175" i="23"/>
  <c r="M175" i="33" s="1"/>
  <c r="D175" i="24"/>
  <c r="N175" i="33" s="1"/>
  <c r="D175" i="25"/>
  <c r="O175" i="33" s="1"/>
  <c r="D175" i="26"/>
  <c r="P175" i="33" s="1"/>
  <c r="D175" i="27"/>
  <c r="Q175" i="33" s="1"/>
  <c r="D175" i="28"/>
  <c r="R175" i="33" s="1"/>
  <c r="D175" i="29"/>
  <c r="S175" i="33" s="1"/>
  <c r="D175" i="30"/>
  <c r="T175" i="33" s="1"/>
  <c r="D175" i="31"/>
  <c r="U175" i="33" s="1"/>
  <c r="D175" i="32"/>
  <c r="V175" i="33" s="1"/>
  <c r="D176" i="4"/>
  <c r="K176" i="33" s="1"/>
  <c r="D176" i="22"/>
  <c r="L176" i="33" s="1"/>
  <c r="D176" i="23"/>
  <c r="M176" i="33" s="1"/>
  <c r="D176" i="24"/>
  <c r="N176" i="33" s="1"/>
  <c r="D176" i="25"/>
  <c r="O176" i="33" s="1"/>
  <c r="D176" i="26"/>
  <c r="P176" i="33" s="1"/>
  <c r="D176" i="27"/>
  <c r="Q176" i="33" s="1"/>
  <c r="D176" i="28"/>
  <c r="R176" i="33" s="1"/>
  <c r="D176" i="29"/>
  <c r="S176" i="33" s="1"/>
  <c r="D176" i="30"/>
  <c r="T176" i="33" s="1"/>
  <c r="D176" i="31"/>
  <c r="U176" i="33" s="1"/>
  <c r="D176" i="32"/>
  <c r="V176" i="33" s="1"/>
  <c r="D177" i="4"/>
  <c r="K177" i="33" s="1"/>
  <c r="D177" i="22"/>
  <c r="L177" i="33" s="1"/>
  <c r="D177" i="23"/>
  <c r="M177" i="33" s="1"/>
  <c r="D177" i="24"/>
  <c r="N177" i="33" s="1"/>
  <c r="D177" i="25"/>
  <c r="O177" i="33" s="1"/>
  <c r="D177" i="26"/>
  <c r="P177" i="33" s="1"/>
  <c r="D177" i="27"/>
  <c r="Q177" i="33" s="1"/>
  <c r="D177" i="28"/>
  <c r="R177" i="33" s="1"/>
  <c r="D177" i="29"/>
  <c r="S177" i="33" s="1"/>
  <c r="D177" i="30"/>
  <c r="T177" i="33" s="1"/>
  <c r="D177" i="31"/>
  <c r="U177" i="33" s="1"/>
  <c r="D177" i="32"/>
  <c r="V177" i="33" s="1"/>
  <c r="D178" i="4"/>
  <c r="K178" i="33" s="1"/>
  <c r="D178" i="22"/>
  <c r="L178" i="33" s="1"/>
  <c r="D178" i="23"/>
  <c r="M178" i="33" s="1"/>
  <c r="D178" i="24"/>
  <c r="N178" i="33" s="1"/>
  <c r="D178" i="25"/>
  <c r="O178" i="33" s="1"/>
  <c r="D178" i="26"/>
  <c r="P178" i="33" s="1"/>
  <c r="D178" i="27"/>
  <c r="Q178" i="33" s="1"/>
  <c r="D178" i="28"/>
  <c r="R178" i="33" s="1"/>
  <c r="D178" i="29"/>
  <c r="S178" i="33" s="1"/>
  <c r="D178" i="30"/>
  <c r="T178" i="33" s="1"/>
  <c r="D178" i="31"/>
  <c r="U178" i="33" s="1"/>
  <c r="D178" i="32"/>
  <c r="D179" i="4"/>
  <c r="K179" i="33" s="1"/>
  <c r="D179" i="22"/>
  <c r="L179" i="33" s="1"/>
  <c r="D179" i="23"/>
  <c r="M179" i="33" s="1"/>
  <c r="D179" i="24"/>
  <c r="N179" i="33" s="1"/>
  <c r="D179" i="25"/>
  <c r="O179" i="33" s="1"/>
  <c r="D179" i="26"/>
  <c r="P179" i="33" s="1"/>
  <c r="D179" i="27"/>
  <c r="Q179" i="33" s="1"/>
  <c r="D179" i="28"/>
  <c r="R179" i="33" s="1"/>
  <c r="D179" i="29"/>
  <c r="S179" i="33" s="1"/>
  <c r="D179" i="30"/>
  <c r="T179" i="33" s="1"/>
  <c r="D179" i="31"/>
  <c r="U179" i="33" s="1"/>
  <c r="D179" i="32"/>
  <c r="V179" i="33" s="1"/>
  <c r="D158" i="4"/>
  <c r="K158" i="33" s="1"/>
  <c r="D158" i="22"/>
  <c r="L158" i="33" s="1"/>
  <c r="D158" i="23"/>
  <c r="M158" i="33" s="1"/>
  <c r="D158" i="24"/>
  <c r="N158" i="33" s="1"/>
  <c r="D158" i="25"/>
  <c r="O158" i="33" s="1"/>
  <c r="D158" i="26"/>
  <c r="P158" i="33" s="1"/>
  <c r="D158" i="27"/>
  <c r="Q158" i="33" s="1"/>
  <c r="D158" i="28"/>
  <c r="R158" i="33" s="1"/>
  <c r="D158" i="29"/>
  <c r="S158" i="33" s="1"/>
  <c r="D158" i="30"/>
  <c r="T158" i="33" s="1"/>
  <c r="D158" i="31"/>
  <c r="U158" i="33" s="1"/>
  <c r="D158" i="32"/>
  <c r="V158" i="33" s="1"/>
  <c r="D159" i="4"/>
  <c r="K159" i="33" s="1"/>
  <c r="D159" i="22"/>
  <c r="L159" i="33" s="1"/>
  <c r="D159" i="23"/>
  <c r="M159" i="33" s="1"/>
  <c r="D159" i="24"/>
  <c r="N159" i="33" s="1"/>
  <c r="D159" i="25"/>
  <c r="O159" i="33" s="1"/>
  <c r="D159" i="26"/>
  <c r="P159" i="33" s="1"/>
  <c r="D159" i="27"/>
  <c r="Q159" i="33" s="1"/>
  <c r="D159" i="28"/>
  <c r="R159" i="33" s="1"/>
  <c r="D159" i="29"/>
  <c r="S159" i="33" s="1"/>
  <c r="D159" i="30"/>
  <c r="T159" i="33" s="1"/>
  <c r="D159" i="31"/>
  <c r="U159" i="33" s="1"/>
  <c r="D159" i="32"/>
  <c r="V159" i="33" s="1"/>
  <c r="D160" i="4"/>
  <c r="K160" i="33" s="1"/>
  <c r="D160" i="22"/>
  <c r="L160" i="33" s="1"/>
  <c r="D160" i="23"/>
  <c r="M160" i="33" s="1"/>
  <c r="D160" i="24"/>
  <c r="N160" i="33" s="1"/>
  <c r="D160" i="25"/>
  <c r="O160" i="33" s="1"/>
  <c r="D160" i="26"/>
  <c r="P160" i="33" s="1"/>
  <c r="D160" i="27"/>
  <c r="Q160" i="33" s="1"/>
  <c r="D160" i="28"/>
  <c r="R160" i="33" s="1"/>
  <c r="D160" i="29"/>
  <c r="S160" i="33" s="1"/>
  <c r="D160" i="30"/>
  <c r="T160" i="33" s="1"/>
  <c r="D160" i="31"/>
  <c r="U160" i="33" s="1"/>
  <c r="D160" i="32"/>
  <c r="V160" i="33" s="1"/>
  <c r="D161" i="4"/>
  <c r="K161" i="33" s="1"/>
  <c r="D161" i="22"/>
  <c r="L161" i="33" s="1"/>
  <c r="D161" i="23"/>
  <c r="M161" i="33" s="1"/>
  <c r="D161" i="24"/>
  <c r="N161" i="33" s="1"/>
  <c r="D161" i="25"/>
  <c r="O161" i="33" s="1"/>
  <c r="D161" i="26"/>
  <c r="P161" i="33" s="1"/>
  <c r="D161" i="27"/>
  <c r="Q161" i="33" s="1"/>
  <c r="D161" i="28"/>
  <c r="R161" i="33" s="1"/>
  <c r="D161" i="29"/>
  <c r="S161" i="33" s="1"/>
  <c r="D161" i="30"/>
  <c r="T161" i="33" s="1"/>
  <c r="D161" i="31"/>
  <c r="U161" i="33" s="1"/>
  <c r="D161" i="32"/>
  <c r="V161" i="33" s="1"/>
  <c r="D162" i="4"/>
  <c r="K162" i="33" s="1"/>
  <c r="D162" i="22"/>
  <c r="L162" i="33" s="1"/>
  <c r="D162" i="23"/>
  <c r="M162" i="33" s="1"/>
  <c r="D162" i="24"/>
  <c r="N162" i="33" s="1"/>
  <c r="D162" i="25"/>
  <c r="O162" i="33" s="1"/>
  <c r="D162" i="26"/>
  <c r="P162" i="33" s="1"/>
  <c r="D162" i="27"/>
  <c r="Q162" i="33" s="1"/>
  <c r="D162" i="28"/>
  <c r="R162" i="33" s="1"/>
  <c r="D162" i="29"/>
  <c r="S162" i="33" s="1"/>
  <c r="D162" i="30"/>
  <c r="T162" i="33" s="1"/>
  <c r="D162" i="31"/>
  <c r="U162" i="33" s="1"/>
  <c r="D162" i="32"/>
  <c r="V162" i="33" s="1"/>
  <c r="D163" i="4"/>
  <c r="K163" i="33" s="1"/>
  <c r="D163" i="22"/>
  <c r="L163" i="33" s="1"/>
  <c r="D163" i="23"/>
  <c r="M163" i="33" s="1"/>
  <c r="D163" i="24"/>
  <c r="N163" i="33" s="1"/>
  <c r="D163" i="25"/>
  <c r="O163" i="33" s="1"/>
  <c r="D163" i="26"/>
  <c r="P163" i="33" s="1"/>
  <c r="D163" i="27"/>
  <c r="Q163" i="33" s="1"/>
  <c r="D163" i="28"/>
  <c r="R163" i="33" s="1"/>
  <c r="D163" i="29"/>
  <c r="S163" i="33" s="1"/>
  <c r="D163" i="30"/>
  <c r="T163" i="33" s="1"/>
  <c r="D163" i="31"/>
  <c r="U163" i="33" s="1"/>
  <c r="D163" i="32"/>
  <c r="F163" i="32" s="1"/>
  <c r="D164" i="4"/>
  <c r="K164" i="33" s="1"/>
  <c r="D164" i="22"/>
  <c r="L164" i="33" s="1"/>
  <c r="D164" i="23"/>
  <c r="M164" i="33" s="1"/>
  <c r="D164" i="24"/>
  <c r="N164" i="33" s="1"/>
  <c r="D164" i="25"/>
  <c r="O164" i="33" s="1"/>
  <c r="D164" i="26"/>
  <c r="P164" i="33" s="1"/>
  <c r="D164" i="27"/>
  <c r="Q164" i="33" s="1"/>
  <c r="D164" i="28"/>
  <c r="R164" i="33" s="1"/>
  <c r="D164" i="29"/>
  <c r="S164" i="33" s="1"/>
  <c r="D164" i="30"/>
  <c r="T164" i="33" s="1"/>
  <c r="D164" i="31"/>
  <c r="U164" i="33" s="1"/>
  <c r="D164" i="32"/>
  <c r="V164" i="33" s="1"/>
  <c r="D165" i="4"/>
  <c r="K165" i="33" s="1"/>
  <c r="D165" i="22"/>
  <c r="L165" i="33" s="1"/>
  <c r="D165" i="23"/>
  <c r="M165" i="33" s="1"/>
  <c r="D165" i="24"/>
  <c r="N165" i="33" s="1"/>
  <c r="D165" i="25"/>
  <c r="O165" i="33" s="1"/>
  <c r="D165" i="26"/>
  <c r="P165" i="33" s="1"/>
  <c r="D165" i="27"/>
  <c r="Q165" i="33" s="1"/>
  <c r="D165" i="28"/>
  <c r="R165" i="33" s="1"/>
  <c r="D165" i="29"/>
  <c r="S165" i="33" s="1"/>
  <c r="D165" i="30"/>
  <c r="T165" i="33" s="1"/>
  <c r="D165" i="31"/>
  <c r="U165" i="33" s="1"/>
  <c r="D165" i="32"/>
  <c r="V165" i="33" s="1"/>
  <c r="D166" i="4"/>
  <c r="K166" i="33" s="1"/>
  <c r="D166" i="22"/>
  <c r="L166" i="33" s="1"/>
  <c r="D166" i="23"/>
  <c r="M166" i="33" s="1"/>
  <c r="D166" i="24"/>
  <c r="N166" i="33" s="1"/>
  <c r="D166" i="25"/>
  <c r="O166" i="33" s="1"/>
  <c r="D166" i="26"/>
  <c r="P166" i="33" s="1"/>
  <c r="D166" i="27"/>
  <c r="Q166" i="33" s="1"/>
  <c r="D166" i="28"/>
  <c r="R166" i="33" s="1"/>
  <c r="D166" i="29"/>
  <c r="S166" i="33" s="1"/>
  <c r="D166" i="30"/>
  <c r="T166" i="33" s="1"/>
  <c r="D166" i="31"/>
  <c r="U166" i="33" s="1"/>
  <c r="D166" i="32"/>
  <c r="V166" i="33" s="1"/>
  <c r="D167" i="4"/>
  <c r="K167" i="33" s="1"/>
  <c r="D167" i="22"/>
  <c r="L167" i="33" s="1"/>
  <c r="D167" i="23"/>
  <c r="M167" i="33" s="1"/>
  <c r="D167" i="24"/>
  <c r="N167" i="33" s="1"/>
  <c r="D167" i="25"/>
  <c r="O167" i="33" s="1"/>
  <c r="D167" i="26"/>
  <c r="P167" i="33" s="1"/>
  <c r="D167" i="27"/>
  <c r="Q167" i="33" s="1"/>
  <c r="D167" i="28"/>
  <c r="R167" i="33" s="1"/>
  <c r="D167" i="29"/>
  <c r="S167" i="33" s="1"/>
  <c r="D167" i="30"/>
  <c r="T167" i="33" s="1"/>
  <c r="D167" i="31"/>
  <c r="U167" i="33" s="1"/>
  <c r="D167" i="32"/>
  <c r="V167" i="33" s="1"/>
  <c r="D146" i="4"/>
  <c r="K146" i="33" s="1"/>
  <c r="D146" i="22"/>
  <c r="L146" i="33" s="1"/>
  <c r="D146" i="23"/>
  <c r="M146" i="33" s="1"/>
  <c r="D146" i="24"/>
  <c r="N146" i="33" s="1"/>
  <c r="D146" i="25"/>
  <c r="O146" i="33" s="1"/>
  <c r="D146" i="26"/>
  <c r="P146" i="33" s="1"/>
  <c r="D146" i="27"/>
  <c r="Q146" i="33" s="1"/>
  <c r="D146" i="28"/>
  <c r="R146" i="33" s="1"/>
  <c r="D146" i="29"/>
  <c r="S146" i="33" s="1"/>
  <c r="D146" i="30"/>
  <c r="T146" i="33" s="1"/>
  <c r="D146" i="31"/>
  <c r="U146" i="33" s="1"/>
  <c r="D146" i="32"/>
  <c r="V146" i="33" s="1"/>
  <c r="D147" i="4"/>
  <c r="K147" i="33" s="1"/>
  <c r="D147" i="22"/>
  <c r="L147" i="33" s="1"/>
  <c r="D147" i="23"/>
  <c r="M147" i="33" s="1"/>
  <c r="D147" i="24"/>
  <c r="N147" i="33" s="1"/>
  <c r="D147" i="25"/>
  <c r="O147" i="33" s="1"/>
  <c r="D147" i="26"/>
  <c r="P147" i="33" s="1"/>
  <c r="D147" i="27"/>
  <c r="D147" i="28"/>
  <c r="R147" i="33" s="1"/>
  <c r="D147" i="29"/>
  <c r="S147" i="33" s="1"/>
  <c r="D147" i="30"/>
  <c r="T147" i="33" s="1"/>
  <c r="D147" i="31"/>
  <c r="U147" i="33" s="1"/>
  <c r="D147" i="32"/>
  <c r="V147" i="33" s="1"/>
  <c r="D148" i="4"/>
  <c r="K148" i="33" s="1"/>
  <c r="D148" i="22"/>
  <c r="L148" i="33" s="1"/>
  <c r="D148" i="23"/>
  <c r="M148" i="33" s="1"/>
  <c r="D148" i="24"/>
  <c r="N148" i="33" s="1"/>
  <c r="D148" i="25"/>
  <c r="O148" i="33" s="1"/>
  <c r="D148" i="26"/>
  <c r="P148" i="33" s="1"/>
  <c r="D148" i="27"/>
  <c r="Q148" i="33" s="1"/>
  <c r="D148" i="28"/>
  <c r="R148" i="33" s="1"/>
  <c r="D148" i="29"/>
  <c r="S148" i="33" s="1"/>
  <c r="D148" i="30"/>
  <c r="D148" i="31"/>
  <c r="U148" i="33" s="1"/>
  <c r="D148" i="32"/>
  <c r="V148" i="33" s="1"/>
  <c r="D149" i="4"/>
  <c r="K149" i="33" s="1"/>
  <c r="D149" i="22"/>
  <c r="L149" i="33" s="1"/>
  <c r="D149" i="23"/>
  <c r="M149" i="33" s="1"/>
  <c r="D149" i="24"/>
  <c r="N149" i="33" s="1"/>
  <c r="D149" i="25"/>
  <c r="O149" i="33" s="1"/>
  <c r="D149" i="26"/>
  <c r="P149" i="33" s="1"/>
  <c r="D149" i="27"/>
  <c r="Q149" i="33" s="1"/>
  <c r="D149" i="28"/>
  <c r="R149" i="33" s="1"/>
  <c r="D149" i="29"/>
  <c r="S149" i="33" s="1"/>
  <c r="D149" i="30"/>
  <c r="T149" i="33" s="1"/>
  <c r="D149" i="31"/>
  <c r="U149" i="33" s="1"/>
  <c r="D149" i="32"/>
  <c r="V149" i="33" s="1"/>
  <c r="D150" i="4"/>
  <c r="K150" i="33" s="1"/>
  <c r="D150" i="22"/>
  <c r="L150" i="33" s="1"/>
  <c r="D150" i="23"/>
  <c r="M150" i="33" s="1"/>
  <c r="D150" i="24"/>
  <c r="N150" i="33" s="1"/>
  <c r="D150" i="25"/>
  <c r="O150" i="33" s="1"/>
  <c r="D150" i="26"/>
  <c r="P150" i="33" s="1"/>
  <c r="D150" i="27"/>
  <c r="Q150" i="33" s="1"/>
  <c r="D150" i="28"/>
  <c r="R150" i="33" s="1"/>
  <c r="D150" i="29"/>
  <c r="S150" i="33" s="1"/>
  <c r="D150" i="30"/>
  <c r="T150" i="33" s="1"/>
  <c r="D150" i="31"/>
  <c r="U150" i="33" s="1"/>
  <c r="D150" i="32"/>
  <c r="V150" i="33" s="1"/>
  <c r="D151" i="4"/>
  <c r="K151" i="33" s="1"/>
  <c r="D151" i="22"/>
  <c r="L151" i="33" s="1"/>
  <c r="D151" i="23"/>
  <c r="M151" i="33" s="1"/>
  <c r="D151" i="24"/>
  <c r="N151" i="33" s="1"/>
  <c r="D151" i="25"/>
  <c r="O151" i="33" s="1"/>
  <c r="D151" i="26"/>
  <c r="P151" i="33" s="1"/>
  <c r="D151" i="27"/>
  <c r="Q151" i="33" s="1"/>
  <c r="D151" i="28"/>
  <c r="R151" i="33" s="1"/>
  <c r="D151" i="29"/>
  <c r="S151" i="33" s="1"/>
  <c r="D151" i="30"/>
  <c r="T151" i="33" s="1"/>
  <c r="D151" i="31"/>
  <c r="U151" i="33" s="1"/>
  <c r="D151" i="32"/>
  <c r="V151" i="33" s="1"/>
  <c r="D152" i="4"/>
  <c r="K152" i="33" s="1"/>
  <c r="D152" i="22"/>
  <c r="L152" i="33" s="1"/>
  <c r="D152" i="23"/>
  <c r="M152" i="33" s="1"/>
  <c r="D152" i="24"/>
  <c r="N152" i="33" s="1"/>
  <c r="D152" i="25"/>
  <c r="O152" i="33" s="1"/>
  <c r="D152" i="26"/>
  <c r="P152" i="33" s="1"/>
  <c r="D152" i="27"/>
  <c r="Q152" i="33" s="1"/>
  <c r="D152" i="28"/>
  <c r="R152" i="33" s="1"/>
  <c r="D152" i="29"/>
  <c r="S152" i="33" s="1"/>
  <c r="D152" i="30"/>
  <c r="T152" i="33" s="1"/>
  <c r="D152" i="31"/>
  <c r="U152" i="33" s="1"/>
  <c r="D152" i="32"/>
  <c r="V152" i="33" s="1"/>
  <c r="D153" i="4"/>
  <c r="K153" i="33" s="1"/>
  <c r="D153" i="22"/>
  <c r="L153" i="33" s="1"/>
  <c r="D153" i="23"/>
  <c r="M153" i="33" s="1"/>
  <c r="D153" i="24"/>
  <c r="N153" i="33" s="1"/>
  <c r="D153" i="25"/>
  <c r="O153" i="33" s="1"/>
  <c r="D153" i="26"/>
  <c r="P153" i="33" s="1"/>
  <c r="D153" i="27"/>
  <c r="Q153" i="33" s="1"/>
  <c r="D153" i="28"/>
  <c r="R153" i="33" s="1"/>
  <c r="D153" i="29"/>
  <c r="S153" i="33" s="1"/>
  <c r="D153" i="30"/>
  <c r="T153" i="33" s="1"/>
  <c r="D153" i="31"/>
  <c r="U153" i="33" s="1"/>
  <c r="D153" i="32"/>
  <c r="V153" i="33" s="1"/>
  <c r="D154" i="4"/>
  <c r="K154" i="33" s="1"/>
  <c r="D154" i="22"/>
  <c r="L154" i="33" s="1"/>
  <c r="D154" i="23"/>
  <c r="M154" i="33" s="1"/>
  <c r="D154" i="24"/>
  <c r="N154" i="33" s="1"/>
  <c r="D154" i="25"/>
  <c r="O154" i="33" s="1"/>
  <c r="D154" i="26"/>
  <c r="P154" i="33" s="1"/>
  <c r="D154" i="27"/>
  <c r="Q154" i="33" s="1"/>
  <c r="D154" i="28"/>
  <c r="R154" i="33" s="1"/>
  <c r="D154" i="29"/>
  <c r="S154" i="33" s="1"/>
  <c r="D154" i="30"/>
  <c r="T154" i="33" s="1"/>
  <c r="D154" i="31"/>
  <c r="U154" i="33" s="1"/>
  <c r="D154" i="32"/>
  <c r="V154" i="33" s="1"/>
  <c r="D155" i="4"/>
  <c r="K155" i="33" s="1"/>
  <c r="D155" i="22"/>
  <c r="L155" i="33" s="1"/>
  <c r="D155" i="23"/>
  <c r="M155" i="33" s="1"/>
  <c r="D155" i="24"/>
  <c r="N155" i="33" s="1"/>
  <c r="D155" i="25"/>
  <c r="O155" i="33" s="1"/>
  <c r="D155" i="26"/>
  <c r="P155" i="33" s="1"/>
  <c r="D155" i="27"/>
  <c r="Q155" i="33" s="1"/>
  <c r="D155" i="28"/>
  <c r="R155" i="33" s="1"/>
  <c r="D155" i="29"/>
  <c r="S155" i="33" s="1"/>
  <c r="D155" i="30"/>
  <c r="T155" i="33" s="1"/>
  <c r="D155" i="31"/>
  <c r="U155" i="33" s="1"/>
  <c r="D155" i="32"/>
  <c r="V155" i="33" s="1"/>
  <c r="D134" i="4"/>
  <c r="K134" i="33" s="1"/>
  <c r="D134" i="22"/>
  <c r="L134" i="33" s="1"/>
  <c r="D134" i="23"/>
  <c r="M134" i="33" s="1"/>
  <c r="D134" i="24"/>
  <c r="N134" i="33" s="1"/>
  <c r="D134" i="25"/>
  <c r="O134" i="33" s="1"/>
  <c r="D134" i="26"/>
  <c r="P134" i="33" s="1"/>
  <c r="D134" i="27"/>
  <c r="Q134" i="33" s="1"/>
  <c r="D134" i="28"/>
  <c r="R134" i="33" s="1"/>
  <c r="D134" i="29"/>
  <c r="S134" i="33" s="1"/>
  <c r="D134" i="30"/>
  <c r="T134" i="33" s="1"/>
  <c r="D134" i="31"/>
  <c r="U134" i="33" s="1"/>
  <c r="D134" i="32"/>
  <c r="V134" i="33" s="1"/>
  <c r="D135" i="4"/>
  <c r="K135" i="33" s="1"/>
  <c r="D135" i="22"/>
  <c r="L135" i="33" s="1"/>
  <c r="D135" i="23"/>
  <c r="M135" i="33" s="1"/>
  <c r="D135" i="24"/>
  <c r="N135" i="33" s="1"/>
  <c r="D135" i="25"/>
  <c r="O135" i="33" s="1"/>
  <c r="D135" i="26"/>
  <c r="P135" i="33" s="1"/>
  <c r="D135" i="27"/>
  <c r="Q135" i="33" s="1"/>
  <c r="D135" i="28"/>
  <c r="R135" i="33" s="1"/>
  <c r="D135" i="29"/>
  <c r="S135" i="33" s="1"/>
  <c r="D135" i="30"/>
  <c r="T135" i="33" s="1"/>
  <c r="D135" i="31"/>
  <c r="U135" i="33" s="1"/>
  <c r="D135" i="32"/>
  <c r="V135" i="33" s="1"/>
  <c r="D136" i="4"/>
  <c r="K136" i="33" s="1"/>
  <c r="D136" i="22"/>
  <c r="L136" i="33" s="1"/>
  <c r="D136" i="23"/>
  <c r="M136" i="33" s="1"/>
  <c r="D136" i="24"/>
  <c r="N136" i="33" s="1"/>
  <c r="D136" i="25"/>
  <c r="O136" i="33" s="1"/>
  <c r="D136" i="26"/>
  <c r="P136" i="33" s="1"/>
  <c r="D136" i="27"/>
  <c r="Q136" i="33" s="1"/>
  <c r="D136" i="28"/>
  <c r="R136" i="33" s="1"/>
  <c r="D136" i="29"/>
  <c r="S136" i="33" s="1"/>
  <c r="D136" i="30"/>
  <c r="T136" i="33" s="1"/>
  <c r="D136" i="31"/>
  <c r="U136" i="33" s="1"/>
  <c r="D136" i="32"/>
  <c r="V136" i="33" s="1"/>
  <c r="D137" i="4"/>
  <c r="K137" i="33" s="1"/>
  <c r="D137" i="22"/>
  <c r="L137" i="33" s="1"/>
  <c r="D137" i="23"/>
  <c r="M137" i="33" s="1"/>
  <c r="D137" i="24"/>
  <c r="N137" i="33" s="1"/>
  <c r="D137" i="25"/>
  <c r="O137" i="33" s="1"/>
  <c r="D137" i="26"/>
  <c r="P137" i="33" s="1"/>
  <c r="D137" i="27"/>
  <c r="Q137" i="33" s="1"/>
  <c r="D137" i="28"/>
  <c r="R137" i="33" s="1"/>
  <c r="D137" i="29"/>
  <c r="S137" i="33" s="1"/>
  <c r="D137" i="30"/>
  <c r="T137" i="33" s="1"/>
  <c r="D137" i="31"/>
  <c r="U137" i="33" s="1"/>
  <c r="D137" i="32"/>
  <c r="V137" i="33" s="1"/>
  <c r="D138" i="4"/>
  <c r="K138" i="33" s="1"/>
  <c r="D138" i="22"/>
  <c r="L138" i="33" s="1"/>
  <c r="D138" i="23"/>
  <c r="M138" i="33" s="1"/>
  <c r="D138" i="24"/>
  <c r="N138" i="33" s="1"/>
  <c r="D138" i="25"/>
  <c r="O138" i="33" s="1"/>
  <c r="D138" i="26"/>
  <c r="P138" i="33" s="1"/>
  <c r="D138" i="27"/>
  <c r="Q138" i="33" s="1"/>
  <c r="D138" i="28"/>
  <c r="R138" i="33" s="1"/>
  <c r="D138" i="29"/>
  <c r="S138" i="33" s="1"/>
  <c r="D138" i="30"/>
  <c r="T138" i="33" s="1"/>
  <c r="D138" i="31"/>
  <c r="U138" i="33" s="1"/>
  <c r="D138" i="32"/>
  <c r="V138" i="33" s="1"/>
  <c r="D139" i="4"/>
  <c r="K139" i="33" s="1"/>
  <c r="D139" i="22"/>
  <c r="L139" i="33" s="1"/>
  <c r="D139" i="23"/>
  <c r="M139" i="33" s="1"/>
  <c r="D139" i="24"/>
  <c r="N139" i="33" s="1"/>
  <c r="D139" i="25"/>
  <c r="O139" i="33" s="1"/>
  <c r="D139" i="26"/>
  <c r="P139" i="33" s="1"/>
  <c r="D139" i="27"/>
  <c r="Q139" i="33" s="1"/>
  <c r="D139" i="28"/>
  <c r="R139" i="33" s="1"/>
  <c r="D139" i="29"/>
  <c r="S139" i="33" s="1"/>
  <c r="D139" i="30"/>
  <c r="T139" i="33" s="1"/>
  <c r="D139" i="31"/>
  <c r="U139" i="33" s="1"/>
  <c r="D139" i="32"/>
  <c r="V139" i="33" s="1"/>
  <c r="D140" i="4"/>
  <c r="K140" i="33" s="1"/>
  <c r="D140" i="22"/>
  <c r="L140" i="33" s="1"/>
  <c r="D140" i="23"/>
  <c r="M140" i="33" s="1"/>
  <c r="D140" i="24"/>
  <c r="N140" i="33" s="1"/>
  <c r="D140" i="25"/>
  <c r="O140" i="33" s="1"/>
  <c r="D140" i="26"/>
  <c r="P140" i="33" s="1"/>
  <c r="D140" i="27"/>
  <c r="Q140" i="33" s="1"/>
  <c r="D140" i="28"/>
  <c r="R140" i="33" s="1"/>
  <c r="D140" i="29"/>
  <c r="S140" i="33" s="1"/>
  <c r="D140" i="30"/>
  <c r="T140" i="33" s="1"/>
  <c r="D140" i="31"/>
  <c r="U140" i="33" s="1"/>
  <c r="D140" i="32"/>
  <c r="V140" i="33" s="1"/>
  <c r="D141" i="4"/>
  <c r="K141" i="33" s="1"/>
  <c r="D141" i="22"/>
  <c r="L141" i="33" s="1"/>
  <c r="D141" i="23"/>
  <c r="M141" i="33" s="1"/>
  <c r="D141" i="24"/>
  <c r="N141" i="33" s="1"/>
  <c r="D141" i="25"/>
  <c r="O141" i="33" s="1"/>
  <c r="D141" i="26"/>
  <c r="P141" i="33" s="1"/>
  <c r="D141" i="27"/>
  <c r="Q141" i="33" s="1"/>
  <c r="D141" i="28"/>
  <c r="R141" i="33" s="1"/>
  <c r="D141" i="29"/>
  <c r="S141" i="33" s="1"/>
  <c r="D141" i="30"/>
  <c r="T141" i="33" s="1"/>
  <c r="D141" i="31"/>
  <c r="U141" i="33" s="1"/>
  <c r="D141" i="32"/>
  <c r="V141" i="33" s="1"/>
  <c r="D142" i="4"/>
  <c r="K142" i="33" s="1"/>
  <c r="D142" i="22"/>
  <c r="L142" i="33" s="1"/>
  <c r="D142" i="23"/>
  <c r="M142" i="33" s="1"/>
  <c r="D142" i="24"/>
  <c r="N142" i="33" s="1"/>
  <c r="D142" i="25"/>
  <c r="O142" i="33" s="1"/>
  <c r="D142" i="26"/>
  <c r="P142" i="33" s="1"/>
  <c r="D142" i="27"/>
  <c r="Q142" i="33" s="1"/>
  <c r="D142" i="28"/>
  <c r="R142" i="33" s="1"/>
  <c r="D142" i="29"/>
  <c r="S142" i="33" s="1"/>
  <c r="D142" i="30"/>
  <c r="T142" i="33" s="1"/>
  <c r="D142" i="31"/>
  <c r="U142" i="33" s="1"/>
  <c r="D142" i="32"/>
  <c r="V142" i="33" s="1"/>
  <c r="D143" i="4"/>
  <c r="K143" i="33" s="1"/>
  <c r="D143" i="22"/>
  <c r="L143" i="33" s="1"/>
  <c r="D143" i="23"/>
  <c r="M143" i="33" s="1"/>
  <c r="D143" i="24"/>
  <c r="N143" i="33" s="1"/>
  <c r="D143" i="25"/>
  <c r="O143" i="33" s="1"/>
  <c r="D143" i="26"/>
  <c r="P143" i="33" s="1"/>
  <c r="D143" i="27"/>
  <c r="Q143" i="33" s="1"/>
  <c r="D143" i="28"/>
  <c r="R143" i="33" s="1"/>
  <c r="D143" i="29"/>
  <c r="S143" i="33" s="1"/>
  <c r="D143" i="30"/>
  <c r="T143" i="33" s="1"/>
  <c r="D143" i="31"/>
  <c r="U143" i="33" s="1"/>
  <c r="D143" i="32"/>
  <c r="V143" i="33" s="1"/>
  <c r="D122" i="4"/>
  <c r="K122" i="33" s="1"/>
  <c r="D122" i="22"/>
  <c r="L122" i="33" s="1"/>
  <c r="D122" i="23"/>
  <c r="M122" i="33" s="1"/>
  <c r="D122" i="24"/>
  <c r="N122" i="33" s="1"/>
  <c r="D122" i="25"/>
  <c r="O122" i="33" s="1"/>
  <c r="D122" i="26"/>
  <c r="P122" i="33" s="1"/>
  <c r="D122" i="27"/>
  <c r="Q122" i="33" s="1"/>
  <c r="D122" i="28"/>
  <c r="R122" i="33" s="1"/>
  <c r="D122" i="29"/>
  <c r="S122" i="33" s="1"/>
  <c r="D122" i="30"/>
  <c r="T122" i="33" s="1"/>
  <c r="D122" i="31"/>
  <c r="U122" i="33" s="1"/>
  <c r="D122" i="32"/>
  <c r="V122" i="33" s="1"/>
  <c r="D123" i="4"/>
  <c r="K123" i="33" s="1"/>
  <c r="D123" i="22"/>
  <c r="L123" i="33" s="1"/>
  <c r="D123" i="23"/>
  <c r="M123" i="33" s="1"/>
  <c r="D123" i="24"/>
  <c r="N123" i="33" s="1"/>
  <c r="D123" i="25"/>
  <c r="O123" i="33" s="1"/>
  <c r="D123" i="26"/>
  <c r="P123" i="33" s="1"/>
  <c r="D123" i="27"/>
  <c r="Q123" i="33" s="1"/>
  <c r="D123" i="28"/>
  <c r="R123" i="33" s="1"/>
  <c r="D123" i="29"/>
  <c r="S123" i="33" s="1"/>
  <c r="D123" i="30"/>
  <c r="T123" i="33" s="1"/>
  <c r="D123" i="31"/>
  <c r="U123" i="33" s="1"/>
  <c r="D123" i="32"/>
  <c r="V123" i="33" s="1"/>
  <c r="D124" i="4"/>
  <c r="K124" i="33" s="1"/>
  <c r="D124" i="22"/>
  <c r="L124" i="33" s="1"/>
  <c r="D124" i="23"/>
  <c r="M124" i="33" s="1"/>
  <c r="D124" i="24"/>
  <c r="N124" i="33" s="1"/>
  <c r="D124" i="25"/>
  <c r="O124" i="33" s="1"/>
  <c r="D124" i="26"/>
  <c r="P124" i="33" s="1"/>
  <c r="D124" i="27"/>
  <c r="Q124" i="33" s="1"/>
  <c r="D124" i="28"/>
  <c r="R124" i="33" s="1"/>
  <c r="D124" i="29"/>
  <c r="S124" i="33" s="1"/>
  <c r="D124" i="30"/>
  <c r="T124" i="33" s="1"/>
  <c r="D124" i="31"/>
  <c r="U124" i="33" s="1"/>
  <c r="D124" i="32"/>
  <c r="V124" i="33" s="1"/>
  <c r="D125" i="4"/>
  <c r="K125" i="33" s="1"/>
  <c r="D125" i="22"/>
  <c r="L125" i="33" s="1"/>
  <c r="D125" i="23"/>
  <c r="M125" i="33" s="1"/>
  <c r="D125" i="24"/>
  <c r="N125" i="33" s="1"/>
  <c r="D125" i="25"/>
  <c r="O125" i="33" s="1"/>
  <c r="D125" i="26"/>
  <c r="P125" i="33" s="1"/>
  <c r="D125" i="27"/>
  <c r="Q125" i="33" s="1"/>
  <c r="D125" i="28"/>
  <c r="R125" i="33" s="1"/>
  <c r="D125" i="29"/>
  <c r="S125" i="33" s="1"/>
  <c r="D125" i="30"/>
  <c r="T125" i="33" s="1"/>
  <c r="D125" i="31"/>
  <c r="U125" i="33" s="1"/>
  <c r="D125" i="32"/>
  <c r="V125" i="33" s="1"/>
  <c r="D126" i="4"/>
  <c r="K126" i="33" s="1"/>
  <c r="D126" i="22"/>
  <c r="L126" i="33" s="1"/>
  <c r="D126" i="23"/>
  <c r="M126" i="33" s="1"/>
  <c r="D126" i="24"/>
  <c r="N126" i="33" s="1"/>
  <c r="D126" i="25"/>
  <c r="O126" i="33" s="1"/>
  <c r="D126" i="26"/>
  <c r="P126" i="33" s="1"/>
  <c r="D126" i="27"/>
  <c r="Q126" i="33" s="1"/>
  <c r="D126" i="28"/>
  <c r="R126" i="33" s="1"/>
  <c r="D126" i="29"/>
  <c r="S126" i="33" s="1"/>
  <c r="D126" i="30"/>
  <c r="T126" i="33" s="1"/>
  <c r="D126" i="31"/>
  <c r="U126" i="33" s="1"/>
  <c r="D126" i="32"/>
  <c r="V126" i="33" s="1"/>
  <c r="D127" i="4"/>
  <c r="K127" i="33" s="1"/>
  <c r="D127" i="22"/>
  <c r="L127" i="33" s="1"/>
  <c r="D127" i="23"/>
  <c r="M127" i="33" s="1"/>
  <c r="D127" i="24"/>
  <c r="N127" i="33" s="1"/>
  <c r="D127" i="25"/>
  <c r="O127" i="33" s="1"/>
  <c r="D127" i="26"/>
  <c r="P127" i="33" s="1"/>
  <c r="D127" i="27"/>
  <c r="Q127" i="33" s="1"/>
  <c r="D127" i="28"/>
  <c r="R127" i="33" s="1"/>
  <c r="D127" i="29"/>
  <c r="S127" i="33" s="1"/>
  <c r="D127" i="30"/>
  <c r="T127" i="33" s="1"/>
  <c r="D127" i="31"/>
  <c r="U127" i="33" s="1"/>
  <c r="D127" i="32"/>
  <c r="V127" i="33" s="1"/>
  <c r="D128" i="4"/>
  <c r="K128" i="33" s="1"/>
  <c r="D128" i="22"/>
  <c r="L128" i="33" s="1"/>
  <c r="D128" i="23"/>
  <c r="M128" i="33" s="1"/>
  <c r="D128" i="24"/>
  <c r="N128" i="33" s="1"/>
  <c r="D128" i="25"/>
  <c r="O128" i="33" s="1"/>
  <c r="D128" i="26"/>
  <c r="P128" i="33" s="1"/>
  <c r="D128" i="27"/>
  <c r="Q128" i="33" s="1"/>
  <c r="D128" i="28"/>
  <c r="R128" i="33" s="1"/>
  <c r="D128" i="29"/>
  <c r="S128" i="33" s="1"/>
  <c r="D128" i="30"/>
  <c r="T128" i="33" s="1"/>
  <c r="D128" i="31"/>
  <c r="U128" i="33" s="1"/>
  <c r="D128" i="32"/>
  <c r="V128" i="33" s="1"/>
  <c r="D129" i="4"/>
  <c r="K129" i="33" s="1"/>
  <c r="D129" i="22"/>
  <c r="L129" i="33" s="1"/>
  <c r="D129" i="23"/>
  <c r="M129" i="33" s="1"/>
  <c r="D129" i="24"/>
  <c r="N129" i="33" s="1"/>
  <c r="D129" i="25"/>
  <c r="O129" i="33" s="1"/>
  <c r="D129" i="26"/>
  <c r="P129" i="33" s="1"/>
  <c r="D129" i="27"/>
  <c r="Q129" i="33" s="1"/>
  <c r="D129" i="28"/>
  <c r="R129" i="33" s="1"/>
  <c r="D129" i="29"/>
  <c r="S129" i="33" s="1"/>
  <c r="D129" i="30"/>
  <c r="T129" i="33" s="1"/>
  <c r="D129" i="31"/>
  <c r="U129" i="33" s="1"/>
  <c r="D129" i="32"/>
  <c r="V129" i="33" s="1"/>
  <c r="D130" i="4"/>
  <c r="K130" i="33" s="1"/>
  <c r="D130" i="22"/>
  <c r="L130" i="33" s="1"/>
  <c r="D130" i="23"/>
  <c r="M130" i="33" s="1"/>
  <c r="D130" i="24"/>
  <c r="N130" i="33" s="1"/>
  <c r="D130" i="25"/>
  <c r="O130" i="33" s="1"/>
  <c r="D130" i="26"/>
  <c r="P130" i="33" s="1"/>
  <c r="D130" i="27"/>
  <c r="Q130" i="33" s="1"/>
  <c r="D130" i="28"/>
  <c r="R130" i="33" s="1"/>
  <c r="D130" i="29"/>
  <c r="S130" i="33" s="1"/>
  <c r="D130" i="30"/>
  <c r="T130" i="33" s="1"/>
  <c r="D130" i="31"/>
  <c r="U130" i="33" s="1"/>
  <c r="D130" i="32"/>
  <c r="V130" i="33" s="1"/>
  <c r="D131" i="4"/>
  <c r="K131" i="33" s="1"/>
  <c r="D131" i="22"/>
  <c r="L131" i="33" s="1"/>
  <c r="D131" i="23"/>
  <c r="M131" i="33" s="1"/>
  <c r="D131" i="24"/>
  <c r="N131" i="33" s="1"/>
  <c r="D131" i="25"/>
  <c r="O131" i="33" s="1"/>
  <c r="D131" i="26"/>
  <c r="P131" i="33" s="1"/>
  <c r="D131" i="27"/>
  <c r="Q131" i="33" s="1"/>
  <c r="D131" i="28"/>
  <c r="R131" i="33" s="1"/>
  <c r="D131" i="29"/>
  <c r="S131" i="33" s="1"/>
  <c r="D131" i="30"/>
  <c r="T131" i="33" s="1"/>
  <c r="D131" i="31"/>
  <c r="U131" i="33" s="1"/>
  <c r="D131" i="32"/>
  <c r="V131" i="33" s="1"/>
  <c r="D110" i="4"/>
  <c r="K110" i="33" s="1"/>
  <c r="D110" i="22"/>
  <c r="L110" i="33" s="1"/>
  <c r="D110" i="23"/>
  <c r="M110" i="33" s="1"/>
  <c r="D110" i="24"/>
  <c r="N110" i="33" s="1"/>
  <c r="D110" i="25"/>
  <c r="O110" i="33" s="1"/>
  <c r="D110" i="26"/>
  <c r="P110" i="33" s="1"/>
  <c r="D110" i="27"/>
  <c r="Q110" i="33" s="1"/>
  <c r="D110" i="28"/>
  <c r="R110" i="33" s="1"/>
  <c r="D110" i="29"/>
  <c r="S110" i="33" s="1"/>
  <c r="D110" i="30"/>
  <c r="T110" i="33" s="1"/>
  <c r="D110" i="31"/>
  <c r="U110" i="33" s="1"/>
  <c r="D110" i="32"/>
  <c r="V110" i="33" s="1"/>
  <c r="D111" i="4"/>
  <c r="K111" i="33" s="1"/>
  <c r="D111" i="22"/>
  <c r="L111" i="33" s="1"/>
  <c r="D111" i="23"/>
  <c r="M111" i="33" s="1"/>
  <c r="D111" i="24"/>
  <c r="N111" i="33" s="1"/>
  <c r="D111" i="25"/>
  <c r="O111" i="33" s="1"/>
  <c r="D111" i="26"/>
  <c r="P111" i="33" s="1"/>
  <c r="D111" i="27"/>
  <c r="Q111" i="33" s="1"/>
  <c r="D111" i="28"/>
  <c r="R111" i="33" s="1"/>
  <c r="D111" i="29"/>
  <c r="S111" i="33" s="1"/>
  <c r="D111" i="30"/>
  <c r="T111" i="33" s="1"/>
  <c r="D111" i="31"/>
  <c r="U111" i="33" s="1"/>
  <c r="D111" i="32"/>
  <c r="V111" i="33" s="1"/>
  <c r="D112" i="4"/>
  <c r="K112" i="33" s="1"/>
  <c r="D112" i="22"/>
  <c r="L112" i="33" s="1"/>
  <c r="D112" i="23"/>
  <c r="M112" i="33" s="1"/>
  <c r="D112" i="24"/>
  <c r="N112" i="33" s="1"/>
  <c r="D112" i="25"/>
  <c r="O112" i="33" s="1"/>
  <c r="D112" i="26"/>
  <c r="P112" i="33" s="1"/>
  <c r="D112" i="27"/>
  <c r="Q112" i="33" s="1"/>
  <c r="D112" i="28"/>
  <c r="R112" i="33" s="1"/>
  <c r="D112" i="29"/>
  <c r="S112" i="33" s="1"/>
  <c r="D112" i="30"/>
  <c r="T112" i="33" s="1"/>
  <c r="D112" i="31"/>
  <c r="U112" i="33" s="1"/>
  <c r="D112" i="32"/>
  <c r="V112" i="33" s="1"/>
  <c r="D113" i="4"/>
  <c r="K113" i="33" s="1"/>
  <c r="D113" i="22"/>
  <c r="L113" i="33" s="1"/>
  <c r="D113" i="23"/>
  <c r="M113" i="33" s="1"/>
  <c r="D113" i="24"/>
  <c r="N113" i="33" s="1"/>
  <c r="D113" i="25"/>
  <c r="O113" i="33" s="1"/>
  <c r="D113" i="26"/>
  <c r="P113" i="33" s="1"/>
  <c r="D113" i="27"/>
  <c r="Q113" i="33" s="1"/>
  <c r="D113" i="28"/>
  <c r="R113" i="33" s="1"/>
  <c r="D113" i="29"/>
  <c r="S113" i="33" s="1"/>
  <c r="D113" i="30"/>
  <c r="T113" i="33" s="1"/>
  <c r="D113" i="31"/>
  <c r="U113" i="33" s="1"/>
  <c r="D113" i="32"/>
  <c r="V113" i="33" s="1"/>
  <c r="D114" i="4"/>
  <c r="K114" i="33" s="1"/>
  <c r="D114" i="22"/>
  <c r="L114" i="33" s="1"/>
  <c r="D114" i="23"/>
  <c r="M114" i="33" s="1"/>
  <c r="D114" i="24"/>
  <c r="N114" i="33" s="1"/>
  <c r="D114" i="25"/>
  <c r="O114" i="33" s="1"/>
  <c r="D114" i="26"/>
  <c r="P114" i="33" s="1"/>
  <c r="D114" i="27"/>
  <c r="Q114" i="33" s="1"/>
  <c r="D114" i="28"/>
  <c r="R114" i="33" s="1"/>
  <c r="D114" i="29"/>
  <c r="S114" i="33" s="1"/>
  <c r="D114" i="30"/>
  <c r="T114" i="33" s="1"/>
  <c r="D114" i="31"/>
  <c r="U114" i="33" s="1"/>
  <c r="D114" i="32"/>
  <c r="V114" i="33" s="1"/>
  <c r="D115" i="4"/>
  <c r="K115" i="33" s="1"/>
  <c r="D115" i="22"/>
  <c r="L115" i="33" s="1"/>
  <c r="D115" i="23"/>
  <c r="M115" i="33" s="1"/>
  <c r="D115" i="24"/>
  <c r="N115" i="33" s="1"/>
  <c r="D115" i="25"/>
  <c r="O115" i="33" s="1"/>
  <c r="D115" i="26"/>
  <c r="P115" i="33" s="1"/>
  <c r="D115" i="27"/>
  <c r="Q115" i="33" s="1"/>
  <c r="D115" i="28"/>
  <c r="R115" i="33" s="1"/>
  <c r="D115" i="29"/>
  <c r="S115" i="33" s="1"/>
  <c r="D115" i="30"/>
  <c r="T115" i="33" s="1"/>
  <c r="D115" i="31"/>
  <c r="U115" i="33" s="1"/>
  <c r="D115" i="32"/>
  <c r="V115" i="33" s="1"/>
  <c r="D116" i="4"/>
  <c r="K116" i="33" s="1"/>
  <c r="D116" i="22"/>
  <c r="L116" i="33" s="1"/>
  <c r="D116" i="23"/>
  <c r="M116" i="33" s="1"/>
  <c r="D116" i="24"/>
  <c r="N116" i="33" s="1"/>
  <c r="D116" i="25"/>
  <c r="O116" i="33" s="1"/>
  <c r="D116" i="26"/>
  <c r="P116" i="33" s="1"/>
  <c r="D116" i="27"/>
  <c r="Q116" i="33" s="1"/>
  <c r="D116" i="28"/>
  <c r="R116" i="33" s="1"/>
  <c r="D116" i="29"/>
  <c r="S116" i="33" s="1"/>
  <c r="D116" i="30"/>
  <c r="T116" i="33" s="1"/>
  <c r="D116" i="31"/>
  <c r="U116" i="33" s="1"/>
  <c r="D116" i="32"/>
  <c r="V116" i="33" s="1"/>
  <c r="D117" i="4"/>
  <c r="K117" i="33" s="1"/>
  <c r="D117" i="22"/>
  <c r="L117" i="33" s="1"/>
  <c r="D117" i="23"/>
  <c r="M117" i="33" s="1"/>
  <c r="D117" i="24"/>
  <c r="N117" i="33" s="1"/>
  <c r="D117" i="25"/>
  <c r="O117" i="33" s="1"/>
  <c r="D117" i="26"/>
  <c r="P117" i="33" s="1"/>
  <c r="D117" i="27"/>
  <c r="Q117" i="33" s="1"/>
  <c r="D117" i="28"/>
  <c r="R117" i="33" s="1"/>
  <c r="D117" i="29"/>
  <c r="S117" i="33" s="1"/>
  <c r="D117" i="30"/>
  <c r="T117" i="33" s="1"/>
  <c r="D117" i="31"/>
  <c r="U117" i="33" s="1"/>
  <c r="D117" i="32"/>
  <c r="V117" i="33" s="1"/>
  <c r="D118" i="4"/>
  <c r="K118" i="33" s="1"/>
  <c r="D118" i="22"/>
  <c r="L118" i="33" s="1"/>
  <c r="D118" i="23"/>
  <c r="M118" i="33" s="1"/>
  <c r="D118" i="24"/>
  <c r="N118" i="33" s="1"/>
  <c r="D118" i="25"/>
  <c r="O118" i="33" s="1"/>
  <c r="D118" i="26"/>
  <c r="P118" i="33" s="1"/>
  <c r="D118" i="27"/>
  <c r="Q118" i="33" s="1"/>
  <c r="D118" i="28"/>
  <c r="R118" i="33" s="1"/>
  <c r="D118" i="29"/>
  <c r="S118" i="33" s="1"/>
  <c r="D118" i="30"/>
  <c r="T118" i="33" s="1"/>
  <c r="D118" i="31"/>
  <c r="U118" i="33" s="1"/>
  <c r="D118" i="32"/>
  <c r="V118" i="33" s="1"/>
  <c r="D119" i="4"/>
  <c r="K119" i="33" s="1"/>
  <c r="D119" i="22"/>
  <c r="L119" i="33" s="1"/>
  <c r="D119" i="23"/>
  <c r="M119" i="33" s="1"/>
  <c r="D119" i="24"/>
  <c r="N119" i="33" s="1"/>
  <c r="D119" i="25"/>
  <c r="O119" i="33" s="1"/>
  <c r="D119" i="26"/>
  <c r="P119" i="33" s="1"/>
  <c r="D119" i="27"/>
  <c r="Q119" i="33" s="1"/>
  <c r="D119" i="28"/>
  <c r="R119" i="33" s="1"/>
  <c r="D119" i="29"/>
  <c r="S119" i="33" s="1"/>
  <c r="D119" i="30"/>
  <c r="T119" i="33" s="1"/>
  <c r="D119" i="31"/>
  <c r="U119" i="33" s="1"/>
  <c r="D119" i="32"/>
  <c r="V119" i="33" s="1"/>
  <c r="D98" i="4"/>
  <c r="K98" i="33" s="1"/>
  <c r="D98" i="22"/>
  <c r="L98" i="33" s="1"/>
  <c r="D98" i="23"/>
  <c r="M98" i="33" s="1"/>
  <c r="D98" i="24"/>
  <c r="N98" i="33" s="1"/>
  <c r="D98" i="25"/>
  <c r="O98" i="33" s="1"/>
  <c r="D98" i="26"/>
  <c r="P98" i="33" s="1"/>
  <c r="D98" i="27"/>
  <c r="Q98" i="33" s="1"/>
  <c r="D98" i="28"/>
  <c r="R98" i="33" s="1"/>
  <c r="D98" i="29"/>
  <c r="S98" i="33" s="1"/>
  <c r="D98" i="30"/>
  <c r="T98" i="33" s="1"/>
  <c r="D98" i="31"/>
  <c r="U98" i="33" s="1"/>
  <c r="D98" i="32"/>
  <c r="V98" i="33" s="1"/>
  <c r="D99" i="4"/>
  <c r="K99" i="33" s="1"/>
  <c r="D99" i="22"/>
  <c r="L99" i="33" s="1"/>
  <c r="D99" i="23"/>
  <c r="M99" i="33" s="1"/>
  <c r="D99" i="24"/>
  <c r="N99" i="33" s="1"/>
  <c r="D99" i="25"/>
  <c r="O99" i="33" s="1"/>
  <c r="D99" i="26"/>
  <c r="P99" i="33" s="1"/>
  <c r="D99" i="27"/>
  <c r="Q99" i="33" s="1"/>
  <c r="D99" i="28"/>
  <c r="R99" i="33" s="1"/>
  <c r="D99" i="29"/>
  <c r="S99" i="33" s="1"/>
  <c r="D99" i="30"/>
  <c r="T99" i="33" s="1"/>
  <c r="D99" i="31"/>
  <c r="U99" i="33" s="1"/>
  <c r="D99" i="32"/>
  <c r="V99" i="33" s="1"/>
  <c r="D100" i="4"/>
  <c r="K100" i="33" s="1"/>
  <c r="D100" i="22"/>
  <c r="L100" i="33" s="1"/>
  <c r="D100" i="23"/>
  <c r="M100" i="33" s="1"/>
  <c r="D100" i="24"/>
  <c r="N100" i="33" s="1"/>
  <c r="D100" i="25"/>
  <c r="O100" i="33" s="1"/>
  <c r="D100" i="26"/>
  <c r="P100" i="33" s="1"/>
  <c r="D100" i="27"/>
  <c r="Q100" i="33" s="1"/>
  <c r="D100" i="28"/>
  <c r="R100" i="33" s="1"/>
  <c r="D100" i="29"/>
  <c r="S100" i="33" s="1"/>
  <c r="D100" i="30"/>
  <c r="T100" i="33" s="1"/>
  <c r="D100" i="31"/>
  <c r="D100" i="32"/>
  <c r="V100" i="33" s="1"/>
  <c r="D101" i="4"/>
  <c r="K101" i="33" s="1"/>
  <c r="D101" i="22"/>
  <c r="L101" i="33" s="1"/>
  <c r="D101" i="23"/>
  <c r="M101" i="33" s="1"/>
  <c r="D101" i="24"/>
  <c r="N101" i="33" s="1"/>
  <c r="D101" i="25"/>
  <c r="O101" i="33" s="1"/>
  <c r="D101" i="26"/>
  <c r="P101" i="33" s="1"/>
  <c r="D101" i="27"/>
  <c r="Q101" i="33" s="1"/>
  <c r="D101" i="28"/>
  <c r="R101" i="33" s="1"/>
  <c r="D101" i="29"/>
  <c r="S101" i="33" s="1"/>
  <c r="D101" i="30"/>
  <c r="T101" i="33" s="1"/>
  <c r="D101" i="31"/>
  <c r="U101" i="33" s="1"/>
  <c r="D101" i="32"/>
  <c r="V101" i="33" s="1"/>
  <c r="D102" i="4"/>
  <c r="K102" i="33" s="1"/>
  <c r="D102" i="22"/>
  <c r="L102" i="33" s="1"/>
  <c r="D102" i="23"/>
  <c r="M102" i="33" s="1"/>
  <c r="D102" i="24"/>
  <c r="N102" i="33" s="1"/>
  <c r="D102" i="25"/>
  <c r="O102" i="33" s="1"/>
  <c r="D102" i="26"/>
  <c r="P102" i="33" s="1"/>
  <c r="D102" i="27"/>
  <c r="Q102" i="33" s="1"/>
  <c r="D102" i="28"/>
  <c r="R102" i="33" s="1"/>
  <c r="D102" i="29"/>
  <c r="S102" i="33" s="1"/>
  <c r="D102" i="30"/>
  <c r="T102" i="33" s="1"/>
  <c r="D102" i="31"/>
  <c r="U102" i="33" s="1"/>
  <c r="D102" i="32"/>
  <c r="V102" i="33" s="1"/>
  <c r="D103" i="4"/>
  <c r="K103" i="33" s="1"/>
  <c r="D103" i="22"/>
  <c r="L103" i="33" s="1"/>
  <c r="D103" i="23"/>
  <c r="M103" i="33" s="1"/>
  <c r="D103" i="24"/>
  <c r="N103" i="33" s="1"/>
  <c r="D103" i="25"/>
  <c r="O103" i="33" s="1"/>
  <c r="D103" i="26"/>
  <c r="P103" i="33" s="1"/>
  <c r="D103" i="27"/>
  <c r="Q103" i="33" s="1"/>
  <c r="D103" i="28"/>
  <c r="R103" i="33" s="1"/>
  <c r="D103" i="29"/>
  <c r="S103" i="33" s="1"/>
  <c r="D103" i="30"/>
  <c r="T103" i="33" s="1"/>
  <c r="D103" i="31"/>
  <c r="U103" i="33" s="1"/>
  <c r="D103" i="32"/>
  <c r="V103" i="33" s="1"/>
  <c r="D104" i="4"/>
  <c r="K104" i="33" s="1"/>
  <c r="D104" i="22"/>
  <c r="L104" i="33" s="1"/>
  <c r="D104" i="23"/>
  <c r="M104" i="33" s="1"/>
  <c r="D104" i="24"/>
  <c r="N104" i="33" s="1"/>
  <c r="D104" i="25"/>
  <c r="O104" i="33" s="1"/>
  <c r="D104" i="26"/>
  <c r="P104" i="33" s="1"/>
  <c r="D104" i="27"/>
  <c r="Q104" i="33" s="1"/>
  <c r="D104" i="28"/>
  <c r="R104" i="33" s="1"/>
  <c r="D104" i="29"/>
  <c r="S104" i="33" s="1"/>
  <c r="D104" i="30"/>
  <c r="T104" i="33" s="1"/>
  <c r="D104" i="31"/>
  <c r="U104" i="33" s="1"/>
  <c r="D104" i="32"/>
  <c r="V104" i="33" s="1"/>
  <c r="D105" i="4"/>
  <c r="K105" i="33" s="1"/>
  <c r="D105" i="22"/>
  <c r="L105" i="33" s="1"/>
  <c r="D105" i="23"/>
  <c r="M105" i="33" s="1"/>
  <c r="D105" i="24"/>
  <c r="N105" i="33" s="1"/>
  <c r="D105" i="25"/>
  <c r="O105" i="33" s="1"/>
  <c r="D105" i="26"/>
  <c r="P105" i="33" s="1"/>
  <c r="D105" i="27"/>
  <c r="Q105" i="33" s="1"/>
  <c r="D105" i="28"/>
  <c r="R105" i="33" s="1"/>
  <c r="D105" i="29"/>
  <c r="S105" i="33" s="1"/>
  <c r="D105" i="30"/>
  <c r="T105" i="33" s="1"/>
  <c r="D105" i="31"/>
  <c r="U105" i="33" s="1"/>
  <c r="D105" i="32"/>
  <c r="V105" i="33" s="1"/>
  <c r="D106" i="4"/>
  <c r="K106" i="33" s="1"/>
  <c r="D106" i="22"/>
  <c r="L106" i="33" s="1"/>
  <c r="D106" i="23"/>
  <c r="M106" i="33" s="1"/>
  <c r="D106" i="24"/>
  <c r="N106" i="33" s="1"/>
  <c r="D106" i="25"/>
  <c r="O106" i="33" s="1"/>
  <c r="D106" i="26"/>
  <c r="P106" i="33" s="1"/>
  <c r="D106" i="27"/>
  <c r="Q106" i="33" s="1"/>
  <c r="D106" i="28"/>
  <c r="R106" i="33" s="1"/>
  <c r="D106" i="29"/>
  <c r="S106" i="33" s="1"/>
  <c r="D106" i="30"/>
  <c r="T106" i="33" s="1"/>
  <c r="D106" i="31"/>
  <c r="U106" i="33" s="1"/>
  <c r="D106" i="32"/>
  <c r="V106" i="33" s="1"/>
  <c r="D107" i="4"/>
  <c r="K107" i="33" s="1"/>
  <c r="D107" i="22"/>
  <c r="L107" i="33" s="1"/>
  <c r="D107" i="23"/>
  <c r="M107" i="33" s="1"/>
  <c r="D107" i="24"/>
  <c r="N107" i="33" s="1"/>
  <c r="D107" i="25"/>
  <c r="O107" i="33" s="1"/>
  <c r="D107" i="26"/>
  <c r="P107" i="33" s="1"/>
  <c r="D107" i="27"/>
  <c r="Q107" i="33" s="1"/>
  <c r="D107" i="28"/>
  <c r="R107" i="33" s="1"/>
  <c r="D107" i="29"/>
  <c r="S107" i="33" s="1"/>
  <c r="D107" i="30"/>
  <c r="T107" i="33" s="1"/>
  <c r="D107" i="31"/>
  <c r="U107" i="33" s="1"/>
  <c r="D107" i="32"/>
  <c r="V107" i="33" s="1"/>
  <c r="D86" i="4"/>
  <c r="K86" i="33" s="1"/>
  <c r="D86" i="22"/>
  <c r="L86" i="33" s="1"/>
  <c r="D86" i="23"/>
  <c r="M86" i="33" s="1"/>
  <c r="D86" i="24"/>
  <c r="N86" i="33" s="1"/>
  <c r="D86" i="25"/>
  <c r="O86" i="33" s="1"/>
  <c r="D86" i="26"/>
  <c r="P86" i="33" s="1"/>
  <c r="D86" i="27"/>
  <c r="Q86" i="33" s="1"/>
  <c r="D86" i="28"/>
  <c r="R86" i="33" s="1"/>
  <c r="D86" i="29"/>
  <c r="S86" i="33" s="1"/>
  <c r="D86" i="30"/>
  <c r="T86" i="33" s="1"/>
  <c r="D86" i="31"/>
  <c r="U86" i="33" s="1"/>
  <c r="D86" i="32"/>
  <c r="V86" i="33" s="1"/>
  <c r="D87" i="4"/>
  <c r="K87" i="33" s="1"/>
  <c r="D87" i="22"/>
  <c r="L87" i="33" s="1"/>
  <c r="D87" i="23"/>
  <c r="M87" i="33" s="1"/>
  <c r="D87" i="24"/>
  <c r="N87" i="33" s="1"/>
  <c r="D87" i="25"/>
  <c r="O87" i="33" s="1"/>
  <c r="D87" i="26"/>
  <c r="P87" i="33" s="1"/>
  <c r="D87" i="27"/>
  <c r="Q87" i="33" s="1"/>
  <c r="D87" i="28"/>
  <c r="R87" i="33" s="1"/>
  <c r="D87" i="29"/>
  <c r="S87" i="33" s="1"/>
  <c r="D87" i="30"/>
  <c r="T87" i="33" s="1"/>
  <c r="D87" i="31"/>
  <c r="U87" i="33" s="1"/>
  <c r="D87" i="32"/>
  <c r="V87" i="33" s="1"/>
  <c r="D88" i="4"/>
  <c r="K88" i="33" s="1"/>
  <c r="D88" i="22"/>
  <c r="L88" i="33" s="1"/>
  <c r="D88" i="23"/>
  <c r="M88" i="33" s="1"/>
  <c r="D88" i="24"/>
  <c r="N88" i="33" s="1"/>
  <c r="D88" i="25"/>
  <c r="O88" i="33" s="1"/>
  <c r="D88" i="26"/>
  <c r="P88" i="33" s="1"/>
  <c r="D88" i="27"/>
  <c r="Q88" i="33" s="1"/>
  <c r="D88" i="28"/>
  <c r="R88" i="33" s="1"/>
  <c r="D88" i="29"/>
  <c r="S88" i="33" s="1"/>
  <c r="D88" i="30"/>
  <c r="T88" i="33" s="1"/>
  <c r="D88" i="31"/>
  <c r="U88" i="33" s="1"/>
  <c r="D88" i="32"/>
  <c r="V88" i="33" s="1"/>
  <c r="D89" i="4"/>
  <c r="K89" i="33" s="1"/>
  <c r="D89" i="22"/>
  <c r="L89" i="33" s="1"/>
  <c r="D89" i="23"/>
  <c r="M89" i="33" s="1"/>
  <c r="D89" i="24"/>
  <c r="N89" i="33" s="1"/>
  <c r="D89" i="25"/>
  <c r="O89" i="33" s="1"/>
  <c r="D89" i="26"/>
  <c r="P89" i="33" s="1"/>
  <c r="D89" i="27"/>
  <c r="Q89" i="33" s="1"/>
  <c r="D89" i="28"/>
  <c r="R89" i="33" s="1"/>
  <c r="D89" i="29"/>
  <c r="S89" i="33" s="1"/>
  <c r="D89" i="30"/>
  <c r="T89" i="33" s="1"/>
  <c r="D89" i="31"/>
  <c r="U89" i="33" s="1"/>
  <c r="D89" i="32"/>
  <c r="V89" i="33" s="1"/>
  <c r="D90" i="4"/>
  <c r="K90" i="33" s="1"/>
  <c r="D90" i="22"/>
  <c r="L90" i="33" s="1"/>
  <c r="D90" i="23"/>
  <c r="M90" i="33" s="1"/>
  <c r="D90" i="24"/>
  <c r="N90" i="33" s="1"/>
  <c r="D90" i="25"/>
  <c r="O90" i="33" s="1"/>
  <c r="D90" i="26"/>
  <c r="P90" i="33" s="1"/>
  <c r="D90" i="27"/>
  <c r="Q90" i="33" s="1"/>
  <c r="D90" i="28"/>
  <c r="R90" i="33" s="1"/>
  <c r="D90" i="29"/>
  <c r="S90" i="33" s="1"/>
  <c r="D90" i="30"/>
  <c r="T90" i="33" s="1"/>
  <c r="D90" i="31"/>
  <c r="U90" i="33" s="1"/>
  <c r="D90" i="32"/>
  <c r="V90" i="33" s="1"/>
  <c r="D91" i="4"/>
  <c r="K91" i="33" s="1"/>
  <c r="D91" i="22"/>
  <c r="L91" i="33" s="1"/>
  <c r="D91" i="23"/>
  <c r="M91" i="33" s="1"/>
  <c r="D91" i="24"/>
  <c r="N91" i="33" s="1"/>
  <c r="D91" i="25"/>
  <c r="O91" i="33" s="1"/>
  <c r="D91" i="26"/>
  <c r="P91" i="33" s="1"/>
  <c r="D91" i="27"/>
  <c r="Q91" i="33" s="1"/>
  <c r="D91" i="28"/>
  <c r="R91" i="33" s="1"/>
  <c r="D91" i="29"/>
  <c r="S91" i="33" s="1"/>
  <c r="D91" i="30"/>
  <c r="T91" i="33" s="1"/>
  <c r="D91" i="31"/>
  <c r="U91" i="33" s="1"/>
  <c r="D91" i="32"/>
  <c r="V91" i="33" s="1"/>
  <c r="D92" i="4"/>
  <c r="K92" i="33" s="1"/>
  <c r="D92" i="22"/>
  <c r="L92" i="33" s="1"/>
  <c r="D92" i="23"/>
  <c r="M92" i="33" s="1"/>
  <c r="D92" i="24"/>
  <c r="N92" i="33" s="1"/>
  <c r="D92" i="25"/>
  <c r="O92" i="33" s="1"/>
  <c r="D92" i="26"/>
  <c r="P92" i="33" s="1"/>
  <c r="D92" i="27"/>
  <c r="Q92" i="33" s="1"/>
  <c r="D92" i="28"/>
  <c r="R92" i="33" s="1"/>
  <c r="D92" i="29"/>
  <c r="S92" i="33" s="1"/>
  <c r="D92" i="30"/>
  <c r="T92" i="33" s="1"/>
  <c r="D92" i="31"/>
  <c r="U92" i="33" s="1"/>
  <c r="D92" i="32"/>
  <c r="V92" i="33" s="1"/>
  <c r="D93" i="4"/>
  <c r="K93" i="33" s="1"/>
  <c r="D93" i="22"/>
  <c r="L93" i="33" s="1"/>
  <c r="D93" i="23"/>
  <c r="M93" i="33" s="1"/>
  <c r="D93" i="24"/>
  <c r="N93" i="33" s="1"/>
  <c r="D93" i="25"/>
  <c r="O93" i="33" s="1"/>
  <c r="D93" i="26"/>
  <c r="P93" i="33" s="1"/>
  <c r="D93" i="27"/>
  <c r="Q93" i="33" s="1"/>
  <c r="D93" i="28"/>
  <c r="R93" i="33" s="1"/>
  <c r="D93" i="29"/>
  <c r="S93" i="33" s="1"/>
  <c r="D93" i="30"/>
  <c r="T93" i="33" s="1"/>
  <c r="D93" i="31"/>
  <c r="U93" i="33" s="1"/>
  <c r="D93" i="32"/>
  <c r="V93" i="33" s="1"/>
  <c r="D94" i="4"/>
  <c r="K94" i="33" s="1"/>
  <c r="D94" i="22"/>
  <c r="L94" i="33" s="1"/>
  <c r="D94" i="23"/>
  <c r="M94" i="33" s="1"/>
  <c r="D94" i="24"/>
  <c r="N94" i="33" s="1"/>
  <c r="D94" i="25"/>
  <c r="O94" i="33" s="1"/>
  <c r="D94" i="26"/>
  <c r="P94" i="33" s="1"/>
  <c r="D94" i="27"/>
  <c r="Q94" i="33" s="1"/>
  <c r="D94" i="28"/>
  <c r="R94" i="33" s="1"/>
  <c r="D94" i="29"/>
  <c r="S94" i="33" s="1"/>
  <c r="D94" i="30"/>
  <c r="T94" i="33" s="1"/>
  <c r="D94" i="31"/>
  <c r="U94" i="33" s="1"/>
  <c r="D94" i="32"/>
  <c r="V94" i="33" s="1"/>
  <c r="D95" i="4"/>
  <c r="K95" i="33" s="1"/>
  <c r="D95" i="22"/>
  <c r="L95" i="33" s="1"/>
  <c r="D95" i="23"/>
  <c r="M95" i="33" s="1"/>
  <c r="D95" i="24"/>
  <c r="N95" i="33" s="1"/>
  <c r="D95" i="25"/>
  <c r="O95" i="33" s="1"/>
  <c r="D95" i="26"/>
  <c r="P95" i="33" s="1"/>
  <c r="D95" i="27"/>
  <c r="Q95" i="33" s="1"/>
  <c r="D95" i="28"/>
  <c r="R95" i="33" s="1"/>
  <c r="D95" i="29"/>
  <c r="S95" i="33" s="1"/>
  <c r="D95" i="30"/>
  <c r="T95" i="33" s="1"/>
  <c r="D95" i="31"/>
  <c r="U95" i="33" s="1"/>
  <c r="D95" i="32"/>
  <c r="V95" i="33" s="1"/>
  <c r="D74" i="23"/>
  <c r="M74" i="33" s="1"/>
  <c r="D74" i="24"/>
  <c r="N74" i="33" s="1"/>
  <c r="D74" i="25"/>
  <c r="O74" i="33" s="1"/>
  <c r="D74" i="26"/>
  <c r="P74" i="33" s="1"/>
  <c r="D74" i="27"/>
  <c r="Q74" i="33" s="1"/>
  <c r="D74" i="28"/>
  <c r="R74" i="33" s="1"/>
  <c r="D74" i="29"/>
  <c r="S74" i="33" s="1"/>
  <c r="D74" i="30"/>
  <c r="T74" i="33" s="1"/>
  <c r="D74" i="31"/>
  <c r="U74" i="33" s="1"/>
  <c r="D74" i="32"/>
  <c r="V74" i="33" s="1"/>
  <c r="D75" i="4"/>
  <c r="K75" i="33" s="1"/>
  <c r="D75" i="22"/>
  <c r="L75" i="33" s="1"/>
  <c r="D75" i="23"/>
  <c r="M75" i="33" s="1"/>
  <c r="D75" i="24"/>
  <c r="N75" i="33" s="1"/>
  <c r="D75" i="25"/>
  <c r="O75" i="33" s="1"/>
  <c r="D75" i="26"/>
  <c r="P75" i="33" s="1"/>
  <c r="D75" i="27"/>
  <c r="Q75" i="33" s="1"/>
  <c r="D75" i="28"/>
  <c r="R75" i="33" s="1"/>
  <c r="D75" i="29"/>
  <c r="S75" i="33" s="1"/>
  <c r="D75" i="30"/>
  <c r="T75" i="33" s="1"/>
  <c r="D75" i="31"/>
  <c r="U75" i="33" s="1"/>
  <c r="D75" i="32"/>
  <c r="V75" i="33" s="1"/>
  <c r="D76" i="4"/>
  <c r="K76" i="33" s="1"/>
  <c r="D76" i="22"/>
  <c r="L76" i="33" s="1"/>
  <c r="D76" i="23"/>
  <c r="M76" i="33" s="1"/>
  <c r="D76" i="24"/>
  <c r="N76" i="33" s="1"/>
  <c r="D76" i="25"/>
  <c r="O76" i="33" s="1"/>
  <c r="D76" i="26"/>
  <c r="P76" i="33" s="1"/>
  <c r="D76" i="27"/>
  <c r="Q76" i="33" s="1"/>
  <c r="D76" i="28"/>
  <c r="R76" i="33" s="1"/>
  <c r="D76" i="29"/>
  <c r="S76" i="33" s="1"/>
  <c r="D76" i="30"/>
  <c r="T76" i="33" s="1"/>
  <c r="D76" i="31"/>
  <c r="U76" i="33" s="1"/>
  <c r="D76" i="32"/>
  <c r="V76" i="33" s="1"/>
  <c r="D77" i="22"/>
  <c r="L77" i="33" s="1"/>
  <c r="D77" i="4"/>
  <c r="K77" i="33" s="1"/>
  <c r="D77" i="23"/>
  <c r="M77" i="33" s="1"/>
  <c r="D77" i="24"/>
  <c r="N77" i="33" s="1"/>
  <c r="D77" i="25"/>
  <c r="O77" i="33" s="1"/>
  <c r="D77" i="26"/>
  <c r="P77" i="33" s="1"/>
  <c r="D77" i="27"/>
  <c r="Q77" i="33" s="1"/>
  <c r="D77" i="28"/>
  <c r="R77" i="33" s="1"/>
  <c r="D77" i="29"/>
  <c r="S77" i="33" s="1"/>
  <c r="D77" i="30"/>
  <c r="T77" i="33" s="1"/>
  <c r="D77" i="31"/>
  <c r="U77" i="33" s="1"/>
  <c r="D77" i="32"/>
  <c r="V77" i="33" s="1"/>
  <c r="D78" i="22"/>
  <c r="L78" i="33" s="1"/>
  <c r="D78" i="4"/>
  <c r="K78" i="33" s="1"/>
  <c r="D78" i="23"/>
  <c r="M78" i="33" s="1"/>
  <c r="D78" i="24"/>
  <c r="N78" i="33" s="1"/>
  <c r="D78" i="25"/>
  <c r="O78" i="33" s="1"/>
  <c r="D78" i="26"/>
  <c r="P78" i="33" s="1"/>
  <c r="D78" i="27"/>
  <c r="Q78" i="33" s="1"/>
  <c r="D78" i="28"/>
  <c r="R78" i="33" s="1"/>
  <c r="D78" i="29"/>
  <c r="S78" i="33" s="1"/>
  <c r="D78" i="30"/>
  <c r="T78" i="33" s="1"/>
  <c r="D78" i="31"/>
  <c r="U78" i="33" s="1"/>
  <c r="D78" i="32"/>
  <c r="V78" i="33" s="1"/>
  <c r="D79" i="4"/>
  <c r="K79" i="33" s="1"/>
  <c r="D79" i="22"/>
  <c r="L79" i="33" s="1"/>
  <c r="D79" i="23"/>
  <c r="M79" i="33" s="1"/>
  <c r="D79" i="24"/>
  <c r="N79" i="33" s="1"/>
  <c r="D79" i="25"/>
  <c r="O79" i="33" s="1"/>
  <c r="D79" i="26"/>
  <c r="P79" i="33" s="1"/>
  <c r="D79" i="27"/>
  <c r="Q79" i="33" s="1"/>
  <c r="D79" i="28"/>
  <c r="R79" i="33" s="1"/>
  <c r="D79" i="29"/>
  <c r="S79" i="33" s="1"/>
  <c r="D79" i="30"/>
  <c r="T79" i="33" s="1"/>
  <c r="D79" i="31"/>
  <c r="U79" i="33" s="1"/>
  <c r="D79" i="32"/>
  <c r="V79" i="33" s="1"/>
  <c r="D80" i="4"/>
  <c r="K80" i="33" s="1"/>
  <c r="D80" i="22"/>
  <c r="L80" i="33" s="1"/>
  <c r="D80" i="23"/>
  <c r="M80" i="33" s="1"/>
  <c r="D80" i="24"/>
  <c r="N80" i="33" s="1"/>
  <c r="D80" i="25"/>
  <c r="O80" i="33" s="1"/>
  <c r="D80" i="26"/>
  <c r="P80" i="33" s="1"/>
  <c r="D80" i="27"/>
  <c r="Q80" i="33" s="1"/>
  <c r="D80" i="28"/>
  <c r="R80" i="33" s="1"/>
  <c r="D80" i="29"/>
  <c r="S80" i="33" s="1"/>
  <c r="D80" i="30"/>
  <c r="T80" i="33" s="1"/>
  <c r="D80" i="31"/>
  <c r="U80" i="33" s="1"/>
  <c r="D80" i="32"/>
  <c r="V80" i="33" s="1"/>
  <c r="D81" i="4"/>
  <c r="K81" i="33" s="1"/>
  <c r="D81" i="22"/>
  <c r="L81" i="33" s="1"/>
  <c r="D81" i="23"/>
  <c r="M81" i="33" s="1"/>
  <c r="D81" i="24"/>
  <c r="N81" i="33" s="1"/>
  <c r="D81" i="25"/>
  <c r="O81" i="33" s="1"/>
  <c r="D81" i="26"/>
  <c r="P81" i="33" s="1"/>
  <c r="D81" i="27"/>
  <c r="Q81" i="33" s="1"/>
  <c r="D81" i="28"/>
  <c r="R81" i="33" s="1"/>
  <c r="D81" i="29"/>
  <c r="S81" i="33" s="1"/>
  <c r="D81" i="30"/>
  <c r="T81" i="33" s="1"/>
  <c r="D81" i="31"/>
  <c r="U81" i="33" s="1"/>
  <c r="D81" i="32"/>
  <c r="V81" i="33" s="1"/>
  <c r="D82" i="4"/>
  <c r="K82" i="33" s="1"/>
  <c r="D82" i="22"/>
  <c r="L82" i="33" s="1"/>
  <c r="D82" i="23"/>
  <c r="M82" i="33" s="1"/>
  <c r="D82" i="24"/>
  <c r="N82" i="33" s="1"/>
  <c r="D82" i="25"/>
  <c r="O82" i="33" s="1"/>
  <c r="D82" i="26"/>
  <c r="P82" i="33" s="1"/>
  <c r="D82" i="27"/>
  <c r="Q82" i="33" s="1"/>
  <c r="D82" i="28"/>
  <c r="R82" i="33" s="1"/>
  <c r="D82" i="29"/>
  <c r="S82" i="33" s="1"/>
  <c r="D82" i="30"/>
  <c r="T82" i="33" s="1"/>
  <c r="D82" i="31"/>
  <c r="U82" i="33" s="1"/>
  <c r="D82" i="32"/>
  <c r="V82" i="33" s="1"/>
  <c r="D83" i="4"/>
  <c r="K83" i="33" s="1"/>
  <c r="D83" i="22"/>
  <c r="L83" i="33" s="1"/>
  <c r="D83" i="23"/>
  <c r="M83" i="33" s="1"/>
  <c r="D83" i="24"/>
  <c r="N83" i="33" s="1"/>
  <c r="D83" i="25"/>
  <c r="O83" i="33" s="1"/>
  <c r="D83" i="26"/>
  <c r="P83" i="33" s="1"/>
  <c r="D83" i="27"/>
  <c r="Q83" i="33" s="1"/>
  <c r="D83" i="28"/>
  <c r="R83" i="33" s="1"/>
  <c r="D83" i="29"/>
  <c r="S83" i="33" s="1"/>
  <c r="D83" i="30"/>
  <c r="T83" i="33" s="1"/>
  <c r="D83" i="31"/>
  <c r="U83" i="33" s="1"/>
  <c r="D83" i="32"/>
  <c r="V83" i="33" s="1"/>
  <c r="D52" i="22"/>
  <c r="L52" i="33" s="1"/>
  <c r="D52" i="23"/>
  <c r="M52" i="33" s="1"/>
  <c r="D52" i="24"/>
  <c r="N52" i="33" s="1"/>
  <c r="D52" i="25"/>
  <c r="O52" i="33" s="1"/>
  <c r="D52" i="26"/>
  <c r="P52" i="33" s="1"/>
  <c r="D52" i="27"/>
  <c r="Q52" i="33" s="1"/>
  <c r="D52" i="28"/>
  <c r="R52" i="33" s="1"/>
  <c r="D52" i="29"/>
  <c r="S52" i="33" s="1"/>
  <c r="D52" i="30"/>
  <c r="T52" i="33" s="1"/>
  <c r="D52" i="31"/>
  <c r="U52" i="33" s="1"/>
  <c r="D52" i="32"/>
  <c r="V52" i="33" s="1"/>
  <c r="D53" i="22"/>
  <c r="L53" i="33" s="1"/>
  <c r="D53" i="23"/>
  <c r="M53" i="33" s="1"/>
  <c r="D53" i="24"/>
  <c r="N53" i="33" s="1"/>
  <c r="D53" i="25"/>
  <c r="O53" i="33" s="1"/>
  <c r="D53" i="26"/>
  <c r="P53" i="33" s="1"/>
  <c r="D53" i="27"/>
  <c r="Q53" i="33" s="1"/>
  <c r="D53" i="28"/>
  <c r="R53" i="33" s="1"/>
  <c r="D53" i="29"/>
  <c r="S53" i="33" s="1"/>
  <c r="D53" i="30"/>
  <c r="T53" i="33" s="1"/>
  <c r="D53" i="31"/>
  <c r="U53" i="33" s="1"/>
  <c r="D53" i="32"/>
  <c r="V53" i="33" s="1"/>
  <c r="D54" i="22"/>
  <c r="L54" i="33" s="1"/>
  <c r="D54" i="23"/>
  <c r="M54" i="33" s="1"/>
  <c r="D54" i="24"/>
  <c r="N54" i="33" s="1"/>
  <c r="D54" i="25"/>
  <c r="O54" i="33" s="1"/>
  <c r="D54" i="26"/>
  <c r="P54" i="33" s="1"/>
  <c r="D54" i="27"/>
  <c r="Q54" i="33" s="1"/>
  <c r="D54" i="28"/>
  <c r="R54" i="33" s="1"/>
  <c r="D54" i="29"/>
  <c r="S54" i="33" s="1"/>
  <c r="D54" i="30"/>
  <c r="T54" i="33" s="1"/>
  <c r="D54" i="31"/>
  <c r="U54" i="33" s="1"/>
  <c r="D54" i="32"/>
  <c r="V54" i="33" s="1"/>
  <c r="D55" i="4"/>
  <c r="K55" i="33" s="1"/>
  <c r="D55" i="22"/>
  <c r="L55" i="33" s="1"/>
  <c r="D55" i="23"/>
  <c r="M55" i="33" s="1"/>
  <c r="D55" i="24"/>
  <c r="N55" i="33" s="1"/>
  <c r="D55" i="25"/>
  <c r="O55" i="33" s="1"/>
  <c r="D55" i="26"/>
  <c r="P55" i="33" s="1"/>
  <c r="D55" i="27"/>
  <c r="Q55" i="33" s="1"/>
  <c r="D55" i="28"/>
  <c r="R55" i="33" s="1"/>
  <c r="D55" i="29"/>
  <c r="S55" i="33" s="1"/>
  <c r="D55" i="30"/>
  <c r="T55" i="33" s="1"/>
  <c r="D55" i="31"/>
  <c r="U55" i="33" s="1"/>
  <c r="D55" i="32"/>
  <c r="V55" i="33" s="1"/>
  <c r="D56" i="4"/>
  <c r="K56" i="33" s="1"/>
  <c r="D56" i="22"/>
  <c r="L56" i="33" s="1"/>
  <c r="D56" i="23"/>
  <c r="M56" i="33" s="1"/>
  <c r="D56" i="24"/>
  <c r="N56" i="33" s="1"/>
  <c r="D56" i="25"/>
  <c r="O56" i="33" s="1"/>
  <c r="D56" i="26"/>
  <c r="P56" i="33" s="1"/>
  <c r="D56" i="27"/>
  <c r="Q56" i="33" s="1"/>
  <c r="D56" i="28"/>
  <c r="R56" i="33" s="1"/>
  <c r="D56" i="29"/>
  <c r="S56" i="33" s="1"/>
  <c r="D56" i="30"/>
  <c r="T56" i="33" s="1"/>
  <c r="D56" i="31"/>
  <c r="U56" i="33" s="1"/>
  <c r="D56" i="32"/>
  <c r="V56" i="33" s="1"/>
  <c r="D57" i="4"/>
  <c r="K57" i="33" s="1"/>
  <c r="D57" i="22"/>
  <c r="L57" i="33" s="1"/>
  <c r="D57" i="23"/>
  <c r="M57" i="33" s="1"/>
  <c r="D57" i="24"/>
  <c r="N57" i="33" s="1"/>
  <c r="D57" i="25"/>
  <c r="O57" i="33" s="1"/>
  <c r="D57" i="26"/>
  <c r="P57" i="33" s="1"/>
  <c r="D57" i="27"/>
  <c r="Q57" i="33" s="1"/>
  <c r="D57" i="28"/>
  <c r="R57" i="33" s="1"/>
  <c r="D57" i="29"/>
  <c r="S57" i="33" s="1"/>
  <c r="D57" i="30"/>
  <c r="T57" i="33" s="1"/>
  <c r="D57" i="31"/>
  <c r="U57" i="33" s="1"/>
  <c r="D57" i="32"/>
  <c r="V57" i="33" s="1"/>
  <c r="D58" i="4"/>
  <c r="K58" i="33" s="1"/>
  <c r="D58" i="22"/>
  <c r="L58" i="33" s="1"/>
  <c r="D58" i="23"/>
  <c r="M58" i="33" s="1"/>
  <c r="D58" i="24"/>
  <c r="N58" i="33" s="1"/>
  <c r="D58" i="25"/>
  <c r="O58" i="33" s="1"/>
  <c r="D58" i="26"/>
  <c r="P58" i="33" s="1"/>
  <c r="D58" i="27"/>
  <c r="Q58" i="33" s="1"/>
  <c r="D58" i="28"/>
  <c r="R58" i="33" s="1"/>
  <c r="D58" i="29"/>
  <c r="S58" i="33" s="1"/>
  <c r="D58" i="30"/>
  <c r="T58" i="33" s="1"/>
  <c r="D58" i="31"/>
  <c r="U58" i="33" s="1"/>
  <c r="D58" i="32"/>
  <c r="V58" i="33" s="1"/>
  <c r="D59" i="4"/>
  <c r="K59" i="33" s="1"/>
  <c r="D59" i="22"/>
  <c r="L59" i="33" s="1"/>
  <c r="D59" i="23"/>
  <c r="M59" i="33" s="1"/>
  <c r="D59" i="24"/>
  <c r="N59" i="33" s="1"/>
  <c r="D59" i="25"/>
  <c r="O59" i="33" s="1"/>
  <c r="D59" i="26"/>
  <c r="P59" i="33" s="1"/>
  <c r="D59" i="27"/>
  <c r="Q59" i="33" s="1"/>
  <c r="D59" i="28"/>
  <c r="R59" i="33" s="1"/>
  <c r="D59" i="29"/>
  <c r="S59" i="33" s="1"/>
  <c r="D59" i="30"/>
  <c r="T59" i="33" s="1"/>
  <c r="D59" i="31"/>
  <c r="U59" i="33" s="1"/>
  <c r="D59" i="32"/>
  <c r="V59" i="33" s="1"/>
  <c r="D60" i="4"/>
  <c r="K60" i="33" s="1"/>
  <c r="D60" i="22"/>
  <c r="L60" i="33" s="1"/>
  <c r="D60" i="23"/>
  <c r="M60" i="33" s="1"/>
  <c r="D60" i="24"/>
  <c r="N60" i="33" s="1"/>
  <c r="D60" i="25"/>
  <c r="O60" i="33" s="1"/>
  <c r="D60" i="26"/>
  <c r="P60" i="33" s="1"/>
  <c r="D60" i="27"/>
  <c r="Q60" i="33" s="1"/>
  <c r="D60" i="28"/>
  <c r="R60" i="33" s="1"/>
  <c r="D60" i="29"/>
  <c r="S60" i="33" s="1"/>
  <c r="D60" i="30"/>
  <c r="T60" i="33" s="1"/>
  <c r="D60" i="31"/>
  <c r="U60" i="33" s="1"/>
  <c r="D60" i="32"/>
  <c r="V60" i="33" s="1"/>
  <c r="D61" i="4"/>
  <c r="K61" i="33" s="1"/>
  <c r="D61" i="22"/>
  <c r="L61" i="33" s="1"/>
  <c r="D61" i="23"/>
  <c r="M61" i="33" s="1"/>
  <c r="D61" i="24"/>
  <c r="N61" i="33" s="1"/>
  <c r="D61" i="25"/>
  <c r="O61" i="33" s="1"/>
  <c r="D61" i="26"/>
  <c r="P61" i="33" s="1"/>
  <c r="D61" i="27"/>
  <c r="Q61" i="33" s="1"/>
  <c r="D61" i="28"/>
  <c r="R61" i="33" s="1"/>
  <c r="D61" i="29"/>
  <c r="S61" i="33" s="1"/>
  <c r="D61" i="30"/>
  <c r="T61" i="33" s="1"/>
  <c r="D61" i="31"/>
  <c r="U61" i="33" s="1"/>
  <c r="D61" i="32"/>
  <c r="V61" i="33" s="1"/>
  <c r="D62" i="4"/>
  <c r="K62" i="33" s="1"/>
  <c r="D62" i="22"/>
  <c r="L62" i="33" s="1"/>
  <c r="D62" i="23"/>
  <c r="M62" i="33" s="1"/>
  <c r="D62" i="24"/>
  <c r="N62" i="33" s="1"/>
  <c r="D62" i="25"/>
  <c r="O62" i="33" s="1"/>
  <c r="D62" i="26"/>
  <c r="P62" i="33" s="1"/>
  <c r="D62" i="27"/>
  <c r="Q62" i="33" s="1"/>
  <c r="D62" i="28"/>
  <c r="R62" i="33" s="1"/>
  <c r="D62" i="29"/>
  <c r="S62" i="33" s="1"/>
  <c r="D62" i="30"/>
  <c r="T62" i="33" s="1"/>
  <c r="D62" i="31"/>
  <c r="U62" i="33" s="1"/>
  <c r="D62" i="32"/>
  <c r="V62" i="33" s="1"/>
  <c r="D63" i="4"/>
  <c r="K63" i="33" s="1"/>
  <c r="D63" i="22"/>
  <c r="L63" i="33" s="1"/>
  <c r="D63" i="23"/>
  <c r="M63" i="33" s="1"/>
  <c r="D63" i="24"/>
  <c r="N63" i="33" s="1"/>
  <c r="D63" i="25"/>
  <c r="O63" i="33" s="1"/>
  <c r="D63" i="26"/>
  <c r="P63" i="33" s="1"/>
  <c r="D63" i="27"/>
  <c r="Q63" i="33" s="1"/>
  <c r="D63" i="28"/>
  <c r="R63" i="33" s="1"/>
  <c r="D63" i="29"/>
  <c r="S63" i="33" s="1"/>
  <c r="D63" i="30"/>
  <c r="T63" i="33" s="1"/>
  <c r="D63" i="31"/>
  <c r="U63" i="33" s="1"/>
  <c r="D63" i="32"/>
  <c r="V63" i="33" s="1"/>
  <c r="D64" i="4"/>
  <c r="K64" i="33" s="1"/>
  <c r="D64" i="22"/>
  <c r="L64" i="33" s="1"/>
  <c r="D64" i="23"/>
  <c r="M64" i="33" s="1"/>
  <c r="D64" i="24"/>
  <c r="N64" i="33" s="1"/>
  <c r="D64" i="25"/>
  <c r="O64" i="33" s="1"/>
  <c r="D64" i="26"/>
  <c r="P64" i="33" s="1"/>
  <c r="D64" i="27"/>
  <c r="Q64" i="33" s="1"/>
  <c r="D64" i="28"/>
  <c r="R64" i="33" s="1"/>
  <c r="D64" i="29"/>
  <c r="S64" i="33" s="1"/>
  <c r="D64" i="30"/>
  <c r="T64" i="33" s="1"/>
  <c r="D64" i="31"/>
  <c r="U64" i="33" s="1"/>
  <c r="D64" i="32"/>
  <c r="V64" i="33" s="1"/>
  <c r="D65" i="4"/>
  <c r="K65" i="33" s="1"/>
  <c r="D65" i="22"/>
  <c r="L65" i="33" s="1"/>
  <c r="D65" i="23"/>
  <c r="M65" i="33" s="1"/>
  <c r="D65" i="24"/>
  <c r="N65" i="33" s="1"/>
  <c r="D65" i="25"/>
  <c r="O65" i="33" s="1"/>
  <c r="D65" i="26"/>
  <c r="P65" i="33" s="1"/>
  <c r="D65" i="27"/>
  <c r="Q65" i="33" s="1"/>
  <c r="D65" i="28"/>
  <c r="R65" i="33" s="1"/>
  <c r="D65" i="29"/>
  <c r="S65" i="33" s="1"/>
  <c r="D65" i="30"/>
  <c r="T65" i="33" s="1"/>
  <c r="D65" i="31"/>
  <c r="U65" i="33" s="1"/>
  <c r="D65" i="32"/>
  <c r="V65" i="33" s="1"/>
  <c r="D66" i="4"/>
  <c r="K66" i="33" s="1"/>
  <c r="D66" i="22"/>
  <c r="L66" i="33" s="1"/>
  <c r="D66" i="23"/>
  <c r="M66" i="33" s="1"/>
  <c r="D66" i="24"/>
  <c r="N66" i="33" s="1"/>
  <c r="D66" i="25"/>
  <c r="O66" i="33" s="1"/>
  <c r="D66" i="26"/>
  <c r="P66" i="33" s="1"/>
  <c r="D66" i="27"/>
  <c r="Q66" i="33" s="1"/>
  <c r="D66" i="28"/>
  <c r="R66" i="33" s="1"/>
  <c r="D66" i="29"/>
  <c r="S66" i="33" s="1"/>
  <c r="D66" i="30"/>
  <c r="T66" i="33" s="1"/>
  <c r="D66" i="31"/>
  <c r="U66" i="33" s="1"/>
  <c r="D66" i="32"/>
  <c r="V66" i="33" s="1"/>
  <c r="B251" i="33"/>
  <c r="B250" i="33"/>
  <c r="B249" i="33"/>
  <c r="B248" i="33"/>
  <c r="B247" i="33"/>
  <c r="B246" i="33"/>
  <c r="B245" i="33"/>
  <c r="B244" i="33"/>
  <c r="B243" i="33"/>
  <c r="B242" i="33"/>
  <c r="B241" i="33"/>
  <c r="B41" i="33" s="1"/>
  <c r="B239" i="33"/>
  <c r="B238" i="33"/>
  <c r="B237" i="33"/>
  <c r="B236" i="33"/>
  <c r="B235" i="33"/>
  <c r="B234" i="33"/>
  <c r="B233" i="33"/>
  <c r="B232" i="33"/>
  <c r="B231" i="33"/>
  <c r="B230" i="33"/>
  <c r="B229" i="33"/>
  <c r="B40" i="33" s="1"/>
  <c r="B227" i="33"/>
  <c r="B226" i="33"/>
  <c r="B225" i="33"/>
  <c r="B224" i="33"/>
  <c r="B223" i="33"/>
  <c r="B222" i="33"/>
  <c r="B221" i="33"/>
  <c r="B220" i="33"/>
  <c r="B219" i="33"/>
  <c r="B218" i="33"/>
  <c r="B217" i="33"/>
  <c r="B215" i="33"/>
  <c r="B214" i="33"/>
  <c r="B213" i="33"/>
  <c r="B212" i="33"/>
  <c r="B211" i="33"/>
  <c r="B210" i="33"/>
  <c r="B209" i="33"/>
  <c r="B208" i="33"/>
  <c r="B207" i="33"/>
  <c r="B206" i="33"/>
  <c r="B205" i="33"/>
  <c r="B38" i="33" s="1"/>
  <c r="B203" i="33"/>
  <c r="B202" i="33"/>
  <c r="B201" i="33"/>
  <c r="B200" i="33"/>
  <c r="B199" i="33"/>
  <c r="B198" i="33"/>
  <c r="B197" i="33"/>
  <c r="B196" i="33"/>
  <c r="B195" i="33"/>
  <c r="B194" i="33"/>
  <c r="B193" i="33"/>
  <c r="B37" i="33" s="1"/>
  <c r="B191" i="33"/>
  <c r="B190" i="33"/>
  <c r="B189" i="33"/>
  <c r="B188" i="33"/>
  <c r="B187" i="33"/>
  <c r="B186" i="33"/>
  <c r="B185" i="33"/>
  <c r="B184" i="33"/>
  <c r="B183" i="33"/>
  <c r="B182" i="33"/>
  <c r="B181" i="33"/>
  <c r="B36" i="33" s="1"/>
  <c r="B179" i="33"/>
  <c r="B178" i="33"/>
  <c r="B177" i="33"/>
  <c r="B176" i="33"/>
  <c r="B175" i="33"/>
  <c r="B174" i="33"/>
  <c r="B173" i="33"/>
  <c r="B172" i="33"/>
  <c r="B171" i="33"/>
  <c r="B170" i="33"/>
  <c r="B169" i="33"/>
  <c r="B167" i="33"/>
  <c r="B166" i="33"/>
  <c r="B165" i="33"/>
  <c r="B164" i="33"/>
  <c r="B163" i="33"/>
  <c r="B162" i="33"/>
  <c r="B161" i="33"/>
  <c r="B160" i="33"/>
  <c r="B159" i="33"/>
  <c r="B158" i="33"/>
  <c r="B157" i="33"/>
  <c r="B34" i="33" s="1"/>
  <c r="B155" i="33"/>
  <c r="B154" i="33"/>
  <c r="B153" i="33"/>
  <c r="B152" i="33"/>
  <c r="B151" i="33"/>
  <c r="B150" i="33"/>
  <c r="B149" i="33"/>
  <c r="B148" i="33"/>
  <c r="B147" i="33"/>
  <c r="B146" i="33"/>
  <c r="B145" i="33"/>
  <c r="B33" i="33" s="1"/>
  <c r="B143" i="33"/>
  <c r="B142" i="33"/>
  <c r="B141" i="33"/>
  <c r="B140" i="33"/>
  <c r="B139" i="33"/>
  <c r="B138" i="33"/>
  <c r="B137" i="33"/>
  <c r="B136" i="33"/>
  <c r="B135" i="33"/>
  <c r="B134" i="33"/>
  <c r="B133" i="33"/>
  <c r="B32" i="33" s="1"/>
  <c r="B131" i="33"/>
  <c r="B130" i="33"/>
  <c r="B129" i="33"/>
  <c r="B128" i="33"/>
  <c r="B127" i="33"/>
  <c r="B126" i="33"/>
  <c r="B125" i="33"/>
  <c r="B124" i="33"/>
  <c r="B123" i="33"/>
  <c r="B122" i="33"/>
  <c r="B121" i="33"/>
  <c r="B31" i="33" s="1"/>
  <c r="B119" i="33"/>
  <c r="B118" i="33"/>
  <c r="B117" i="33"/>
  <c r="B116" i="33"/>
  <c r="B115" i="33"/>
  <c r="B114" i="33"/>
  <c r="B113" i="33"/>
  <c r="B112" i="33"/>
  <c r="B111" i="33"/>
  <c r="B110" i="33"/>
  <c r="B109" i="33"/>
  <c r="B30" i="33" s="1"/>
  <c r="B107" i="33"/>
  <c r="B106" i="33"/>
  <c r="B105" i="33"/>
  <c r="B104" i="33"/>
  <c r="B103" i="33"/>
  <c r="B102" i="33"/>
  <c r="B101" i="33"/>
  <c r="B100" i="33"/>
  <c r="B99" i="33"/>
  <c r="B98" i="33"/>
  <c r="B97" i="33"/>
  <c r="B29" i="33" s="1"/>
  <c r="B95" i="33"/>
  <c r="B94" i="33"/>
  <c r="B93" i="33"/>
  <c r="B92" i="33"/>
  <c r="B91" i="33"/>
  <c r="B90" i="33"/>
  <c r="B89" i="33"/>
  <c r="B88" i="33"/>
  <c r="B87" i="33"/>
  <c r="B86" i="33"/>
  <c r="B85" i="33"/>
  <c r="B28" i="33" s="1"/>
  <c r="B83" i="33"/>
  <c r="B82" i="33"/>
  <c r="B81" i="33"/>
  <c r="B80" i="33"/>
  <c r="B79" i="33"/>
  <c r="B78" i="33"/>
  <c r="B77" i="33"/>
  <c r="B76" i="33"/>
  <c r="B75" i="33"/>
  <c r="B74" i="33"/>
  <c r="B73" i="33"/>
  <c r="B27" i="33" s="1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39" i="33"/>
  <c r="B35" i="33"/>
  <c r="AM254" i="32"/>
  <c r="AL254" i="32"/>
  <c r="AK254" i="32"/>
  <c r="AJ254" i="32"/>
  <c r="AI254" i="32"/>
  <c r="AH254" i="32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C73" i="32"/>
  <c r="C85" i="32"/>
  <c r="C97" i="32"/>
  <c r="C109" i="32"/>
  <c r="C121" i="32"/>
  <c r="C133" i="32"/>
  <c r="C145" i="32"/>
  <c r="C157" i="32"/>
  <c r="C169" i="32"/>
  <c r="C181" i="32"/>
  <c r="C193" i="32"/>
  <c r="C205" i="32"/>
  <c r="C217" i="32"/>
  <c r="C229" i="32"/>
  <c r="C241" i="32"/>
  <c r="B251" i="32"/>
  <c r="F250" i="32"/>
  <c r="E250" i="32"/>
  <c r="B250" i="32"/>
  <c r="B249" i="32"/>
  <c r="F248" i="32"/>
  <c r="E248" i="32"/>
  <c r="B248" i="32"/>
  <c r="B247" i="32"/>
  <c r="F246" i="32"/>
  <c r="E246" i="32"/>
  <c r="B246" i="32"/>
  <c r="B245" i="32"/>
  <c r="F244" i="32"/>
  <c r="E244" i="32"/>
  <c r="B244" i="32"/>
  <c r="B243" i="32"/>
  <c r="F242" i="32"/>
  <c r="E242" i="32"/>
  <c r="B242" i="32"/>
  <c r="B241" i="32"/>
  <c r="B41" i="32" s="1"/>
  <c r="B239" i="32"/>
  <c r="F238" i="32"/>
  <c r="E238" i="32"/>
  <c r="B238" i="32"/>
  <c r="B237" i="32"/>
  <c r="F236" i="32"/>
  <c r="E236" i="32"/>
  <c r="B236" i="32"/>
  <c r="B235" i="32"/>
  <c r="B234" i="32"/>
  <c r="B233" i="32"/>
  <c r="F232" i="32"/>
  <c r="E232" i="32"/>
  <c r="B232" i="32"/>
  <c r="B231" i="32"/>
  <c r="F230" i="32"/>
  <c r="E230" i="32"/>
  <c r="B230" i="32"/>
  <c r="B229" i="32"/>
  <c r="B227" i="32"/>
  <c r="B226" i="32"/>
  <c r="B225" i="32"/>
  <c r="F224" i="32"/>
  <c r="E224" i="32"/>
  <c r="B224" i="32"/>
  <c r="B223" i="32"/>
  <c r="F222" i="32"/>
  <c r="E222" i="32"/>
  <c r="B222" i="32"/>
  <c r="B221" i="32"/>
  <c r="F220" i="32"/>
  <c r="E220" i="32"/>
  <c r="B220" i="32"/>
  <c r="E219" i="32"/>
  <c r="B219" i="32"/>
  <c r="F218" i="32"/>
  <c r="E218" i="32"/>
  <c r="B218" i="32"/>
  <c r="B217" i="32"/>
  <c r="B39" i="32" s="1"/>
  <c r="B215" i="32"/>
  <c r="F214" i="32"/>
  <c r="E214" i="32"/>
  <c r="B214" i="32"/>
  <c r="B213" i="32"/>
  <c r="F212" i="32"/>
  <c r="E212" i="32"/>
  <c r="B212" i="32"/>
  <c r="B211" i="32"/>
  <c r="F210" i="32"/>
  <c r="E210" i="32"/>
  <c r="B210" i="32"/>
  <c r="B209" i="32"/>
  <c r="F208" i="32"/>
  <c r="E208" i="32"/>
  <c r="B208" i="32"/>
  <c r="B207" i="32"/>
  <c r="F206" i="32"/>
  <c r="E206" i="32"/>
  <c r="B206" i="32"/>
  <c r="B205" i="32"/>
  <c r="B38" i="32" s="1"/>
  <c r="B203" i="32"/>
  <c r="F202" i="32"/>
  <c r="E202" i="32"/>
  <c r="B202" i="32"/>
  <c r="B201" i="32"/>
  <c r="F200" i="32"/>
  <c r="E200" i="32"/>
  <c r="B200" i="32"/>
  <c r="B199" i="32"/>
  <c r="F198" i="32"/>
  <c r="E198" i="32"/>
  <c r="B198" i="32"/>
  <c r="E197" i="32"/>
  <c r="B197" i="32"/>
  <c r="F196" i="32"/>
  <c r="E196" i="32"/>
  <c r="B196" i="32"/>
  <c r="B195" i="32"/>
  <c r="B194" i="32"/>
  <c r="B193" i="32"/>
  <c r="B191" i="32"/>
  <c r="F190" i="32"/>
  <c r="E190" i="32"/>
  <c r="B190" i="32"/>
  <c r="B189" i="32"/>
  <c r="F188" i="32"/>
  <c r="B188" i="32"/>
  <c r="B187" i="32"/>
  <c r="B186" i="32"/>
  <c r="B185" i="32"/>
  <c r="F184" i="32"/>
  <c r="E184" i="32"/>
  <c r="B184" i="32"/>
  <c r="B183" i="32"/>
  <c r="F182" i="32"/>
  <c r="E182" i="32"/>
  <c r="B182" i="32"/>
  <c r="B181" i="32"/>
  <c r="B36" i="32" s="1"/>
  <c r="B179" i="32"/>
  <c r="E178" i="32"/>
  <c r="B178" i="32"/>
  <c r="B177" i="32"/>
  <c r="F176" i="32"/>
  <c r="E176" i="32"/>
  <c r="B176" i="32"/>
  <c r="B175" i="32"/>
  <c r="F174" i="32"/>
  <c r="E174" i="32"/>
  <c r="B174" i="32"/>
  <c r="F173" i="32"/>
  <c r="B173" i="32"/>
  <c r="F172" i="32"/>
  <c r="E172" i="32"/>
  <c r="B172" i="32"/>
  <c r="B171" i="32"/>
  <c r="F170" i="32"/>
  <c r="E170" i="32"/>
  <c r="B170" i="32"/>
  <c r="B169" i="32"/>
  <c r="B167" i="32"/>
  <c r="F166" i="32"/>
  <c r="E166" i="32"/>
  <c r="B166" i="32"/>
  <c r="B165" i="32"/>
  <c r="F164" i="32"/>
  <c r="E164" i="32"/>
  <c r="B164" i="32"/>
  <c r="B163" i="32"/>
  <c r="F162" i="32"/>
  <c r="B162" i="32"/>
  <c r="B161" i="32"/>
  <c r="F160" i="32"/>
  <c r="B160" i="32"/>
  <c r="B159" i="32"/>
  <c r="F158" i="32"/>
  <c r="E158" i="32"/>
  <c r="B158" i="32"/>
  <c r="B157" i="32"/>
  <c r="B155" i="32"/>
  <c r="E154" i="32"/>
  <c r="B154" i="32"/>
  <c r="B153" i="32"/>
  <c r="F152" i="32"/>
  <c r="E152" i="32"/>
  <c r="B152" i="32"/>
  <c r="B151" i="32"/>
  <c r="E150" i="32"/>
  <c r="B150" i="32"/>
  <c r="B149" i="32"/>
  <c r="E148" i="32"/>
  <c r="B148" i="32"/>
  <c r="B147" i="32"/>
  <c r="F146" i="32"/>
  <c r="B146" i="32"/>
  <c r="B145" i="32"/>
  <c r="B143" i="32"/>
  <c r="F142" i="32"/>
  <c r="E142" i="32"/>
  <c r="B142" i="32"/>
  <c r="B141" i="32"/>
  <c r="E140" i="32"/>
  <c r="B140" i="32"/>
  <c r="B139" i="32"/>
  <c r="B138" i="32"/>
  <c r="B137" i="32"/>
  <c r="F136" i="32"/>
  <c r="E136" i="32"/>
  <c r="B136" i="32"/>
  <c r="F135" i="32"/>
  <c r="B135" i="32"/>
  <c r="E134" i="32"/>
  <c r="B134" i="32"/>
  <c r="B133" i="32"/>
  <c r="B131" i="32"/>
  <c r="B130" i="32"/>
  <c r="B129" i="32"/>
  <c r="F128" i="32"/>
  <c r="E128" i="32"/>
  <c r="B128" i="32"/>
  <c r="B127" i="32"/>
  <c r="F126" i="32"/>
  <c r="E126" i="32"/>
  <c r="B126" i="32"/>
  <c r="B125" i="32"/>
  <c r="F124" i="32"/>
  <c r="E124" i="32"/>
  <c r="B124" i="32"/>
  <c r="B123" i="32"/>
  <c r="F122" i="32"/>
  <c r="E122" i="32"/>
  <c r="B122" i="32"/>
  <c r="B121" i="32"/>
  <c r="B119" i="32"/>
  <c r="F118" i="32"/>
  <c r="E118" i="32"/>
  <c r="B118" i="32"/>
  <c r="F117" i="32"/>
  <c r="B117" i="32"/>
  <c r="F116" i="32"/>
  <c r="E116" i="32"/>
  <c r="B116" i="32"/>
  <c r="B115" i="32"/>
  <c r="F114" i="32"/>
  <c r="E114" i="32"/>
  <c r="B114" i="32"/>
  <c r="B113" i="32"/>
  <c r="F112" i="32"/>
  <c r="E112" i="32"/>
  <c r="B112" i="32"/>
  <c r="B111" i="32"/>
  <c r="F110" i="32"/>
  <c r="E110" i="32"/>
  <c r="B110" i="32"/>
  <c r="B109" i="32"/>
  <c r="B30" i="32" s="1"/>
  <c r="B107" i="32"/>
  <c r="F106" i="32"/>
  <c r="E106" i="32"/>
  <c r="B106" i="32"/>
  <c r="B105" i="32"/>
  <c r="F104" i="32"/>
  <c r="E104" i="32"/>
  <c r="B104" i="32"/>
  <c r="B103" i="32"/>
  <c r="F102" i="32"/>
  <c r="E102" i="32"/>
  <c r="B102" i="32"/>
  <c r="B101" i="32"/>
  <c r="F100" i="32"/>
  <c r="E100" i="32"/>
  <c r="B100" i="32"/>
  <c r="B99" i="32"/>
  <c r="B98" i="32"/>
  <c r="B97" i="32"/>
  <c r="B95" i="32"/>
  <c r="E94" i="32"/>
  <c r="B94" i="32"/>
  <c r="B93" i="32"/>
  <c r="E92" i="32"/>
  <c r="B92" i="32"/>
  <c r="B91" i="32"/>
  <c r="B90" i="32"/>
  <c r="B89" i="32"/>
  <c r="F88" i="32"/>
  <c r="E88" i="32"/>
  <c r="B88" i="32"/>
  <c r="B87" i="32"/>
  <c r="F86" i="32"/>
  <c r="E86" i="32"/>
  <c r="B86" i="32"/>
  <c r="B85" i="32"/>
  <c r="B28" i="32" s="1"/>
  <c r="F83" i="32"/>
  <c r="E83" i="32"/>
  <c r="B83" i="32"/>
  <c r="F82" i="32"/>
  <c r="B82" i="32"/>
  <c r="E81" i="32"/>
  <c r="B81" i="32"/>
  <c r="F80" i="32"/>
  <c r="B80" i="32"/>
  <c r="E79" i="32"/>
  <c r="B79" i="32"/>
  <c r="F78" i="32"/>
  <c r="E78" i="32"/>
  <c r="B78" i="32"/>
  <c r="B77" i="32"/>
  <c r="F76" i="32"/>
  <c r="B76" i="32"/>
  <c r="E75" i="32"/>
  <c r="B75" i="32"/>
  <c r="F74" i="32"/>
  <c r="B74" i="32"/>
  <c r="B73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F66" i="32"/>
  <c r="E66" i="32"/>
  <c r="B66" i="32"/>
  <c r="F65" i="32"/>
  <c r="E65" i="32"/>
  <c r="B65" i="32"/>
  <c r="F64" i="32"/>
  <c r="E64" i="32"/>
  <c r="B64" i="32"/>
  <c r="F63" i="32"/>
  <c r="E63" i="32"/>
  <c r="B63" i="32"/>
  <c r="F62" i="32"/>
  <c r="E62" i="32"/>
  <c r="B62" i="32"/>
  <c r="F61" i="32"/>
  <c r="E61" i="32"/>
  <c r="B61" i="32"/>
  <c r="F60" i="32"/>
  <c r="E60" i="32"/>
  <c r="B60" i="32"/>
  <c r="F59" i="32"/>
  <c r="E59" i="32"/>
  <c r="B59" i="32"/>
  <c r="F58" i="32"/>
  <c r="E58" i="32"/>
  <c r="B58" i="32"/>
  <c r="F57" i="32"/>
  <c r="E57" i="32"/>
  <c r="B57" i="32"/>
  <c r="F56" i="32"/>
  <c r="E56" i="32"/>
  <c r="B56" i="32"/>
  <c r="F55" i="32"/>
  <c r="E55" i="32"/>
  <c r="B55" i="32"/>
  <c r="F54" i="32"/>
  <c r="E54" i="32"/>
  <c r="B54" i="32"/>
  <c r="F53" i="32"/>
  <c r="B53" i="32"/>
  <c r="B52" i="32"/>
  <c r="C51" i="32"/>
  <c r="B51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B40" i="32"/>
  <c r="B37" i="32"/>
  <c r="B35" i="32"/>
  <c r="B34" i="32"/>
  <c r="B33" i="32"/>
  <c r="B32" i="32"/>
  <c r="B31" i="32"/>
  <c r="B29" i="32"/>
  <c r="B27" i="32"/>
  <c r="AM254" i="31"/>
  <c r="AL254" i="31"/>
  <c r="AK254" i="31"/>
  <c r="AJ254" i="31"/>
  <c r="AI254" i="31"/>
  <c r="AH254" i="31"/>
  <c r="AG254" i="31"/>
  <c r="AF254" i="31"/>
  <c r="AE254" i="31"/>
  <c r="AD254" i="31"/>
  <c r="AC254" i="31"/>
  <c r="AB254" i="31"/>
  <c r="AA254" i="31"/>
  <c r="Z254" i="31"/>
  <c r="Y254" i="31"/>
  <c r="X254" i="31"/>
  <c r="W254" i="31"/>
  <c r="V254" i="31"/>
  <c r="U254" i="31"/>
  <c r="T254" i="31"/>
  <c r="S254" i="31"/>
  <c r="R254" i="31"/>
  <c r="Q254" i="31"/>
  <c r="P254" i="31"/>
  <c r="O254" i="31"/>
  <c r="N254" i="31"/>
  <c r="M254" i="31"/>
  <c r="L254" i="31"/>
  <c r="K254" i="31"/>
  <c r="J254" i="31"/>
  <c r="I254" i="31"/>
  <c r="C73" i="31"/>
  <c r="C85" i="31"/>
  <c r="C97" i="31"/>
  <c r="C109" i="31"/>
  <c r="C121" i="31"/>
  <c r="C133" i="31"/>
  <c r="C145" i="31"/>
  <c r="C157" i="31"/>
  <c r="C169" i="31"/>
  <c r="C181" i="31"/>
  <c r="C193" i="31"/>
  <c r="C205" i="31"/>
  <c r="C217" i="31"/>
  <c r="C229" i="31"/>
  <c r="C241" i="31"/>
  <c r="D97" i="31"/>
  <c r="U97" i="33" s="1"/>
  <c r="D109" i="31"/>
  <c r="U109" i="33" s="1"/>
  <c r="D217" i="31"/>
  <c r="U217" i="33" s="1"/>
  <c r="D241" i="31"/>
  <c r="U241" i="33" s="1"/>
  <c r="F251" i="31"/>
  <c r="B251" i="31"/>
  <c r="F250" i="31"/>
  <c r="E250" i="31"/>
  <c r="B250" i="31"/>
  <c r="F249" i="31"/>
  <c r="E249" i="31"/>
  <c r="B249" i="31"/>
  <c r="F248" i="31"/>
  <c r="E248" i="31"/>
  <c r="B248" i="31"/>
  <c r="B247" i="31"/>
  <c r="F246" i="31"/>
  <c r="E246" i="31"/>
  <c r="B246" i="31"/>
  <c r="B245" i="31"/>
  <c r="F244" i="31"/>
  <c r="E244" i="31"/>
  <c r="B244" i="31"/>
  <c r="F243" i="31"/>
  <c r="B243" i="31"/>
  <c r="F242" i="31"/>
  <c r="E242" i="31"/>
  <c r="B242" i="31"/>
  <c r="B241" i="31"/>
  <c r="B41" i="31" s="1"/>
  <c r="F239" i="31"/>
  <c r="E239" i="31"/>
  <c r="B239" i="31"/>
  <c r="F238" i="31"/>
  <c r="E238" i="31"/>
  <c r="B238" i="31"/>
  <c r="E237" i="31"/>
  <c r="B237" i="31"/>
  <c r="B236" i="31"/>
  <c r="B235" i="31"/>
  <c r="F234" i="31"/>
  <c r="E234" i="31"/>
  <c r="B234" i="31"/>
  <c r="F233" i="31"/>
  <c r="E233" i="31"/>
  <c r="B233" i="31"/>
  <c r="F232" i="31"/>
  <c r="E232" i="31"/>
  <c r="B232" i="31"/>
  <c r="E231" i="31"/>
  <c r="B231" i="31"/>
  <c r="F230" i="31"/>
  <c r="E230" i="31"/>
  <c r="B230" i="31"/>
  <c r="B229" i="31"/>
  <c r="B227" i="31"/>
  <c r="F226" i="31"/>
  <c r="E226" i="31"/>
  <c r="B226" i="31"/>
  <c r="B225" i="31"/>
  <c r="F224" i="31"/>
  <c r="E224" i="31"/>
  <c r="B224" i="31"/>
  <c r="F223" i="31"/>
  <c r="B223" i="31"/>
  <c r="F222" i="31"/>
  <c r="E222" i="31"/>
  <c r="B222" i="31"/>
  <c r="F221" i="31"/>
  <c r="E221" i="31"/>
  <c r="B221" i="31"/>
  <c r="F220" i="31"/>
  <c r="E220" i="31"/>
  <c r="B220" i="31"/>
  <c r="B219" i="31"/>
  <c r="F218" i="31"/>
  <c r="E218" i="31"/>
  <c r="B218" i="31"/>
  <c r="B217" i="31"/>
  <c r="B215" i="31"/>
  <c r="F214" i="31"/>
  <c r="E214" i="31"/>
  <c r="B214" i="31"/>
  <c r="B213" i="31"/>
  <c r="F212" i="31"/>
  <c r="E212" i="31"/>
  <c r="B212" i="31"/>
  <c r="F211" i="31"/>
  <c r="B211" i="31"/>
  <c r="F210" i="31"/>
  <c r="E210" i="31"/>
  <c r="B210" i="31"/>
  <c r="F209" i="31"/>
  <c r="E209" i="31"/>
  <c r="B209" i="31"/>
  <c r="F208" i="31"/>
  <c r="E208" i="31"/>
  <c r="B208" i="31"/>
  <c r="B207" i="31"/>
  <c r="F206" i="31"/>
  <c r="E206" i="31"/>
  <c r="B206" i="31"/>
  <c r="B205" i="31"/>
  <c r="B203" i="31"/>
  <c r="F202" i="31"/>
  <c r="E202" i="31"/>
  <c r="B202" i="31"/>
  <c r="B201" i="31"/>
  <c r="F200" i="31"/>
  <c r="E200" i="31"/>
  <c r="B200" i="31"/>
  <c r="F199" i="31"/>
  <c r="E199" i="31"/>
  <c r="B199" i="31"/>
  <c r="F198" i="31"/>
  <c r="E198" i="31"/>
  <c r="B198" i="31"/>
  <c r="E197" i="31"/>
  <c r="B197" i="31"/>
  <c r="F196" i="31"/>
  <c r="B196" i="31"/>
  <c r="B195" i="31"/>
  <c r="F194" i="31"/>
  <c r="E194" i="31"/>
  <c r="B194" i="31"/>
  <c r="B193" i="31"/>
  <c r="B191" i="31"/>
  <c r="F190" i="31"/>
  <c r="E190" i="31"/>
  <c r="B190" i="31"/>
  <c r="F189" i="31"/>
  <c r="E189" i="31"/>
  <c r="B189" i="31"/>
  <c r="B188" i="31"/>
  <c r="B187" i="31"/>
  <c r="F186" i="31"/>
  <c r="E186" i="31"/>
  <c r="B186" i="31"/>
  <c r="B185" i="31"/>
  <c r="F184" i="31"/>
  <c r="E184" i="31"/>
  <c r="B184" i="31"/>
  <c r="F183" i="31"/>
  <c r="E183" i="31"/>
  <c r="B183" i="31"/>
  <c r="F182" i="31"/>
  <c r="E182" i="31"/>
  <c r="B182" i="31"/>
  <c r="B181" i="31"/>
  <c r="F179" i="31"/>
  <c r="E179" i="31"/>
  <c r="B179" i="31"/>
  <c r="F178" i="31"/>
  <c r="E178" i="31"/>
  <c r="B178" i="31"/>
  <c r="B177" i="31"/>
  <c r="F176" i="31"/>
  <c r="E176" i="31"/>
  <c r="B176" i="31"/>
  <c r="B175" i="31"/>
  <c r="F174" i="31"/>
  <c r="E174" i="31"/>
  <c r="B174" i="31"/>
  <c r="F173" i="31"/>
  <c r="B173" i="31"/>
  <c r="F172" i="31"/>
  <c r="E172" i="31"/>
  <c r="B172" i="31"/>
  <c r="F171" i="31"/>
  <c r="E171" i="31"/>
  <c r="B171" i="31"/>
  <c r="F170" i="31"/>
  <c r="E170" i="31"/>
  <c r="B170" i="31"/>
  <c r="B169" i="31"/>
  <c r="B35" i="31" s="1"/>
  <c r="E167" i="31"/>
  <c r="B167" i="31"/>
  <c r="F166" i="31"/>
  <c r="E166" i="31"/>
  <c r="B166" i="31"/>
  <c r="B165" i="31"/>
  <c r="F164" i="31"/>
  <c r="E164" i="31"/>
  <c r="B164" i="31"/>
  <c r="B163" i="31"/>
  <c r="F162" i="31"/>
  <c r="E162" i="31"/>
  <c r="B162" i="31"/>
  <c r="F161" i="31"/>
  <c r="E161" i="31"/>
  <c r="B161" i="31"/>
  <c r="F160" i="31"/>
  <c r="E160" i="31"/>
  <c r="B160" i="31"/>
  <c r="E159" i="31"/>
  <c r="B159" i="31"/>
  <c r="F158" i="31"/>
  <c r="E158" i="31"/>
  <c r="B158" i="31"/>
  <c r="B157" i="31"/>
  <c r="B155" i="31"/>
  <c r="F154" i="31"/>
  <c r="E154" i="31"/>
  <c r="B154" i="31"/>
  <c r="B153" i="31"/>
  <c r="F152" i="31"/>
  <c r="E152" i="31"/>
  <c r="B152" i="31"/>
  <c r="F151" i="31"/>
  <c r="B151" i="31"/>
  <c r="F150" i="31"/>
  <c r="E150" i="31"/>
  <c r="B150" i="31"/>
  <c r="F149" i="31"/>
  <c r="E149" i="31"/>
  <c r="B149" i="31"/>
  <c r="B148" i="31"/>
  <c r="B147" i="31"/>
  <c r="F146" i="31"/>
  <c r="E146" i="31"/>
  <c r="B146" i="31"/>
  <c r="B145" i="31"/>
  <c r="B33" i="31" s="1"/>
  <c r="B143" i="31"/>
  <c r="F142" i="31"/>
  <c r="E142" i="31"/>
  <c r="B142" i="31"/>
  <c r="F141" i="31"/>
  <c r="E141" i="31"/>
  <c r="B141" i="31"/>
  <c r="B140" i="31"/>
  <c r="B139" i="31"/>
  <c r="F138" i="31"/>
  <c r="E138" i="31"/>
  <c r="B138" i="31"/>
  <c r="B137" i="31"/>
  <c r="F136" i="31"/>
  <c r="E136" i="31"/>
  <c r="B136" i="31"/>
  <c r="F135" i="31"/>
  <c r="E135" i="31"/>
  <c r="B135" i="31"/>
  <c r="F134" i="31"/>
  <c r="E134" i="31"/>
  <c r="B134" i="31"/>
  <c r="B133" i="31"/>
  <c r="B32" i="31" s="1"/>
  <c r="F131" i="31"/>
  <c r="E131" i="31"/>
  <c r="B131" i="31"/>
  <c r="E130" i="31"/>
  <c r="B130" i="31"/>
  <c r="B129" i="31"/>
  <c r="F128" i="31"/>
  <c r="E128" i="31"/>
  <c r="B128" i="31"/>
  <c r="B127" i="31"/>
  <c r="F126" i="31"/>
  <c r="E126" i="31"/>
  <c r="B126" i="31"/>
  <c r="F125" i="31"/>
  <c r="E125" i="31"/>
  <c r="B125" i="31"/>
  <c r="F124" i="31"/>
  <c r="E124" i="31"/>
  <c r="B124" i="31"/>
  <c r="E123" i="31"/>
  <c r="B123" i="31"/>
  <c r="F122" i="31"/>
  <c r="E122" i="31"/>
  <c r="B122" i="31"/>
  <c r="B121" i="31"/>
  <c r="B31" i="31" s="1"/>
  <c r="E119" i="31"/>
  <c r="B119" i="31"/>
  <c r="E118" i="31"/>
  <c r="B118" i="31"/>
  <c r="B117" i="31"/>
  <c r="F116" i="31"/>
  <c r="E116" i="31"/>
  <c r="B116" i="31"/>
  <c r="F115" i="31"/>
  <c r="B115" i="31"/>
  <c r="F114" i="31"/>
  <c r="E114" i="31"/>
  <c r="B114" i="31"/>
  <c r="F113" i="31"/>
  <c r="E113" i="31"/>
  <c r="B113" i="31"/>
  <c r="F112" i="31"/>
  <c r="E112" i="31"/>
  <c r="B112" i="31"/>
  <c r="B111" i="31"/>
  <c r="E110" i="31"/>
  <c r="B110" i="31"/>
  <c r="B109" i="31"/>
  <c r="B107" i="31"/>
  <c r="E106" i="31"/>
  <c r="B106" i="31"/>
  <c r="F105" i="31"/>
  <c r="E105" i="31"/>
  <c r="B105" i="31"/>
  <c r="F104" i="31"/>
  <c r="E104" i="31"/>
  <c r="B104" i="31"/>
  <c r="E103" i="31"/>
  <c r="B103" i="31"/>
  <c r="F102" i="31"/>
  <c r="E102" i="31"/>
  <c r="B102" i="31"/>
  <c r="B101" i="31"/>
  <c r="F100" i="31"/>
  <c r="B100" i="31"/>
  <c r="F99" i="31"/>
  <c r="E99" i="31"/>
  <c r="B99" i="31"/>
  <c r="F98" i="31"/>
  <c r="B98" i="31"/>
  <c r="B97" i="31"/>
  <c r="E95" i="31"/>
  <c r="B95" i="31"/>
  <c r="F94" i="31"/>
  <c r="E94" i="31"/>
  <c r="B94" i="31"/>
  <c r="B93" i="31"/>
  <c r="B92" i="31"/>
  <c r="F91" i="31"/>
  <c r="E91" i="31"/>
  <c r="B91" i="31"/>
  <c r="E90" i="31"/>
  <c r="B90" i="31"/>
  <c r="B89" i="31"/>
  <c r="F88" i="31"/>
  <c r="E88" i="31"/>
  <c r="B88" i="31"/>
  <c r="B87" i="31"/>
  <c r="F86" i="31"/>
  <c r="E86" i="31"/>
  <c r="B86" i="31"/>
  <c r="B85" i="31"/>
  <c r="F83" i="31"/>
  <c r="E83" i="31"/>
  <c r="B83" i="31"/>
  <c r="B82" i="31"/>
  <c r="B81" i="31"/>
  <c r="B80" i="31"/>
  <c r="F79" i="31"/>
  <c r="E79" i="31"/>
  <c r="B79" i="31"/>
  <c r="B78" i="31"/>
  <c r="F77" i="31"/>
  <c r="E77" i="31"/>
  <c r="B77" i="31"/>
  <c r="B76" i="31"/>
  <c r="F75" i="31"/>
  <c r="E75" i="31"/>
  <c r="B75" i="31"/>
  <c r="B74" i="31"/>
  <c r="B73" i="31"/>
  <c r="B27" i="31" s="1"/>
  <c r="AM71" i="31"/>
  <c r="AL71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F66" i="31"/>
  <c r="E66" i="31"/>
  <c r="B66" i="31"/>
  <c r="F65" i="31"/>
  <c r="B65" i="31"/>
  <c r="E64" i="31"/>
  <c r="B64" i="31"/>
  <c r="F63" i="31"/>
  <c r="E63" i="31"/>
  <c r="B63" i="31"/>
  <c r="E62" i="31"/>
  <c r="B62" i="31"/>
  <c r="F61" i="31"/>
  <c r="E61" i="31"/>
  <c r="B61" i="31"/>
  <c r="E60" i="31"/>
  <c r="B60" i="31"/>
  <c r="F59" i="31"/>
  <c r="B59" i="31"/>
  <c r="F58" i="31"/>
  <c r="E58" i="31"/>
  <c r="B58" i="31"/>
  <c r="F57" i="31"/>
  <c r="B57" i="31"/>
  <c r="E56" i="31"/>
  <c r="B56" i="31"/>
  <c r="F55" i="31"/>
  <c r="E55" i="31"/>
  <c r="B55" i="31"/>
  <c r="E54" i="31"/>
  <c r="B54" i="31"/>
  <c r="F53" i="31"/>
  <c r="E53" i="31"/>
  <c r="B53" i="31"/>
  <c r="B52" i="31"/>
  <c r="D51" i="31"/>
  <c r="C51" i="31"/>
  <c r="C49" i="31" s="1"/>
  <c r="D9" i="31" s="1"/>
  <c r="B51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B40" i="31"/>
  <c r="B39" i="31"/>
  <c r="B38" i="31"/>
  <c r="B37" i="31"/>
  <c r="B36" i="31"/>
  <c r="B34" i="31"/>
  <c r="B30" i="31"/>
  <c r="B29" i="31"/>
  <c r="B28" i="31"/>
  <c r="AM254" i="30"/>
  <c r="AL254" i="30"/>
  <c r="AK254" i="30"/>
  <c r="AJ254" i="30"/>
  <c r="AI254" i="30"/>
  <c r="AH254" i="30"/>
  <c r="AG254" i="30"/>
  <c r="AF254" i="30"/>
  <c r="AE254" i="30"/>
  <c r="AD254" i="30"/>
  <c r="AC254" i="30"/>
  <c r="AB254" i="30"/>
  <c r="AA254" i="30"/>
  <c r="Z254" i="30"/>
  <c r="Y254" i="30"/>
  <c r="X254" i="30"/>
  <c r="W254" i="30"/>
  <c r="V254" i="30"/>
  <c r="U254" i="30"/>
  <c r="T254" i="30"/>
  <c r="S254" i="30"/>
  <c r="R254" i="30"/>
  <c r="Q254" i="30"/>
  <c r="P254" i="30"/>
  <c r="O254" i="30"/>
  <c r="N254" i="30"/>
  <c r="M254" i="30"/>
  <c r="L254" i="30"/>
  <c r="K254" i="30"/>
  <c r="J254" i="30"/>
  <c r="I254" i="30"/>
  <c r="C73" i="30"/>
  <c r="C85" i="30"/>
  <c r="C97" i="30"/>
  <c r="C109" i="30"/>
  <c r="C121" i="30"/>
  <c r="C133" i="30"/>
  <c r="C145" i="30"/>
  <c r="C157" i="30"/>
  <c r="C169" i="30"/>
  <c r="C181" i="30"/>
  <c r="C193" i="30"/>
  <c r="C205" i="30"/>
  <c r="C217" i="30"/>
  <c r="C229" i="30"/>
  <c r="C241" i="30"/>
  <c r="D109" i="30"/>
  <c r="T109" i="33" s="1"/>
  <c r="D133" i="30"/>
  <c r="T133" i="33" s="1"/>
  <c r="D145" i="30"/>
  <c r="D157" i="30"/>
  <c r="T157" i="33" s="1"/>
  <c r="D169" i="30"/>
  <c r="F169" i="30" s="1"/>
  <c r="D181" i="30"/>
  <c r="T181" i="33" s="1"/>
  <c r="D205" i="30"/>
  <c r="D229" i="30"/>
  <c r="T229" i="33" s="1"/>
  <c r="D241" i="30"/>
  <c r="T241" i="33" s="1"/>
  <c r="F251" i="30"/>
  <c r="E251" i="30"/>
  <c r="B251" i="30"/>
  <c r="F250" i="30"/>
  <c r="E250" i="30"/>
  <c r="B250" i="30"/>
  <c r="F249" i="30"/>
  <c r="E249" i="30"/>
  <c r="B249" i="30"/>
  <c r="F248" i="30"/>
  <c r="E248" i="30"/>
  <c r="B248" i="30"/>
  <c r="F247" i="30"/>
  <c r="E247" i="30"/>
  <c r="B247" i="30"/>
  <c r="F246" i="30"/>
  <c r="E246" i="30"/>
  <c r="B246" i="30"/>
  <c r="F245" i="30"/>
  <c r="E245" i="30"/>
  <c r="B245" i="30"/>
  <c r="F244" i="30"/>
  <c r="E244" i="30"/>
  <c r="B244" i="30"/>
  <c r="F243" i="30"/>
  <c r="E243" i="30"/>
  <c r="B243" i="30"/>
  <c r="F242" i="30"/>
  <c r="E242" i="30"/>
  <c r="B242" i="30"/>
  <c r="B241" i="30"/>
  <c r="F239" i="30"/>
  <c r="E239" i="30"/>
  <c r="B239" i="30"/>
  <c r="F238" i="30"/>
  <c r="E238" i="30"/>
  <c r="B238" i="30"/>
  <c r="F237" i="30"/>
  <c r="E237" i="30"/>
  <c r="B237" i="30"/>
  <c r="F236" i="30"/>
  <c r="E236" i="30"/>
  <c r="B236" i="30"/>
  <c r="F235" i="30"/>
  <c r="E235" i="30"/>
  <c r="B235" i="30"/>
  <c r="F234" i="30"/>
  <c r="E234" i="30"/>
  <c r="B234" i="30"/>
  <c r="F233" i="30"/>
  <c r="E233" i="30"/>
  <c r="B233" i="30"/>
  <c r="F232" i="30"/>
  <c r="E232" i="30"/>
  <c r="B232" i="30"/>
  <c r="F231" i="30"/>
  <c r="E231" i="30"/>
  <c r="B231" i="30"/>
  <c r="F230" i="30"/>
  <c r="E230" i="30"/>
  <c r="B230" i="30"/>
  <c r="B229" i="30"/>
  <c r="F227" i="30"/>
  <c r="E227" i="30"/>
  <c r="B227" i="30"/>
  <c r="F226" i="30"/>
  <c r="E226" i="30"/>
  <c r="B226" i="30"/>
  <c r="F225" i="30"/>
  <c r="E225" i="30"/>
  <c r="B225" i="30"/>
  <c r="F224" i="30"/>
  <c r="E224" i="30"/>
  <c r="B224" i="30"/>
  <c r="F223" i="30"/>
  <c r="E223" i="30"/>
  <c r="B223" i="30"/>
  <c r="F222" i="30"/>
  <c r="E222" i="30"/>
  <c r="B222" i="30"/>
  <c r="F221" i="30"/>
  <c r="B221" i="30"/>
  <c r="F220" i="30"/>
  <c r="E220" i="30"/>
  <c r="B220" i="30"/>
  <c r="F219" i="30"/>
  <c r="E219" i="30"/>
  <c r="B219" i="30"/>
  <c r="F218" i="30"/>
  <c r="E218" i="30"/>
  <c r="B218" i="30"/>
  <c r="B217" i="30"/>
  <c r="F215" i="30"/>
  <c r="E215" i="30"/>
  <c r="B215" i="30"/>
  <c r="F214" i="30"/>
  <c r="E214" i="30"/>
  <c r="B214" i="30"/>
  <c r="F213" i="30"/>
  <c r="E213" i="30"/>
  <c r="B213" i="30"/>
  <c r="F212" i="30"/>
  <c r="E212" i="30"/>
  <c r="B212" i="30"/>
  <c r="F211" i="30"/>
  <c r="E211" i="30"/>
  <c r="B211" i="30"/>
  <c r="F210" i="30"/>
  <c r="E210" i="30"/>
  <c r="B210" i="30"/>
  <c r="F209" i="30"/>
  <c r="E209" i="30"/>
  <c r="B209" i="30"/>
  <c r="F208" i="30"/>
  <c r="E208" i="30"/>
  <c r="B208" i="30"/>
  <c r="F207" i="30"/>
  <c r="E207" i="30"/>
  <c r="B207" i="30"/>
  <c r="F206" i="30"/>
  <c r="E206" i="30"/>
  <c r="B206" i="30"/>
  <c r="B205" i="30"/>
  <c r="F203" i="30"/>
  <c r="E203" i="30"/>
  <c r="B203" i="30"/>
  <c r="F202" i="30"/>
  <c r="E202" i="30"/>
  <c r="B202" i="30"/>
  <c r="F201" i="30"/>
  <c r="E201" i="30"/>
  <c r="B201" i="30"/>
  <c r="F200" i="30"/>
  <c r="E200" i="30"/>
  <c r="B200" i="30"/>
  <c r="F199" i="30"/>
  <c r="E199" i="30"/>
  <c r="B199" i="30"/>
  <c r="F198" i="30"/>
  <c r="E198" i="30"/>
  <c r="B198" i="30"/>
  <c r="F197" i="30"/>
  <c r="E197" i="30"/>
  <c r="B197" i="30"/>
  <c r="B196" i="30"/>
  <c r="F195" i="30"/>
  <c r="E195" i="30"/>
  <c r="B195" i="30"/>
  <c r="F194" i="30"/>
  <c r="E194" i="30"/>
  <c r="B194" i="30"/>
  <c r="B193" i="30"/>
  <c r="B37" i="30" s="1"/>
  <c r="F191" i="30"/>
  <c r="E191" i="30"/>
  <c r="B191" i="30"/>
  <c r="F190" i="30"/>
  <c r="E190" i="30"/>
  <c r="B190" i="30"/>
  <c r="F189" i="30"/>
  <c r="E189" i="30"/>
  <c r="B189" i="30"/>
  <c r="F188" i="30"/>
  <c r="E188" i="30"/>
  <c r="B188" i="30"/>
  <c r="F187" i="30"/>
  <c r="E187" i="30"/>
  <c r="B187" i="30"/>
  <c r="F186" i="30"/>
  <c r="E186" i="30"/>
  <c r="B186" i="30"/>
  <c r="F185" i="30"/>
  <c r="E185" i="30"/>
  <c r="B185" i="30"/>
  <c r="F184" i="30"/>
  <c r="E184" i="30"/>
  <c r="B184" i="30"/>
  <c r="F183" i="30"/>
  <c r="E183" i="30"/>
  <c r="B183" i="30"/>
  <c r="F182" i="30"/>
  <c r="E182" i="30"/>
  <c r="B182" i="30"/>
  <c r="B181" i="30"/>
  <c r="B36" i="30" s="1"/>
  <c r="F179" i="30"/>
  <c r="E179" i="30"/>
  <c r="B179" i="30"/>
  <c r="F178" i="30"/>
  <c r="E178" i="30"/>
  <c r="B178" i="30"/>
  <c r="F177" i="30"/>
  <c r="E177" i="30"/>
  <c r="B177" i="30"/>
  <c r="F176" i="30"/>
  <c r="E176" i="30"/>
  <c r="B176" i="30"/>
  <c r="F175" i="30"/>
  <c r="E175" i="30"/>
  <c r="B175" i="30"/>
  <c r="F174" i="30"/>
  <c r="E174" i="30"/>
  <c r="B174" i="30"/>
  <c r="E173" i="30"/>
  <c r="B173" i="30"/>
  <c r="F172" i="30"/>
  <c r="E172" i="30"/>
  <c r="B172" i="30"/>
  <c r="F171" i="30"/>
  <c r="E171" i="30"/>
  <c r="B171" i="30"/>
  <c r="F170" i="30"/>
  <c r="E170" i="30"/>
  <c r="B170" i="30"/>
  <c r="B169" i="30"/>
  <c r="F167" i="30"/>
  <c r="E167" i="30"/>
  <c r="B167" i="30"/>
  <c r="F166" i="30"/>
  <c r="E166" i="30"/>
  <c r="B166" i="30"/>
  <c r="F165" i="30"/>
  <c r="E165" i="30"/>
  <c r="B165" i="30"/>
  <c r="F164" i="30"/>
  <c r="E164" i="30"/>
  <c r="B164" i="30"/>
  <c r="F163" i="30"/>
  <c r="E163" i="30"/>
  <c r="B163" i="30"/>
  <c r="F162" i="30"/>
  <c r="E162" i="30"/>
  <c r="B162" i="30"/>
  <c r="F161" i="30"/>
  <c r="E161" i="30"/>
  <c r="B161" i="30"/>
  <c r="F160" i="30"/>
  <c r="E160" i="30"/>
  <c r="B160" i="30"/>
  <c r="F159" i="30"/>
  <c r="E159" i="30"/>
  <c r="B159" i="30"/>
  <c r="F158" i="30"/>
  <c r="E158" i="30"/>
  <c r="B158" i="30"/>
  <c r="B157" i="30"/>
  <c r="F155" i="30"/>
  <c r="E155" i="30"/>
  <c r="B155" i="30"/>
  <c r="F154" i="30"/>
  <c r="E154" i="30"/>
  <c r="B154" i="30"/>
  <c r="F153" i="30"/>
  <c r="E153" i="30"/>
  <c r="B153" i="30"/>
  <c r="F152" i="30"/>
  <c r="E152" i="30"/>
  <c r="B152" i="30"/>
  <c r="F151" i="30"/>
  <c r="E151" i="30"/>
  <c r="B151" i="30"/>
  <c r="F150" i="30"/>
  <c r="E150" i="30"/>
  <c r="B150" i="30"/>
  <c r="F149" i="30"/>
  <c r="E149" i="30"/>
  <c r="B149" i="30"/>
  <c r="E148" i="30"/>
  <c r="B148" i="30"/>
  <c r="F147" i="30"/>
  <c r="E147" i="30"/>
  <c r="B147" i="30"/>
  <c r="F146" i="30"/>
  <c r="E146" i="30"/>
  <c r="B146" i="30"/>
  <c r="B145" i="30"/>
  <c r="B33" i="30" s="1"/>
  <c r="F143" i="30"/>
  <c r="E143" i="30"/>
  <c r="B143" i="30"/>
  <c r="F142" i="30"/>
  <c r="E142" i="30"/>
  <c r="B142" i="30"/>
  <c r="F141" i="30"/>
  <c r="E141" i="30"/>
  <c r="B141" i="30"/>
  <c r="F140" i="30"/>
  <c r="E140" i="30"/>
  <c r="B140" i="30"/>
  <c r="F139" i="30"/>
  <c r="E139" i="30"/>
  <c r="B139" i="30"/>
  <c r="F138" i="30"/>
  <c r="E138" i="30"/>
  <c r="B138" i="30"/>
  <c r="F137" i="30"/>
  <c r="E137" i="30"/>
  <c r="B137" i="30"/>
  <c r="F136" i="30"/>
  <c r="E136" i="30"/>
  <c r="B136" i="30"/>
  <c r="F135" i="30"/>
  <c r="E135" i="30"/>
  <c r="B135" i="30"/>
  <c r="F134" i="30"/>
  <c r="E134" i="30"/>
  <c r="B134" i="30"/>
  <c r="E133" i="30"/>
  <c r="B133" i="30"/>
  <c r="B32" i="30" s="1"/>
  <c r="F131" i="30"/>
  <c r="E131" i="30"/>
  <c r="B131" i="30"/>
  <c r="F130" i="30"/>
  <c r="E130" i="30"/>
  <c r="B130" i="30"/>
  <c r="F129" i="30"/>
  <c r="E129" i="30"/>
  <c r="B129" i="30"/>
  <c r="F128" i="30"/>
  <c r="E128" i="30"/>
  <c r="B128" i="30"/>
  <c r="F127" i="30"/>
  <c r="E127" i="30"/>
  <c r="B127" i="30"/>
  <c r="F126" i="30"/>
  <c r="E126" i="30"/>
  <c r="B126" i="30"/>
  <c r="F125" i="30"/>
  <c r="B125" i="30"/>
  <c r="F124" i="30"/>
  <c r="E124" i="30"/>
  <c r="B124" i="30"/>
  <c r="F123" i="30"/>
  <c r="E123" i="30"/>
  <c r="B123" i="30"/>
  <c r="F122" i="30"/>
  <c r="E122" i="30"/>
  <c r="B122" i="30"/>
  <c r="B121" i="30"/>
  <c r="F119" i="30"/>
  <c r="E119" i="30"/>
  <c r="B119" i="30"/>
  <c r="F118" i="30"/>
  <c r="E118" i="30"/>
  <c r="B118" i="30"/>
  <c r="F117" i="30"/>
  <c r="E117" i="30"/>
  <c r="B117" i="30"/>
  <c r="F116" i="30"/>
  <c r="E116" i="30"/>
  <c r="B116" i="30"/>
  <c r="F115" i="30"/>
  <c r="E115" i="30"/>
  <c r="B115" i="30"/>
  <c r="F114" i="30"/>
  <c r="E114" i="30"/>
  <c r="B114" i="30"/>
  <c r="F113" i="30"/>
  <c r="E113" i="30"/>
  <c r="B113" i="30"/>
  <c r="F112" i="30"/>
  <c r="E112" i="30"/>
  <c r="B112" i="30"/>
  <c r="F111" i="30"/>
  <c r="E111" i="30"/>
  <c r="B111" i="30"/>
  <c r="F110" i="30"/>
  <c r="E110" i="30"/>
  <c r="B110" i="30"/>
  <c r="B109" i="30"/>
  <c r="B30" i="30" s="1"/>
  <c r="F107" i="30"/>
  <c r="E107" i="30"/>
  <c r="B107" i="30"/>
  <c r="F106" i="30"/>
  <c r="E106" i="30"/>
  <c r="B106" i="30"/>
  <c r="F105" i="30"/>
  <c r="E105" i="30"/>
  <c r="B105" i="30"/>
  <c r="F104" i="30"/>
  <c r="E104" i="30"/>
  <c r="B104" i="30"/>
  <c r="F103" i="30"/>
  <c r="E103" i="30"/>
  <c r="B103" i="30"/>
  <c r="F102" i="30"/>
  <c r="E102" i="30"/>
  <c r="B102" i="30"/>
  <c r="F101" i="30"/>
  <c r="E101" i="30"/>
  <c r="B101" i="30"/>
  <c r="F100" i="30"/>
  <c r="B100" i="30"/>
  <c r="F99" i="30"/>
  <c r="E99" i="30"/>
  <c r="B99" i="30"/>
  <c r="F98" i="30"/>
  <c r="E98" i="30"/>
  <c r="B98" i="30"/>
  <c r="B97" i="30"/>
  <c r="F95" i="30"/>
  <c r="E95" i="30"/>
  <c r="B95" i="30"/>
  <c r="F94" i="30"/>
  <c r="E94" i="30"/>
  <c r="B94" i="30"/>
  <c r="F93" i="30"/>
  <c r="E93" i="30"/>
  <c r="B93" i="30"/>
  <c r="F92" i="30"/>
  <c r="E92" i="30"/>
  <c r="B92" i="30"/>
  <c r="F91" i="30"/>
  <c r="E91" i="30"/>
  <c r="B91" i="30"/>
  <c r="F90" i="30"/>
  <c r="E90" i="30"/>
  <c r="B90" i="30"/>
  <c r="F89" i="30"/>
  <c r="E89" i="30"/>
  <c r="B89" i="30"/>
  <c r="F88" i="30"/>
  <c r="E88" i="30"/>
  <c r="B88" i="30"/>
  <c r="F87" i="30"/>
  <c r="E87" i="30"/>
  <c r="B87" i="30"/>
  <c r="F86" i="30"/>
  <c r="E86" i="30"/>
  <c r="B86" i="30"/>
  <c r="B85" i="30"/>
  <c r="B28" i="30" s="1"/>
  <c r="F83" i="30"/>
  <c r="E83" i="30"/>
  <c r="B83" i="30"/>
  <c r="E82" i="30"/>
  <c r="B82" i="30"/>
  <c r="F81" i="30"/>
  <c r="E81" i="30"/>
  <c r="B81" i="30"/>
  <c r="B80" i="30"/>
  <c r="F79" i="30"/>
  <c r="E79" i="30"/>
  <c r="B79" i="30"/>
  <c r="B78" i="30"/>
  <c r="F77" i="30"/>
  <c r="E77" i="30"/>
  <c r="B77" i="30"/>
  <c r="F76" i="30"/>
  <c r="B76" i="30"/>
  <c r="F75" i="30"/>
  <c r="E75" i="30"/>
  <c r="B75" i="30"/>
  <c r="E74" i="30"/>
  <c r="B74" i="30"/>
  <c r="B73" i="30"/>
  <c r="AM71" i="30"/>
  <c r="AL71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F66" i="30"/>
  <c r="E66" i="30"/>
  <c r="B66" i="30"/>
  <c r="B65" i="30"/>
  <c r="F64" i="30"/>
  <c r="E64" i="30"/>
  <c r="B64" i="30"/>
  <c r="B63" i="30"/>
  <c r="F62" i="30"/>
  <c r="E62" i="30"/>
  <c r="B62" i="30"/>
  <c r="B61" i="30"/>
  <c r="F60" i="30"/>
  <c r="E60" i="30"/>
  <c r="B60" i="30"/>
  <c r="E59" i="30"/>
  <c r="B59" i="30"/>
  <c r="F58" i="30"/>
  <c r="E58" i="30"/>
  <c r="B58" i="30"/>
  <c r="B57" i="30"/>
  <c r="F56" i="30"/>
  <c r="E56" i="30"/>
  <c r="B56" i="30"/>
  <c r="B55" i="30"/>
  <c r="F54" i="30"/>
  <c r="E54" i="30"/>
  <c r="B54" i="30"/>
  <c r="F53" i="30"/>
  <c r="E53" i="30"/>
  <c r="B53" i="30"/>
  <c r="F52" i="30"/>
  <c r="E52" i="30"/>
  <c r="B52" i="30"/>
  <c r="C51" i="30"/>
  <c r="C49" i="30" s="1"/>
  <c r="D9" i="30" s="1"/>
  <c r="B51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B41" i="30"/>
  <c r="E40" i="30"/>
  <c r="C40" i="30"/>
  <c r="B40" i="30"/>
  <c r="B39" i="30"/>
  <c r="E38" i="30"/>
  <c r="B38" i="30"/>
  <c r="C35" i="30"/>
  <c r="B35" i="30"/>
  <c r="B34" i="30"/>
  <c r="B31" i="30"/>
  <c r="C30" i="30"/>
  <c r="B29" i="30"/>
  <c r="B27" i="30"/>
  <c r="AM254" i="29"/>
  <c r="AL254" i="29"/>
  <c r="AK254" i="29"/>
  <c r="AJ254" i="29"/>
  <c r="AI254" i="29"/>
  <c r="AH254" i="29"/>
  <c r="AG254" i="29"/>
  <c r="AF254" i="29"/>
  <c r="AE254" i="29"/>
  <c r="AD254" i="29"/>
  <c r="AC254" i="29"/>
  <c r="AB254" i="29"/>
  <c r="AA254" i="29"/>
  <c r="Z254" i="29"/>
  <c r="Y254" i="29"/>
  <c r="X254" i="29"/>
  <c r="W254" i="29"/>
  <c r="V254" i="29"/>
  <c r="U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C73" i="29"/>
  <c r="C85" i="29"/>
  <c r="C97" i="29"/>
  <c r="C109" i="29"/>
  <c r="C121" i="29"/>
  <c r="C133" i="29"/>
  <c r="C145" i="29"/>
  <c r="C157" i="29"/>
  <c r="C169" i="29"/>
  <c r="C181" i="29"/>
  <c r="C193" i="29"/>
  <c r="C205" i="29"/>
  <c r="C217" i="29"/>
  <c r="C229" i="29"/>
  <c r="C241" i="29"/>
  <c r="D169" i="29"/>
  <c r="S169" i="33" s="1"/>
  <c r="F251" i="29"/>
  <c r="E251" i="29"/>
  <c r="B251" i="29"/>
  <c r="F250" i="29"/>
  <c r="B250" i="29"/>
  <c r="F249" i="29"/>
  <c r="E249" i="29"/>
  <c r="B249" i="29"/>
  <c r="B248" i="29"/>
  <c r="F247" i="29"/>
  <c r="E247" i="29"/>
  <c r="B247" i="29"/>
  <c r="B246" i="29"/>
  <c r="F245" i="29"/>
  <c r="E245" i="29"/>
  <c r="B245" i="29"/>
  <c r="B244" i="29"/>
  <c r="F243" i="29"/>
  <c r="E243" i="29"/>
  <c r="B243" i="29"/>
  <c r="F242" i="29"/>
  <c r="B242" i="29"/>
  <c r="B241" i="29"/>
  <c r="F239" i="29"/>
  <c r="E239" i="29"/>
  <c r="B239" i="29"/>
  <c r="E238" i="29"/>
  <c r="B238" i="29"/>
  <c r="F237" i="29"/>
  <c r="E237" i="29"/>
  <c r="B237" i="29"/>
  <c r="B236" i="29"/>
  <c r="F235" i="29"/>
  <c r="E235" i="29"/>
  <c r="B235" i="29"/>
  <c r="B234" i="29"/>
  <c r="B233" i="29"/>
  <c r="E232" i="29"/>
  <c r="B232" i="29"/>
  <c r="F231" i="29"/>
  <c r="E231" i="29"/>
  <c r="B231" i="29"/>
  <c r="B230" i="29"/>
  <c r="B229" i="29"/>
  <c r="B40" i="29" s="1"/>
  <c r="F227" i="29"/>
  <c r="E227" i="29"/>
  <c r="B227" i="29"/>
  <c r="B226" i="29"/>
  <c r="F225" i="29"/>
  <c r="E225" i="29"/>
  <c r="B225" i="29"/>
  <c r="B224" i="29"/>
  <c r="F223" i="29"/>
  <c r="E223" i="29"/>
  <c r="B223" i="29"/>
  <c r="F222" i="29"/>
  <c r="B222" i="29"/>
  <c r="F221" i="29"/>
  <c r="E221" i="29"/>
  <c r="B221" i="29"/>
  <c r="B220" i="29"/>
  <c r="F219" i="29"/>
  <c r="E219" i="29"/>
  <c r="B219" i="29"/>
  <c r="B218" i="29"/>
  <c r="B217" i="29"/>
  <c r="B39" i="29" s="1"/>
  <c r="F215" i="29"/>
  <c r="E215" i="29"/>
  <c r="B215" i="29"/>
  <c r="B214" i="29"/>
  <c r="F213" i="29"/>
  <c r="E213" i="29"/>
  <c r="B213" i="29"/>
  <c r="B212" i="29"/>
  <c r="F211" i="29"/>
  <c r="E211" i="29"/>
  <c r="B211" i="29"/>
  <c r="F210" i="29"/>
  <c r="B210" i="29"/>
  <c r="F209" i="29"/>
  <c r="E209" i="29"/>
  <c r="B209" i="29"/>
  <c r="B208" i="29"/>
  <c r="F207" i="29"/>
  <c r="E207" i="29"/>
  <c r="B207" i="29"/>
  <c r="B206" i="29"/>
  <c r="B205" i="29"/>
  <c r="B38" i="29" s="1"/>
  <c r="F203" i="29"/>
  <c r="E203" i="29"/>
  <c r="B203" i="29"/>
  <c r="B202" i="29"/>
  <c r="F201" i="29"/>
  <c r="E201" i="29"/>
  <c r="B201" i="29"/>
  <c r="B200" i="29"/>
  <c r="F199" i="29"/>
  <c r="E199" i="29"/>
  <c r="B199" i="29"/>
  <c r="B198" i="29"/>
  <c r="F197" i="29"/>
  <c r="E197" i="29"/>
  <c r="B197" i="29"/>
  <c r="B196" i="29"/>
  <c r="F195" i="29"/>
  <c r="E195" i="29"/>
  <c r="B195" i="29"/>
  <c r="B194" i="29"/>
  <c r="B193" i="29"/>
  <c r="B37" i="29" s="1"/>
  <c r="F191" i="29"/>
  <c r="E191" i="29"/>
  <c r="B191" i="29"/>
  <c r="F190" i="29"/>
  <c r="B190" i="29"/>
  <c r="F189" i="29"/>
  <c r="E189" i="29"/>
  <c r="B189" i="29"/>
  <c r="B188" i="29"/>
  <c r="F187" i="29"/>
  <c r="E187" i="29"/>
  <c r="B187" i="29"/>
  <c r="B186" i="29"/>
  <c r="F185" i="29"/>
  <c r="E185" i="29"/>
  <c r="B185" i="29"/>
  <c r="B184" i="29"/>
  <c r="F183" i="29"/>
  <c r="E183" i="29"/>
  <c r="B183" i="29"/>
  <c r="F182" i="29"/>
  <c r="B182" i="29"/>
  <c r="B181" i="29"/>
  <c r="F179" i="29"/>
  <c r="E179" i="29"/>
  <c r="B179" i="29"/>
  <c r="E178" i="29"/>
  <c r="B178" i="29"/>
  <c r="F177" i="29"/>
  <c r="E177" i="29"/>
  <c r="B177" i="29"/>
  <c r="B176" i="29"/>
  <c r="F175" i="29"/>
  <c r="E175" i="29"/>
  <c r="B175" i="29"/>
  <c r="B174" i="29"/>
  <c r="F173" i="29"/>
  <c r="E173" i="29"/>
  <c r="B173" i="29"/>
  <c r="B172" i="29"/>
  <c r="F171" i="29"/>
  <c r="E171" i="29"/>
  <c r="B171" i="29"/>
  <c r="E170" i="29"/>
  <c r="B170" i="29"/>
  <c r="B169" i="29"/>
  <c r="F167" i="29"/>
  <c r="E167" i="29"/>
  <c r="B167" i="29"/>
  <c r="B166" i="29"/>
  <c r="F165" i="29"/>
  <c r="E165" i="29"/>
  <c r="B165" i="29"/>
  <c r="B164" i="29"/>
  <c r="F163" i="29"/>
  <c r="E163" i="29"/>
  <c r="B163" i="29"/>
  <c r="B162" i="29"/>
  <c r="F161" i="29"/>
  <c r="E161" i="29"/>
  <c r="B161" i="29"/>
  <c r="F160" i="29"/>
  <c r="B160" i="29"/>
  <c r="F159" i="29"/>
  <c r="E159" i="29"/>
  <c r="B159" i="29"/>
  <c r="B158" i="29"/>
  <c r="B157" i="29"/>
  <c r="F155" i="29"/>
  <c r="E155" i="29"/>
  <c r="B155" i="29"/>
  <c r="B154" i="29"/>
  <c r="F153" i="29"/>
  <c r="E153" i="29"/>
  <c r="B153" i="29"/>
  <c r="B152" i="29"/>
  <c r="F151" i="29"/>
  <c r="E151" i="29"/>
  <c r="B151" i="29"/>
  <c r="B150" i="29"/>
  <c r="F149" i="29"/>
  <c r="E149" i="29"/>
  <c r="B149" i="29"/>
  <c r="E148" i="29"/>
  <c r="B148" i="29"/>
  <c r="F147" i="29"/>
  <c r="E147" i="29"/>
  <c r="B147" i="29"/>
  <c r="B146" i="29"/>
  <c r="B145" i="29"/>
  <c r="B33" i="29" s="1"/>
  <c r="F143" i="29"/>
  <c r="E143" i="29"/>
  <c r="B143" i="29"/>
  <c r="B142" i="29"/>
  <c r="F141" i="29"/>
  <c r="E141" i="29"/>
  <c r="B141" i="29"/>
  <c r="B140" i="29"/>
  <c r="F139" i="29"/>
  <c r="E139" i="29"/>
  <c r="B139" i="29"/>
  <c r="F138" i="29"/>
  <c r="B138" i="29"/>
  <c r="F137" i="29"/>
  <c r="E137" i="29"/>
  <c r="B137" i="29"/>
  <c r="B136" i="29"/>
  <c r="F135" i="29"/>
  <c r="E135" i="29"/>
  <c r="B135" i="29"/>
  <c r="B134" i="29"/>
  <c r="B133" i="29"/>
  <c r="F131" i="29"/>
  <c r="E131" i="29"/>
  <c r="B131" i="29"/>
  <c r="B130" i="29"/>
  <c r="F129" i="29"/>
  <c r="E129" i="29"/>
  <c r="B129" i="29"/>
  <c r="B128" i="29"/>
  <c r="F127" i="29"/>
  <c r="E127" i="29"/>
  <c r="B127" i="29"/>
  <c r="B126" i="29"/>
  <c r="F125" i="29"/>
  <c r="E125" i="29"/>
  <c r="B125" i="29"/>
  <c r="E124" i="29"/>
  <c r="B124" i="29"/>
  <c r="F123" i="29"/>
  <c r="E123" i="29"/>
  <c r="B123" i="29"/>
  <c r="B122" i="29"/>
  <c r="B121" i="29"/>
  <c r="B31" i="29" s="1"/>
  <c r="F119" i="29"/>
  <c r="E119" i="29"/>
  <c r="B119" i="29"/>
  <c r="B118" i="29"/>
  <c r="F117" i="29"/>
  <c r="E117" i="29"/>
  <c r="B117" i="29"/>
  <c r="B116" i="29"/>
  <c r="F115" i="29"/>
  <c r="E115" i="29"/>
  <c r="B115" i="29"/>
  <c r="B114" i="29"/>
  <c r="F113" i="29"/>
  <c r="E113" i="29"/>
  <c r="B113" i="29"/>
  <c r="E112" i="29"/>
  <c r="B112" i="29"/>
  <c r="F111" i="29"/>
  <c r="E111" i="29"/>
  <c r="B111" i="29"/>
  <c r="B110" i="29"/>
  <c r="B109" i="29"/>
  <c r="F107" i="29"/>
  <c r="E107" i="29"/>
  <c r="B107" i="29"/>
  <c r="B106" i="29"/>
  <c r="F105" i="29"/>
  <c r="E105" i="29"/>
  <c r="B105" i="29"/>
  <c r="B104" i="29"/>
  <c r="F103" i="29"/>
  <c r="E103" i="29"/>
  <c r="B103" i="29"/>
  <c r="B102" i="29"/>
  <c r="F101" i="29"/>
  <c r="E101" i="29"/>
  <c r="B101" i="29"/>
  <c r="E100" i="29"/>
  <c r="B100" i="29"/>
  <c r="F99" i="29"/>
  <c r="E99" i="29"/>
  <c r="B99" i="29"/>
  <c r="B98" i="29"/>
  <c r="B97" i="29"/>
  <c r="B29" i="29" s="1"/>
  <c r="F95" i="29"/>
  <c r="E95" i="29"/>
  <c r="B95" i="29"/>
  <c r="B94" i="29"/>
  <c r="F93" i="29"/>
  <c r="E93" i="29"/>
  <c r="B93" i="29"/>
  <c r="B92" i="29"/>
  <c r="F91" i="29"/>
  <c r="E91" i="29"/>
  <c r="B91" i="29"/>
  <c r="B90" i="29"/>
  <c r="F89" i="29"/>
  <c r="E89" i="29"/>
  <c r="B89" i="29"/>
  <c r="E88" i="29"/>
  <c r="B88" i="29"/>
  <c r="F87" i="29"/>
  <c r="E87" i="29"/>
  <c r="B87" i="29"/>
  <c r="B86" i="29"/>
  <c r="B85" i="29"/>
  <c r="B28" i="29" s="1"/>
  <c r="F83" i="29"/>
  <c r="E83" i="29"/>
  <c r="B83" i="29"/>
  <c r="F82" i="29"/>
  <c r="E82" i="29"/>
  <c r="B82" i="29"/>
  <c r="F81" i="29"/>
  <c r="E81" i="29"/>
  <c r="B81" i="29"/>
  <c r="F80" i="29"/>
  <c r="E80" i="29"/>
  <c r="B80" i="29"/>
  <c r="F79" i="29"/>
  <c r="E79" i="29"/>
  <c r="B79" i="29"/>
  <c r="F78" i="29"/>
  <c r="E78" i="29"/>
  <c r="B78" i="29"/>
  <c r="F77" i="29"/>
  <c r="E77" i="29"/>
  <c r="B77" i="29"/>
  <c r="E76" i="29"/>
  <c r="B76" i="29"/>
  <c r="F75" i="29"/>
  <c r="E75" i="29"/>
  <c r="B75" i="29"/>
  <c r="F74" i="29"/>
  <c r="E74" i="29"/>
  <c r="B74" i="29"/>
  <c r="B73" i="29"/>
  <c r="AM71" i="29"/>
  <c r="AL71" i="29"/>
  <c r="AK71" i="29"/>
  <c r="AJ71" i="29"/>
  <c r="AI71" i="29"/>
  <c r="AH71" i="29"/>
  <c r="AG71" i="29"/>
  <c r="AF71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F66" i="29"/>
  <c r="E66" i="29"/>
  <c r="B66" i="29"/>
  <c r="F65" i="29"/>
  <c r="E65" i="29"/>
  <c r="B65" i="29"/>
  <c r="F64" i="29"/>
  <c r="E64" i="29"/>
  <c r="B64" i="29"/>
  <c r="F63" i="29"/>
  <c r="E63" i="29"/>
  <c r="B63" i="29"/>
  <c r="F62" i="29"/>
  <c r="E62" i="29"/>
  <c r="B62" i="29"/>
  <c r="F61" i="29"/>
  <c r="E61" i="29"/>
  <c r="B61" i="29"/>
  <c r="F60" i="29"/>
  <c r="E60" i="29"/>
  <c r="B60" i="29"/>
  <c r="F59" i="29"/>
  <c r="E59" i="29"/>
  <c r="B59" i="29"/>
  <c r="F58" i="29"/>
  <c r="E58" i="29"/>
  <c r="B58" i="29"/>
  <c r="F57" i="29"/>
  <c r="E57" i="29"/>
  <c r="B57" i="29"/>
  <c r="F56" i="29"/>
  <c r="E56" i="29"/>
  <c r="B56" i="29"/>
  <c r="F55" i="29"/>
  <c r="E55" i="29"/>
  <c r="B55" i="29"/>
  <c r="F54" i="29"/>
  <c r="E54" i="29"/>
  <c r="B54" i="29"/>
  <c r="B53" i="29"/>
  <c r="F52" i="29"/>
  <c r="E52" i="29"/>
  <c r="B52" i="29"/>
  <c r="C51" i="29"/>
  <c r="C49" i="29" s="1"/>
  <c r="D9" i="29" s="1"/>
  <c r="B51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B41" i="29"/>
  <c r="B36" i="29"/>
  <c r="B35" i="29"/>
  <c r="B34" i="29"/>
  <c r="B32" i="29"/>
  <c r="B30" i="29"/>
  <c r="B27" i="29"/>
  <c r="AM254" i="28"/>
  <c r="AL254" i="28"/>
  <c r="AK254" i="28"/>
  <c r="AJ254" i="28"/>
  <c r="AI254" i="28"/>
  <c r="AH254" i="28"/>
  <c r="AG254" i="28"/>
  <c r="AF254" i="28"/>
  <c r="AE254" i="28"/>
  <c r="AD254" i="28"/>
  <c r="AC254" i="28"/>
  <c r="AB254" i="28"/>
  <c r="AA254" i="28"/>
  <c r="Z254" i="28"/>
  <c r="Y254" i="28"/>
  <c r="X254" i="28"/>
  <c r="W254" i="28"/>
  <c r="V254" i="28"/>
  <c r="U254" i="28"/>
  <c r="T254" i="28"/>
  <c r="S254" i="28"/>
  <c r="R254" i="28"/>
  <c r="Q254" i="28"/>
  <c r="P254" i="28"/>
  <c r="O254" i="28"/>
  <c r="N254" i="28"/>
  <c r="M254" i="28"/>
  <c r="L254" i="28"/>
  <c r="K254" i="28"/>
  <c r="J254" i="28"/>
  <c r="I254" i="28"/>
  <c r="C73" i="28"/>
  <c r="C85" i="28"/>
  <c r="C97" i="28"/>
  <c r="C109" i="28"/>
  <c r="C121" i="28"/>
  <c r="C133" i="28"/>
  <c r="C145" i="28"/>
  <c r="C157" i="28"/>
  <c r="C169" i="28"/>
  <c r="C181" i="28"/>
  <c r="C193" i="28"/>
  <c r="C205" i="28"/>
  <c r="C217" i="28"/>
  <c r="C229" i="28"/>
  <c r="C241" i="28"/>
  <c r="D97" i="28"/>
  <c r="R97" i="33" s="1"/>
  <c r="D109" i="28"/>
  <c r="R109" i="33" s="1"/>
  <c r="D193" i="28"/>
  <c r="R193" i="33" s="1"/>
  <c r="D205" i="28"/>
  <c r="R205" i="33" s="1"/>
  <c r="F251" i="28"/>
  <c r="E251" i="28"/>
  <c r="B251" i="28"/>
  <c r="E250" i="28"/>
  <c r="B250" i="28"/>
  <c r="F249" i="28"/>
  <c r="E249" i="28"/>
  <c r="B249" i="28"/>
  <c r="B248" i="28"/>
  <c r="F247" i="28"/>
  <c r="E247" i="28"/>
  <c r="B247" i="28"/>
  <c r="B246" i="28"/>
  <c r="F245" i="28"/>
  <c r="E245" i="28"/>
  <c r="B245" i="28"/>
  <c r="F244" i="28"/>
  <c r="B244" i="28"/>
  <c r="F243" i="28"/>
  <c r="E243" i="28"/>
  <c r="B243" i="28"/>
  <c r="E242" i="28"/>
  <c r="B242" i="28"/>
  <c r="B241" i="28"/>
  <c r="F239" i="28"/>
  <c r="E239" i="28"/>
  <c r="B239" i="28"/>
  <c r="B238" i="28"/>
  <c r="F237" i="28"/>
  <c r="E237" i="28"/>
  <c r="B237" i="28"/>
  <c r="B236" i="28"/>
  <c r="B235" i="28"/>
  <c r="F234" i="28"/>
  <c r="E234" i="28"/>
  <c r="B234" i="28"/>
  <c r="F233" i="28"/>
  <c r="E233" i="28"/>
  <c r="B233" i="28"/>
  <c r="B232" i="28"/>
  <c r="F231" i="28"/>
  <c r="E231" i="28"/>
  <c r="B231" i="28"/>
  <c r="B230" i="28"/>
  <c r="B229" i="28"/>
  <c r="F227" i="28"/>
  <c r="E227" i="28"/>
  <c r="B227" i="28"/>
  <c r="B226" i="28"/>
  <c r="F225" i="28"/>
  <c r="E225" i="28"/>
  <c r="B225" i="28"/>
  <c r="F224" i="28"/>
  <c r="B224" i="28"/>
  <c r="F223" i="28"/>
  <c r="E223" i="28"/>
  <c r="B223" i="28"/>
  <c r="E222" i="28"/>
  <c r="B222" i="28"/>
  <c r="F221" i="28"/>
  <c r="E221" i="28"/>
  <c r="B221" i="28"/>
  <c r="B220" i="28"/>
  <c r="F219" i="28"/>
  <c r="E219" i="28"/>
  <c r="B219" i="28"/>
  <c r="B218" i="28"/>
  <c r="B217" i="28"/>
  <c r="F215" i="28"/>
  <c r="E215" i="28"/>
  <c r="B215" i="28"/>
  <c r="B214" i="28"/>
  <c r="F213" i="28"/>
  <c r="E213" i="28"/>
  <c r="B213" i="28"/>
  <c r="F212" i="28"/>
  <c r="E212" i="28"/>
  <c r="B212" i="28"/>
  <c r="F211" i="28"/>
  <c r="E211" i="28"/>
  <c r="B211" i="28"/>
  <c r="B210" i="28"/>
  <c r="F209" i="28"/>
  <c r="E209" i="28"/>
  <c r="B209" i="28"/>
  <c r="B208" i="28"/>
  <c r="F207" i="28"/>
  <c r="E207" i="28"/>
  <c r="B207" i="28"/>
  <c r="B206" i="28"/>
  <c r="B205" i="28"/>
  <c r="B38" i="28" s="1"/>
  <c r="F203" i="28"/>
  <c r="E203" i="28"/>
  <c r="B203" i="28"/>
  <c r="B202" i="28"/>
  <c r="F201" i="28"/>
  <c r="E201" i="28"/>
  <c r="B201" i="28"/>
  <c r="F200" i="28"/>
  <c r="B200" i="28"/>
  <c r="F199" i="28"/>
  <c r="E199" i="28"/>
  <c r="B199" i="28"/>
  <c r="E198" i="28"/>
  <c r="B198" i="28"/>
  <c r="F197" i="28"/>
  <c r="E197" i="28"/>
  <c r="B197" i="28"/>
  <c r="B196" i="28"/>
  <c r="F195" i="28"/>
  <c r="E195" i="28"/>
  <c r="B195" i="28"/>
  <c r="B194" i="28"/>
  <c r="B193" i="28"/>
  <c r="F191" i="28"/>
  <c r="E191" i="28"/>
  <c r="B191" i="28"/>
  <c r="B190" i="28"/>
  <c r="F189" i="28"/>
  <c r="E189" i="28"/>
  <c r="B189" i="28"/>
  <c r="F188" i="28"/>
  <c r="B188" i="28"/>
  <c r="F187" i="28"/>
  <c r="E187" i="28"/>
  <c r="B187" i="28"/>
  <c r="E186" i="28"/>
  <c r="B186" i="28"/>
  <c r="F185" i="28"/>
  <c r="E185" i="28"/>
  <c r="B185" i="28"/>
  <c r="B184" i="28"/>
  <c r="F183" i="28"/>
  <c r="E183" i="28"/>
  <c r="B183" i="28"/>
  <c r="B182" i="28"/>
  <c r="B181" i="28"/>
  <c r="F179" i="28"/>
  <c r="E179" i="28"/>
  <c r="B179" i="28"/>
  <c r="B178" i="28"/>
  <c r="F177" i="28"/>
  <c r="E177" i="28"/>
  <c r="B177" i="28"/>
  <c r="B176" i="28"/>
  <c r="F175" i="28"/>
  <c r="E175" i="28"/>
  <c r="B175" i="28"/>
  <c r="F174" i="28"/>
  <c r="E174" i="28"/>
  <c r="B174" i="28"/>
  <c r="F173" i="28"/>
  <c r="E173" i="28"/>
  <c r="B173" i="28"/>
  <c r="B172" i="28"/>
  <c r="F171" i="28"/>
  <c r="E171" i="28"/>
  <c r="B171" i="28"/>
  <c r="B170" i="28"/>
  <c r="B169" i="28"/>
  <c r="B35" i="28" s="1"/>
  <c r="F167" i="28"/>
  <c r="E167" i="28"/>
  <c r="B167" i="28"/>
  <c r="B166" i="28"/>
  <c r="F165" i="28"/>
  <c r="E165" i="28"/>
  <c r="B165" i="28"/>
  <c r="F164" i="28"/>
  <c r="B164" i="28"/>
  <c r="F163" i="28"/>
  <c r="E163" i="28"/>
  <c r="B163" i="28"/>
  <c r="E162" i="28"/>
  <c r="B162" i="28"/>
  <c r="F161" i="28"/>
  <c r="E161" i="28"/>
  <c r="B161" i="28"/>
  <c r="B160" i="28"/>
  <c r="F159" i="28"/>
  <c r="E159" i="28"/>
  <c r="B159" i="28"/>
  <c r="B158" i="28"/>
  <c r="B157" i="28"/>
  <c r="F155" i="28"/>
  <c r="E155" i="28"/>
  <c r="B155" i="28"/>
  <c r="B154" i="28"/>
  <c r="F153" i="28"/>
  <c r="E153" i="28"/>
  <c r="B153" i="28"/>
  <c r="F152" i="28"/>
  <c r="E152" i="28"/>
  <c r="B152" i="28"/>
  <c r="F151" i="28"/>
  <c r="E151" i="28"/>
  <c r="B151" i="28"/>
  <c r="B150" i="28"/>
  <c r="F149" i="28"/>
  <c r="E149" i="28"/>
  <c r="B149" i="28"/>
  <c r="B148" i="28"/>
  <c r="F147" i="28"/>
  <c r="E147" i="28"/>
  <c r="B147" i="28"/>
  <c r="B146" i="28"/>
  <c r="B145" i="28"/>
  <c r="B33" i="28" s="1"/>
  <c r="F143" i="28"/>
  <c r="E143" i="28"/>
  <c r="B143" i="28"/>
  <c r="F142" i="28"/>
  <c r="B142" i="28"/>
  <c r="F141" i="28"/>
  <c r="E141" i="28"/>
  <c r="B141" i="28"/>
  <c r="E140" i="28"/>
  <c r="B140" i="28"/>
  <c r="F139" i="28"/>
  <c r="E139" i="28"/>
  <c r="B139" i="28"/>
  <c r="B138" i="28"/>
  <c r="F137" i="28"/>
  <c r="E137" i="28"/>
  <c r="B137" i="28"/>
  <c r="B136" i="28"/>
  <c r="F135" i="28"/>
  <c r="E135" i="28"/>
  <c r="B135" i="28"/>
  <c r="F134" i="28"/>
  <c r="B134" i="28"/>
  <c r="B133" i="28"/>
  <c r="F131" i="28"/>
  <c r="E131" i="28"/>
  <c r="B131" i="28"/>
  <c r="F130" i="28"/>
  <c r="E130" i="28"/>
  <c r="B130" i="28"/>
  <c r="F129" i="28"/>
  <c r="E129" i="28"/>
  <c r="B129" i="28"/>
  <c r="B128" i="28"/>
  <c r="F127" i="28"/>
  <c r="E127" i="28"/>
  <c r="B127" i="28"/>
  <c r="B126" i="28"/>
  <c r="F125" i="28"/>
  <c r="E125" i="28"/>
  <c r="B125" i="28"/>
  <c r="B124" i="28"/>
  <c r="F123" i="28"/>
  <c r="E123" i="28"/>
  <c r="B123" i="28"/>
  <c r="F122" i="28"/>
  <c r="E122" i="28"/>
  <c r="B122" i="28"/>
  <c r="B121" i="28"/>
  <c r="F119" i="28"/>
  <c r="E119" i="28"/>
  <c r="B119" i="28"/>
  <c r="E118" i="28"/>
  <c r="B118" i="28"/>
  <c r="F117" i="28"/>
  <c r="E117" i="28"/>
  <c r="B117" i="28"/>
  <c r="B116" i="28"/>
  <c r="F115" i="28"/>
  <c r="E115" i="28"/>
  <c r="B115" i="28"/>
  <c r="B114" i="28"/>
  <c r="F113" i="28"/>
  <c r="E113" i="28"/>
  <c r="B113" i="28"/>
  <c r="F112" i="28"/>
  <c r="B112" i="28"/>
  <c r="F111" i="28"/>
  <c r="E111" i="28"/>
  <c r="B111" i="28"/>
  <c r="E110" i="28"/>
  <c r="B110" i="28"/>
  <c r="B109" i="28"/>
  <c r="B30" i="28" s="1"/>
  <c r="F107" i="28"/>
  <c r="E107" i="28"/>
  <c r="B107" i="28"/>
  <c r="F106" i="28"/>
  <c r="E106" i="28"/>
  <c r="B106" i="28"/>
  <c r="F105" i="28"/>
  <c r="E105" i="28"/>
  <c r="B105" i="28"/>
  <c r="B104" i="28"/>
  <c r="F103" i="28"/>
  <c r="E103" i="28"/>
  <c r="B103" i="28"/>
  <c r="B102" i="28"/>
  <c r="F101" i="28"/>
  <c r="E101" i="28"/>
  <c r="B101" i="28"/>
  <c r="B100" i="28"/>
  <c r="F99" i="28"/>
  <c r="E99" i="28"/>
  <c r="B99" i="28"/>
  <c r="F98" i="28"/>
  <c r="E98" i="28"/>
  <c r="B98" i="28"/>
  <c r="B97" i="28"/>
  <c r="B29" i="28" s="1"/>
  <c r="F95" i="28"/>
  <c r="E95" i="28"/>
  <c r="B95" i="28"/>
  <c r="F94" i="28"/>
  <c r="E94" i="28"/>
  <c r="B94" i="28"/>
  <c r="F93" i="28"/>
  <c r="E93" i="28"/>
  <c r="B93" i="28"/>
  <c r="B92" i="28"/>
  <c r="F91" i="28"/>
  <c r="E91" i="28"/>
  <c r="B91" i="28"/>
  <c r="B90" i="28"/>
  <c r="F89" i="28"/>
  <c r="E89" i="28"/>
  <c r="B89" i="28"/>
  <c r="B88" i="28"/>
  <c r="F87" i="28"/>
  <c r="E87" i="28"/>
  <c r="B87" i="28"/>
  <c r="F86" i="28"/>
  <c r="E86" i="28"/>
  <c r="B86" i="28"/>
  <c r="B85" i="28"/>
  <c r="F83" i="28"/>
  <c r="E83" i="28"/>
  <c r="B83" i="28"/>
  <c r="F82" i="28"/>
  <c r="E82" i="28"/>
  <c r="B82" i="28"/>
  <c r="F81" i="28"/>
  <c r="E81" i="28"/>
  <c r="B81" i="28"/>
  <c r="B80" i="28"/>
  <c r="F79" i="28"/>
  <c r="E79" i="28"/>
  <c r="B79" i="28"/>
  <c r="F78" i="28"/>
  <c r="E78" i="28"/>
  <c r="B78" i="28"/>
  <c r="F77" i="28"/>
  <c r="E77" i="28"/>
  <c r="B77" i="28"/>
  <c r="F76" i="28"/>
  <c r="E76" i="28"/>
  <c r="B76" i="28"/>
  <c r="F75" i="28"/>
  <c r="E75" i="28"/>
  <c r="B75" i="28"/>
  <c r="F74" i="28"/>
  <c r="E74" i="28"/>
  <c r="B74" i="28"/>
  <c r="B73" i="28"/>
  <c r="AM71" i="28"/>
  <c r="AL71" i="28"/>
  <c r="AK71" i="28"/>
  <c r="AJ71" i="28"/>
  <c r="AI71" i="28"/>
  <c r="AH71" i="28"/>
  <c r="AG71" i="28"/>
  <c r="AF71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F66" i="28"/>
  <c r="E66" i="28"/>
  <c r="B66" i="28"/>
  <c r="F65" i="28"/>
  <c r="E65" i="28"/>
  <c r="B65" i="28"/>
  <c r="F64" i="28"/>
  <c r="E64" i="28"/>
  <c r="B64" i="28"/>
  <c r="F63" i="28"/>
  <c r="E63" i="28"/>
  <c r="B63" i="28"/>
  <c r="F62" i="28"/>
  <c r="E62" i="28"/>
  <c r="B62" i="28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F54" i="28"/>
  <c r="E54" i="28"/>
  <c r="B54" i="28"/>
  <c r="F53" i="28"/>
  <c r="E53" i="28"/>
  <c r="B53" i="28"/>
  <c r="F52" i="28"/>
  <c r="E52" i="28"/>
  <c r="B52" i="28"/>
  <c r="C51" i="28"/>
  <c r="C49" i="28" s="1"/>
  <c r="D9" i="28" s="1"/>
  <c r="B51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B41" i="28"/>
  <c r="B40" i="28"/>
  <c r="B39" i="28"/>
  <c r="B37" i="28"/>
  <c r="B36" i="28"/>
  <c r="B34" i="28"/>
  <c r="B32" i="28"/>
  <c r="B31" i="28"/>
  <c r="C30" i="28"/>
  <c r="B28" i="28"/>
  <c r="B27" i="28"/>
  <c r="AM254" i="27"/>
  <c r="AL254" i="27"/>
  <c r="AK254" i="27"/>
  <c r="AJ254" i="27"/>
  <c r="AI254" i="27"/>
  <c r="AH254" i="27"/>
  <c r="AG254" i="27"/>
  <c r="AF254" i="27"/>
  <c r="AE254" i="27"/>
  <c r="AD254" i="27"/>
  <c r="AC254" i="27"/>
  <c r="AB254" i="27"/>
  <c r="AA254" i="27"/>
  <c r="Z254" i="27"/>
  <c r="Y254" i="27"/>
  <c r="X254" i="27"/>
  <c r="W254" i="27"/>
  <c r="V254" i="27"/>
  <c r="U254" i="27"/>
  <c r="T254" i="27"/>
  <c r="S254" i="27"/>
  <c r="R254" i="27"/>
  <c r="Q254" i="27"/>
  <c r="P254" i="27"/>
  <c r="O254" i="27"/>
  <c r="N254" i="27"/>
  <c r="M254" i="27"/>
  <c r="L254" i="27"/>
  <c r="K254" i="27"/>
  <c r="J254" i="27"/>
  <c r="I254" i="27"/>
  <c r="C73" i="27"/>
  <c r="C85" i="27"/>
  <c r="C97" i="27"/>
  <c r="C109" i="27"/>
  <c r="C121" i="27"/>
  <c r="C133" i="27"/>
  <c r="C145" i="27"/>
  <c r="C157" i="27"/>
  <c r="C169" i="27"/>
  <c r="C181" i="27"/>
  <c r="C193" i="27"/>
  <c r="C205" i="27"/>
  <c r="C217" i="27"/>
  <c r="C229" i="27"/>
  <c r="C241" i="27"/>
  <c r="D85" i="27"/>
  <c r="Q85" i="33" s="1"/>
  <c r="D97" i="27"/>
  <c r="Q97" i="33" s="1"/>
  <c r="D109" i="27"/>
  <c r="D121" i="27"/>
  <c r="Q121" i="33" s="1"/>
  <c r="D133" i="27"/>
  <c r="Q133" i="33" s="1"/>
  <c r="D157" i="27"/>
  <c r="Q157" i="33" s="1"/>
  <c r="D169" i="27"/>
  <c r="Q169" i="33" s="1"/>
  <c r="D181" i="27"/>
  <c r="Q181" i="33" s="1"/>
  <c r="D193" i="27"/>
  <c r="Q193" i="33" s="1"/>
  <c r="D205" i="27"/>
  <c r="Q205" i="33" s="1"/>
  <c r="D241" i="27"/>
  <c r="Q241" i="33" s="1"/>
  <c r="F251" i="27"/>
  <c r="E251" i="27"/>
  <c r="B251" i="27"/>
  <c r="F250" i="27"/>
  <c r="E250" i="27"/>
  <c r="B250" i="27"/>
  <c r="F249" i="27"/>
  <c r="E249" i="27"/>
  <c r="B249" i="27"/>
  <c r="F248" i="27"/>
  <c r="E248" i="27"/>
  <c r="B248" i="27"/>
  <c r="F247" i="27"/>
  <c r="E247" i="27"/>
  <c r="B247" i="27"/>
  <c r="F246" i="27"/>
  <c r="E246" i="27"/>
  <c r="B246" i="27"/>
  <c r="F245" i="27"/>
  <c r="E245" i="27"/>
  <c r="B245" i="27"/>
  <c r="F244" i="27"/>
  <c r="E244" i="27"/>
  <c r="B244" i="27"/>
  <c r="F243" i="27"/>
  <c r="E243" i="27"/>
  <c r="B243" i="27"/>
  <c r="F242" i="27"/>
  <c r="E242" i="27"/>
  <c r="B242" i="27"/>
  <c r="B241" i="27"/>
  <c r="B41" i="27" s="1"/>
  <c r="F239" i="27"/>
  <c r="E239" i="27"/>
  <c r="B239" i="27"/>
  <c r="F238" i="27"/>
  <c r="E238" i="27"/>
  <c r="B238" i="27"/>
  <c r="F237" i="27"/>
  <c r="E237" i="27"/>
  <c r="B237" i="27"/>
  <c r="F236" i="27"/>
  <c r="E236" i="27"/>
  <c r="B236" i="27"/>
  <c r="B235" i="27"/>
  <c r="F234" i="27"/>
  <c r="E234" i="27"/>
  <c r="B234" i="27"/>
  <c r="F233" i="27"/>
  <c r="E233" i="27"/>
  <c r="B233" i="27"/>
  <c r="F232" i="27"/>
  <c r="E232" i="27"/>
  <c r="B232" i="27"/>
  <c r="F231" i="27"/>
  <c r="E231" i="27"/>
  <c r="B231" i="27"/>
  <c r="F230" i="27"/>
  <c r="E230" i="27"/>
  <c r="B230" i="27"/>
  <c r="B229" i="27"/>
  <c r="B40" i="27" s="1"/>
  <c r="F227" i="27"/>
  <c r="E227" i="27"/>
  <c r="B227" i="27"/>
  <c r="F226" i="27"/>
  <c r="E226" i="27"/>
  <c r="B226" i="27"/>
  <c r="F225" i="27"/>
  <c r="E225" i="27"/>
  <c r="B225" i="27"/>
  <c r="F224" i="27"/>
  <c r="E224" i="27"/>
  <c r="B224" i="27"/>
  <c r="F223" i="27"/>
  <c r="E223" i="27"/>
  <c r="B223" i="27"/>
  <c r="F222" i="27"/>
  <c r="E222" i="27"/>
  <c r="B222" i="27"/>
  <c r="F221" i="27"/>
  <c r="E221" i="27"/>
  <c r="B221" i="27"/>
  <c r="B220" i="27"/>
  <c r="F219" i="27"/>
  <c r="E219" i="27"/>
  <c r="B219" i="27"/>
  <c r="F218" i="27"/>
  <c r="E218" i="27"/>
  <c r="B218" i="27"/>
  <c r="B217" i="27"/>
  <c r="F215" i="27"/>
  <c r="E215" i="27"/>
  <c r="B215" i="27"/>
  <c r="F214" i="27"/>
  <c r="E214" i="27"/>
  <c r="B214" i="27"/>
  <c r="F213" i="27"/>
  <c r="E213" i="27"/>
  <c r="B213" i="27"/>
  <c r="F212" i="27"/>
  <c r="E212" i="27"/>
  <c r="B212" i="27"/>
  <c r="F211" i="27"/>
  <c r="E211" i="27"/>
  <c r="B211" i="27"/>
  <c r="F210" i="27"/>
  <c r="E210" i="27"/>
  <c r="B210" i="27"/>
  <c r="F209" i="27"/>
  <c r="E209" i="27"/>
  <c r="B209" i="27"/>
  <c r="F208" i="27"/>
  <c r="E208" i="27"/>
  <c r="B208" i="27"/>
  <c r="F207" i="27"/>
  <c r="E207" i="27"/>
  <c r="B207" i="27"/>
  <c r="F206" i="27"/>
  <c r="E206" i="27"/>
  <c r="B206" i="27"/>
  <c r="B205" i="27"/>
  <c r="F203" i="27"/>
  <c r="E203" i="27"/>
  <c r="B203" i="27"/>
  <c r="F202" i="27"/>
  <c r="E202" i="27"/>
  <c r="B202" i="27"/>
  <c r="F201" i="27"/>
  <c r="E201" i="27"/>
  <c r="B201" i="27"/>
  <c r="F200" i="27"/>
  <c r="E200" i="27"/>
  <c r="B200" i="27"/>
  <c r="F199" i="27"/>
  <c r="E199" i="27"/>
  <c r="B199" i="27"/>
  <c r="F198" i="27"/>
  <c r="E198" i="27"/>
  <c r="B198" i="27"/>
  <c r="F197" i="27"/>
  <c r="E197" i="27"/>
  <c r="B197" i="27"/>
  <c r="F196" i="27"/>
  <c r="E196" i="27"/>
  <c r="B196" i="27"/>
  <c r="F195" i="27"/>
  <c r="E195" i="27"/>
  <c r="B195" i="27"/>
  <c r="F194" i="27"/>
  <c r="E194" i="27"/>
  <c r="B194" i="27"/>
  <c r="B193" i="27"/>
  <c r="F191" i="27"/>
  <c r="E191" i="27"/>
  <c r="B191" i="27"/>
  <c r="F190" i="27"/>
  <c r="E190" i="27"/>
  <c r="B190" i="27"/>
  <c r="F189" i="27"/>
  <c r="E189" i="27"/>
  <c r="B189" i="27"/>
  <c r="F188" i="27"/>
  <c r="E188" i="27"/>
  <c r="B188" i="27"/>
  <c r="F187" i="27"/>
  <c r="E187" i="27"/>
  <c r="B187" i="27"/>
  <c r="F186" i="27"/>
  <c r="E186" i="27"/>
  <c r="B186" i="27"/>
  <c r="F185" i="27"/>
  <c r="E185" i="27"/>
  <c r="B185" i="27"/>
  <c r="F184" i="27"/>
  <c r="E184" i="27"/>
  <c r="B184" i="27"/>
  <c r="F183" i="27"/>
  <c r="E183" i="27"/>
  <c r="B183" i="27"/>
  <c r="F182" i="27"/>
  <c r="E182" i="27"/>
  <c r="B182" i="27"/>
  <c r="B181" i="27"/>
  <c r="F179" i="27"/>
  <c r="E179" i="27"/>
  <c r="B179" i="27"/>
  <c r="F178" i="27"/>
  <c r="E178" i="27"/>
  <c r="B178" i="27"/>
  <c r="F177" i="27"/>
  <c r="E177" i="27"/>
  <c r="B177" i="27"/>
  <c r="F176" i="27"/>
  <c r="E176" i="27"/>
  <c r="B176" i="27"/>
  <c r="F175" i="27"/>
  <c r="E175" i="27"/>
  <c r="B175" i="27"/>
  <c r="F174" i="27"/>
  <c r="E174" i="27"/>
  <c r="B174" i="27"/>
  <c r="F173" i="27"/>
  <c r="E173" i="27"/>
  <c r="B173" i="27"/>
  <c r="F172" i="27"/>
  <c r="E172" i="27"/>
  <c r="B172" i="27"/>
  <c r="F171" i="27"/>
  <c r="E171" i="27"/>
  <c r="B171" i="27"/>
  <c r="F170" i="27"/>
  <c r="E170" i="27"/>
  <c r="B170" i="27"/>
  <c r="B169" i="27"/>
  <c r="F167" i="27"/>
  <c r="E167" i="27"/>
  <c r="B167" i="27"/>
  <c r="F166" i="27"/>
  <c r="E166" i="27"/>
  <c r="B166" i="27"/>
  <c r="F165" i="27"/>
  <c r="E165" i="27"/>
  <c r="B165" i="27"/>
  <c r="F164" i="27"/>
  <c r="E164" i="27"/>
  <c r="B164" i="27"/>
  <c r="F163" i="27"/>
  <c r="E163" i="27"/>
  <c r="B163" i="27"/>
  <c r="F162" i="27"/>
  <c r="E162" i="27"/>
  <c r="B162" i="27"/>
  <c r="F161" i="27"/>
  <c r="E161" i="27"/>
  <c r="B161" i="27"/>
  <c r="F160" i="27"/>
  <c r="E160" i="27"/>
  <c r="B160" i="27"/>
  <c r="F159" i="27"/>
  <c r="E159" i="27"/>
  <c r="B159" i="27"/>
  <c r="F158" i="27"/>
  <c r="E158" i="27"/>
  <c r="B158" i="27"/>
  <c r="B157" i="27"/>
  <c r="B34" i="27" s="1"/>
  <c r="F155" i="27"/>
  <c r="E155" i="27"/>
  <c r="B155" i="27"/>
  <c r="F154" i="27"/>
  <c r="E154" i="27"/>
  <c r="B154" i="27"/>
  <c r="F153" i="27"/>
  <c r="E153" i="27"/>
  <c r="B153" i="27"/>
  <c r="F152" i="27"/>
  <c r="E152" i="27"/>
  <c r="B152" i="27"/>
  <c r="F151" i="27"/>
  <c r="E151" i="27"/>
  <c r="B151" i="27"/>
  <c r="F150" i="27"/>
  <c r="E150" i="27"/>
  <c r="B150" i="27"/>
  <c r="F149" i="27"/>
  <c r="E149" i="27"/>
  <c r="B149" i="27"/>
  <c r="F148" i="27"/>
  <c r="E148" i="27"/>
  <c r="B148" i="27"/>
  <c r="F147" i="27"/>
  <c r="E147" i="27"/>
  <c r="B147" i="27"/>
  <c r="F146" i="27"/>
  <c r="E146" i="27"/>
  <c r="B146" i="27"/>
  <c r="B145" i="27"/>
  <c r="B33" i="27" s="1"/>
  <c r="F143" i="27"/>
  <c r="E143" i="27"/>
  <c r="B143" i="27"/>
  <c r="F142" i="27"/>
  <c r="E142" i="27"/>
  <c r="B142" i="27"/>
  <c r="F141" i="27"/>
  <c r="E141" i="27"/>
  <c r="B141" i="27"/>
  <c r="F140" i="27"/>
  <c r="E140" i="27"/>
  <c r="B140" i="27"/>
  <c r="F139" i="27"/>
  <c r="E139" i="27"/>
  <c r="B139" i="27"/>
  <c r="F138" i="27"/>
  <c r="E138" i="27"/>
  <c r="B138" i="27"/>
  <c r="F137" i="27"/>
  <c r="E137" i="27"/>
  <c r="B137" i="27"/>
  <c r="F136" i="27"/>
  <c r="E136" i="27"/>
  <c r="B136" i="27"/>
  <c r="F135" i="27"/>
  <c r="E135" i="27"/>
  <c r="B135" i="27"/>
  <c r="F134" i="27"/>
  <c r="E134" i="27"/>
  <c r="B134" i="27"/>
  <c r="B133" i="27"/>
  <c r="B32" i="27" s="1"/>
  <c r="F131" i="27"/>
  <c r="E131" i="27"/>
  <c r="B131" i="27"/>
  <c r="F130" i="27"/>
  <c r="E130" i="27"/>
  <c r="B130" i="27"/>
  <c r="F129" i="27"/>
  <c r="E129" i="27"/>
  <c r="B129" i="27"/>
  <c r="F128" i="27"/>
  <c r="E128" i="27"/>
  <c r="B128" i="27"/>
  <c r="F127" i="27"/>
  <c r="E127" i="27"/>
  <c r="B127" i="27"/>
  <c r="F126" i="27"/>
  <c r="E126" i="27"/>
  <c r="B126" i="27"/>
  <c r="F125" i="27"/>
  <c r="E125" i="27"/>
  <c r="B125" i="27"/>
  <c r="F124" i="27"/>
  <c r="E124" i="27"/>
  <c r="B124" i="27"/>
  <c r="F123" i="27"/>
  <c r="E123" i="27"/>
  <c r="B123" i="27"/>
  <c r="F122" i="27"/>
  <c r="E122" i="27"/>
  <c r="B122" i="27"/>
  <c r="B121" i="27"/>
  <c r="F119" i="27"/>
  <c r="E119" i="27"/>
  <c r="B119" i="27"/>
  <c r="F118" i="27"/>
  <c r="E118" i="27"/>
  <c r="B118" i="27"/>
  <c r="F117" i="27"/>
  <c r="E117" i="27"/>
  <c r="B117" i="27"/>
  <c r="B116" i="27"/>
  <c r="F115" i="27"/>
  <c r="E115" i="27"/>
  <c r="B115" i="27"/>
  <c r="F114" i="27"/>
  <c r="E114" i="27"/>
  <c r="B114" i="27"/>
  <c r="F113" i="27"/>
  <c r="E113" i="27"/>
  <c r="B113" i="27"/>
  <c r="F112" i="27"/>
  <c r="E112" i="27"/>
  <c r="B112" i="27"/>
  <c r="F111" i="27"/>
  <c r="E111" i="27"/>
  <c r="B111" i="27"/>
  <c r="F110" i="27"/>
  <c r="E110" i="27"/>
  <c r="B110" i="27"/>
  <c r="B109" i="27"/>
  <c r="F107" i="27"/>
  <c r="E107" i="27"/>
  <c r="B107" i="27"/>
  <c r="F106" i="27"/>
  <c r="E106" i="27"/>
  <c r="B106" i="27"/>
  <c r="F105" i="27"/>
  <c r="E105" i="27"/>
  <c r="B105" i="27"/>
  <c r="F104" i="27"/>
  <c r="E104" i="27"/>
  <c r="B104" i="27"/>
  <c r="F103" i="27"/>
  <c r="E103" i="27"/>
  <c r="B103" i="27"/>
  <c r="F102" i="27"/>
  <c r="E102" i="27"/>
  <c r="B102" i="27"/>
  <c r="F101" i="27"/>
  <c r="E101" i="27"/>
  <c r="B101" i="27"/>
  <c r="F100" i="27"/>
  <c r="E100" i="27"/>
  <c r="B100" i="27"/>
  <c r="F99" i="27"/>
  <c r="E99" i="27"/>
  <c r="B99" i="27"/>
  <c r="F98" i="27"/>
  <c r="E98" i="27"/>
  <c r="B98" i="27"/>
  <c r="B97" i="27"/>
  <c r="F95" i="27"/>
  <c r="E95" i="27"/>
  <c r="B95" i="27"/>
  <c r="F94" i="27"/>
  <c r="E94" i="27"/>
  <c r="B94" i="27"/>
  <c r="F93" i="27"/>
  <c r="E93" i="27"/>
  <c r="B93" i="27"/>
  <c r="F92" i="27"/>
  <c r="E92" i="27"/>
  <c r="B92" i="27"/>
  <c r="F91" i="27"/>
  <c r="E91" i="27"/>
  <c r="B91" i="27"/>
  <c r="F90" i="27"/>
  <c r="E90" i="27"/>
  <c r="B90" i="27"/>
  <c r="F89" i="27"/>
  <c r="E89" i="27"/>
  <c r="B89" i="27"/>
  <c r="F88" i="27"/>
  <c r="E88" i="27"/>
  <c r="B88" i="27"/>
  <c r="F87" i="27"/>
  <c r="E87" i="27"/>
  <c r="B87" i="27"/>
  <c r="F86" i="27"/>
  <c r="E86" i="27"/>
  <c r="B86" i="27"/>
  <c r="B85" i="27"/>
  <c r="B28" i="27" s="1"/>
  <c r="F83" i="27"/>
  <c r="B83" i="27"/>
  <c r="F82" i="27"/>
  <c r="B82" i="27"/>
  <c r="B81" i="27"/>
  <c r="F80" i="27"/>
  <c r="E80" i="27"/>
  <c r="B80" i="27"/>
  <c r="B79" i="27"/>
  <c r="F78" i="27"/>
  <c r="E78" i="27"/>
  <c r="B78" i="27"/>
  <c r="B77" i="27"/>
  <c r="F76" i="27"/>
  <c r="E76" i="27"/>
  <c r="B76" i="27"/>
  <c r="E75" i="27"/>
  <c r="B75" i="27"/>
  <c r="F74" i="27"/>
  <c r="E74" i="27"/>
  <c r="B74" i="27"/>
  <c r="B73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F66" i="27"/>
  <c r="E66" i="27"/>
  <c r="B66" i="27"/>
  <c r="F65" i="27"/>
  <c r="E65" i="27"/>
  <c r="B65" i="27"/>
  <c r="F64" i="27"/>
  <c r="E64" i="27"/>
  <c r="B64" i="27"/>
  <c r="F63" i="27"/>
  <c r="E63" i="27"/>
  <c r="B63" i="27"/>
  <c r="F62" i="27"/>
  <c r="E62" i="27"/>
  <c r="B62" i="27"/>
  <c r="F61" i="27"/>
  <c r="E61" i="27"/>
  <c r="B61" i="27"/>
  <c r="F60" i="27"/>
  <c r="E60" i="27"/>
  <c r="B60" i="27"/>
  <c r="F59" i="27"/>
  <c r="E59" i="27"/>
  <c r="B59" i="27"/>
  <c r="F58" i="27"/>
  <c r="E58" i="27"/>
  <c r="B58" i="27"/>
  <c r="F57" i="27"/>
  <c r="E57" i="27"/>
  <c r="B57" i="27"/>
  <c r="F56" i="27"/>
  <c r="E56" i="27"/>
  <c r="B56" i="27"/>
  <c r="F55" i="27"/>
  <c r="E55" i="27"/>
  <c r="B55" i="27"/>
  <c r="F54" i="27"/>
  <c r="E54" i="27"/>
  <c r="B54" i="27"/>
  <c r="F53" i="27"/>
  <c r="E53" i="27"/>
  <c r="B53" i="27"/>
  <c r="F52" i="27"/>
  <c r="E52" i="27"/>
  <c r="B52" i="27"/>
  <c r="D51" i="27"/>
  <c r="D49" i="27" s="1"/>
  <c r="E49" i="27" s="1"/>
  <c r="C51" i="27"/>
  <c r="C49" i="27" s="1"/>
  <c r="D9" i="27" s="1"/>
  <c r="B51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C41" i="27"/>
  <c r="B39" i="27"/>
  <c r="B38" i="27"/>
  <c r="C37" i="27"/>
  <c r="B37" i="27"/>
  <c r="B36" i="27"/>
  <c r="B35" i="27"/>
  <c r="E34" i="27"/>
  <c r="C34" i="27"/>
  <c r="C32" i="27"/>
  <c r="E31" i="27"/>
  <c r="C31" i="27"/>
  <c r="B31" i="27"/>
  <c r="B30" i="27"/>
  <c r="C29" i="27"/>
  <c r="B29" i="27"/>
  <c r="C28" i="27"/>
  <c r="B27" i="27"/>
  <c r="AM254" i="26"/>
  <c r="AL254" i="26"/>
  <c r="AK254" i="26"/>
  <c r="AJ254" i="26"/>
  <c r="AI254" i="26"/>
  <c r="AH254" i="26"/>
  <c r="AG254" i="26"/>
  <c r="AF254" i="26"/>
  <c r="AE254" i="26"/>
  <c r="AD254" i="26"/>
  <c r="AC254" i="26"/>
  <c r="AB254" i="26"/>
  <c r="AA254" i="26"/>
  <c r="Z254" i="26"/>
  <c r="Y254" i="26"/>
  <c r="X254" i="26"/>
  <c r="W254" i="26"/>
  <c r="V254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C73" i="26"/>
  <c r="C85" i="26"/>
  <c r="C97" i="26"/>
  <c r="C109" i="26"/>
  <c r="C121" i="26"/>
  <c r="C133" i="26"/>
  <c r="C145" i="26"/>
  <c r="C157" i="26"/>
  <c r="C169" i="26"/>
  <c r="C181" i="26"/>
  <c r="C193" i="26"/>
  <c r="C205" i="26"/>
  <c r="C217" i="26"/>
  <c r="C229" i="26"/>
  <c r="C241" i="26"/>
  <c r="D85" i="26"/>
  <c r="P85" i="33" s="1"/>
  <c r="D97" i="26"/>
  <c r="P97" i="33" s="1"/>
  <c r="D109" i="26"/>
  <c r="P109" i="33" s="1"/>
  <c r="D121" i="26"/>
  <c r="P121" i="33" s="1"/>
  <c r="D133" i="26"/>
  <c r="P133" i="33" s="1"/>
  <c r="D145" i="26"/>
  <c r="P145" i="33" s="1"/>
  <c r="D157" i="26"/>
  <c r="P157" i="33" s="1"/>
  <c r="D169" i="26"/>
  <c r="P169" i="33" s="1"/>
  <c r="D181" i="26"/>
  <c r="P181" i="33" s="1"/>
  <c r="D205" i="26"/>
  <c r="P205" i="33" s="1"/>
  <c r="D217" i="26"/>
  <c r="P217" i="33" s="1"/>
  <c r="D229" i="26"/>
  <c r="P229" i="33" s="1"/>
  <c r="D241" i="26"/>
  <c r="P241" i="33" s="1"/>
  <c r="F251" i="26"/>
  <c r="E251" i="26"/>
  <c r="B251" i="26"/>
  <c r="F250" i="26"/>
  <c r="E250" i="26"/>
  <c r="B250" i="26"/>
  <c r="F249" i="26"/>
  <c r="E249" i="26"/>
  <c r="B249" i="26"/>
  <c r="F248" i="26"/>
  <c r="E248" i="26"/>
  <c r="B248" i="26"/>
  <c r="F247" i="26"/>
  <c r="E247" i="26"/>
  <c r="B247" i="26"/>
  <c r="F246" i="26"/>
  <c r="E246" i="26"/>
  <c r="B246" i="26"/>
  <c r="F245" i="26"/>
  <c r="E245" i="26"/>
  <c r="B245" i="26"/>
  <c r="F244" i="26"/>
  <c r="E244" i="26"/>
  <c r="B244" i="26"/>
  <c r="F243" i="26"/>
  <c r="E243" i="26"/>
  <c r="B243" i="26"/>
  <c r="F242" i="26"/>
  <c r="E242" i="26"/>
  <c r="B242" i="26"/>
  <c r="E241" i="26"/>
  <c r="B241" i="26"/>
  <c r="F239" i="26"/>
  <c r="E239" i="26"/>
  <c r="B239" i="26"/>
  <c r="F238" i="26"/>
  <c r="E238" i="26"/>
  <c r="B238" i="26"/>
  <c r="F237" i="26"/>
  <c r="E237" i="26"/>
  <c r="B237" i="26"/>
  <c r="F236" i="26"/>
  <c r="E236" i="26"/>
  <c r="B236" i="26"/>
  <c r="F235" i="26"/>
  <c r="E235" i="26"/>
  <c r="B235" i="26"/>
  <c r="F234" i="26"/>
  <c r="E234" i="26"/>
  <c r="B234" i="26"/>
  <c r="F233" i="26"/>
  <c r="E233" i="26"/>
  <c r="B233" i="26"/>
  <c r="F232" i="26"/>
  <c r="E232" i="26"/>
  <c r="B232" i="26"/>
  <c r="F231" i="26"/>
  <c r="E231" i="26"/>
  <c r="B231" i="26"/>
  <c r="F230" i="26"/>
  <c r="E230" i="26"/>
  <c r="B230" i="26"/>
  <c r="F229" i="26"/>
  <c r="B229" i="26"/>
  <c r="F227" i="26"/>
  <c r="E227" i="26"/>
  <c r="B227" i="26"/>
  <c r="F226" i="26"/>
  <c r="E226" i="26"/>
  <c r="B226" i="26"/>
  <c r="F225" i="26"/>
  <c r="E225" i="26"/>
  <c r="B225" i="26"/>
  <c r="F224" i="26"/>
  <c r="E224" i="26"/>
  <c r="B224" i="26"/>
  <c r="F223" i="26"/>
  <c r="E223" i="26"/>
  <c r="B223" i="26"/>
  <c r="F222" i="26"/>
  <c r="E222" i="26"/>
  <c r="B222" i="26"/>
  <c r="F221" i="26"/>
  <c r="E221" i="26"/>
  <c r="B221" i="26"/>
  <c r="F220" i="26"/>
  <c r="E220" i="26"/>
  <c r="B220" i="26"/>
  <c r="F219" i="26"/>
  <c r="E219" i="26"/>
  <c r="B219" i="26"/>
  <c r="F218" i="26"/>
  <c r="E218" i="26"/>
  <c r="B218" i="26"/>
  <c r="B217" i="26"/>
  <c r="F215" i="26"/>
  <c r="E215" i="26"/>
  <c r="B215" i="26"/>
  <c r="F214" i="26"/>
  <c r="E214" i="26"/>
  <c r="B214" i="26"/>
  <c r="F213" i="26"/>
  <c r="E213" i="26"/>
  <c r="B213" i="26"/>
  <c r="F212" i="26"/>
  <c r="E212" i="26"/>
  <c r="B212" i="26"/>
  <c r="F211" i="26"/>
  <c r="E211" i="26"/>
  <c r="B211" i="26"/>
  <c r="F210" i="26"/>
  <c r="E210" i="26"/>
  <c r="B210" i="26"/>
  <c r="F209" i="26"/>
  <c r="E209" i="26"/>
  <c r="B209" i="26"/>
  <c r="F208" i="26"/>
  <c r="E208" i="26"/>
  <c r="B208" i="26"/>
  <c r="F207" i="26"/>
  <c r="E207" i="26"/>
  <c r="B207" i="26"/>
  <c r="F206" i="26"/>
  <c r="E206" i="26"/>
  <c r="B206" i="26"/>
  <c r="B205" i="26"/>
  <c r="B38" i="26" s="1"/>
  <c r="F203" i="26"/>
  <c r="E203" i="26"/>
  <c r="B203" i="26"/>
  <c r="F202" i="26"/>
  <c r="E202" i="26"/>
  <c r="B202" i="26"/>
  <c r="F201" i="26"/>
  <c r="E201" i="26"/>
  <c r="B201" i="26"/>
  <c r="F200" i="26"/>
  <c r="E200" i="26"/>
  <c r="B200" i="26"/>
  <c r="F199" i="26"/>
  <c r="E199" i="26"/>
  <c r="B199" i="26"/>
  <c r="F198" i="26"/>
  <c r="E198" i="26"/>
  <c r="B198" i="26"/>
  <c r="B197" i="26"/>
  <c r="F196" i="26"/>
  <c r="E196" i="26"/>
  <c r="B196" i="26"/>
  <c r="F195" i="26"/>
  <c r="E195" i="26"/>
  <c r="B195" i="26"/>
  <c r="F194" i="26"/>
  <c r="E194" i="26"/>
  <c r="B194" i="26"/>
  <c r="B193" i="26"/>
  <c r="F191" i="26"/>
  <c r="E191" i="26"/>
  <c r="B191" i="26"/>
  <c r="F190" i="26"/>
  <c r="E190" i="26"/>
  <c r="B190" i="26"/>
  <c r="F189" i="26"/>
  <c r="E189" i="26"/>
  <c r="B189" i="26"/>
  <c r="F188" i="26"/>
  <c r="E188" i="26"/>
  <c r="B188" i="26"/>
  <c r="F187" i="26"/>
  <c r="E187" i="26"/>
  <c r="B187" i="26"/>
  <c r="F186" i="26"/>
  <c r="E186" i="26"/>
  <c r="B186" i="26"/>
  <c r="F185" i="26"/>
  <c r="E185" i="26"/>
  <c r="B185" i="26"/>
  <c r="F184" i="26"/>
  <c r="E184" i="26"/>
  <c r="B184" i="26"/>
  <c r="F183" i="26"/>
  <c r="E183" i="26"/>
  <c r="B183" i="26"/>
  <c r="F182" i="26"/>
  <c r="E182" i="26"/>
  <c r="B182" i="26"/>
  <c r="B181" i="26"/>
  <c r="F179" i="26"/>
  <c r="E179" i="26"/>
  <c r="B179" i="26"/>
  <c r="F178" i="26"/>
  <c r="E178" i="26"/>
  <c r="B178" i="26"/>
  <c r="F177" i="26"/>
  <c r="E177" i="26"/>
  <c r="B177" i="26"/>
  <c r="F176" i="26"/>
  <c r="E176" i="26"/>
  <c r="B176" i="26"/>
  <c r="F175" i="26"/>
  <c r="E175" i="26"/>
  <c r="B175" i="26"/>
  <c r="F174" i="26"/>
  <c r="E174" i="26"/>
  <c r="B174" i="26"/>
  <c r="F173" i="26"/>
  <c r="E173" i="26"/>
  <c r="B173" i="26"/>
  <c r="F172" i="26"/>
  <c r="E172" i="26"/>
  <c r="B172" i="26"/>
  <c r="F171" i="26"/>
  <c r="E171" i="26"/>
  <c r="B171" i="26"/>
  <c r="F170" i="26"/>
  <c r="E170" i="26"/>
  <c r="B170" i="26"/>
  <c r="B169" i="26"/>
  <c r="F167" i="26"/>
  <c r="E167" i="26"/>
  <c r="B167" i="26"/>
  <c r="F166" i="26"/>
  <c r="E166" i="26"/>
  <c r="B166" i="26"/>
  <c r="F165" i="26"/>
  <c r="E165" i="26"/>
  <c r="B165" i="26"/>
  <c r="F164" i="26"/>
  <c r="E164" i="26"/>
  <c r="B164" i="26"/>
  <c r="F163" i="26"/>
  <c r="E163" i="26"/>
  <c r="B163" i="26"/>
  <c r="F162" i="26"/>
  <c r="E162" i="26"/>
  <c r="B162" i="26"/>
  <c r="F161" i="26"/>
  <c r="E161" i="26"/>
  <c r="B161" i="26"/>
  <c r="F160" i="26"/>
  <c r="E160" i="26"/>
  <c r="B160" i="26"/>
  <c r="F159" i="26"/>
  <c r="E159" i="26"/>
  <c r="B159" i="26"/>
  <c r="F158" i="26"/>
  <c r="E158" i="26"/>
  <c r="B158" i="26"/>
  <c r="B157" i="26"/>
  <c r="B34" i="26" s="1"/>
  <c r="F155" i="26"/>
  <c r="E155" i="26"/>
  <c r="B155" i="26"/>
  <c r="F154" i="26"/>
  <c r="E154" i="26"/>
  <c r="B154" i="26"/>
  <c r="F153" i="26"/>
  <c r="E153" i="26"/>
  <c r="B153" i="26"/>
  <c r="F152" i="26"/>
  <c r="E152" i="26"/>
  <c r="B152" i="26"/>
  <c r="F151" i="26"/>
  <c r="E151" i="26"/>
  <c r="B151" i="26"/>
  <c r="F150" i="26"/>
  <c r="E150" i="26"/>
  <c r="B150" i="26"/>
  <c r="F149" i="26"/>
  <c r="E149" i="26"/>
  <c r="B149" i="26"/>
  <c r="F148" i="26"/>
  <c r="E148" i="26"/>
  <c r="B148" i="26"/>
  <c r="F147" i="26"/>
  <c r="E147" i="26"/>
  <c r="B147" i="26"/>
  <c r="F146" i="26"/>
  <c r="E146" i="26"/>
  <c r="B146" i="26"/>
  <c r="B145" i="26"/>
  <c r="F143" i="26"/>
  <c r="E143" i="26"/>
  <c r="B143" i="26"/>
  <c r="F142" i="26"/>
  <c r="E142" i="26"/>
  <c r="B142" i="26"/>
  <c r="F141" i="26"/>
  <c r="E141" i="26"/>
  <c r="B141" i="26"/>
  <c r="F140" i="26"/>
  <c r="E140" i="26"/>
  <c r="B140" i="26"/>
  <c r="F139" i="26"/>
  <c r="E139" i="26"/>
  <c r="B139" i="26"/>
  <c r="F138" i="26"/>
  <c r="E138" i="26"/>
  <c r="B138" i="26"/>
  <c r="F137" i="26"/>
  <c r="E137" i="26"/>
  <c r="B137" i="26"/>
  <c r="F136" i="26"/>
  <c r="E136" i="26"/>
  <c r="B136" i="26"/>
  <c r="F135" i="26"/>
  <c r="E135" i="26"/>
  <c r="B135" i="26"/>
  <c r="F134" i="26"/>
  <c r="E134" i="26"/>
  <c r="B134" i="26"/>
  <c r="F133" i="26"/>
  <c r="B133" i="26"/>
  <c r="F131" i="26"/>
  <c r="E131" i="26"/>
  <c r="B131" i="26"/>
  <c r="F130" i="26"/>
  <c r="E130" i="26"/>
  <c r="B130" i="26"/>
  <c r="F129" i="26"/>
  <c r="E129" i="26"/>
  <c r="B129" i="26"/>
  <c r="F128" i="26"/>
  <c r="E128" i="26"/>
  <c r="B128" i="26"/>
  <c r="F127" i="26"/>
  <c r="E127" i="26"/>
  <c r="B127" i="26"/>
  <c r="F126" i="26"/>
  <c r="E126" i="26"/>
  <c r="B126" i="26"/>
  <c r="F125" i="26"/>
  <c r="E125" i="26"/>
  <c r="B125" i="26"/>
  <c r="F124" i="26"/>
  <c r="E124" i="26"/>
  <c r="B124" i="26"/>
  <c r="F123" i="26"/>
  <c r="E123" i="26"/>
  <c r="B123" i="26"/>
  <c r="F122" i="26"/>
  <c r="E122" i="26"/>
  <c r="B122" i="26"/>
  <c r="B121" i="26"/>
  <c r="F119" i="26"/>
  <c r="E119" i="26"/>
  <c r="B119" i="26"/>
  <c r="F118" i="26"/>
  <c r="E118" i="26"/>
  <c r="B118" i="26"/>
  <c r="F117" i="26"/>
  <c r="E117" i="26"/>
  <c r="B117" i="26"/>
  <c r="F116" i="26"/>
  <c r="E116" i="26"/>
  <c r="B116" i="26"/>
  <c r="F115" i="26"/>
  <c r="E115" i="26"/>
  <c r="B115" i="26"/>
  <c r="F114" i="26"/>
  <c r="E114" i="26"/>
  <c r="B114" i="26"/>
  <c r="F113" i="26"/>
  <c r="E113" i="26"/>
  <c r="B113" i="26"/>
  <c r="F112" i="26"/>
  <c r="E112" i="26"/>
  <c r="B112" i="26"/>
  <c r="F111" i="26"/>
  <c r="E111" i="26"/>
  <c r="B111" i="26"/>
  <c r="F110" i="26"/>
  <c r="E110" i="26"/>
  <c r="B110" i="26"/>
  <c r="B109" i="26"/>
  <c r="B30" i="26" s="1"/>
  <c r="F107" i="26"/>
  <c r="E107" i="26"/>
  <c r="B107" i="26"/>
  <c r="F106" i="26"/>
  <c r="E106" i="26"/>
  <c r="B106" i="26"/>
  <c r="F105" i="26"/>
  <c r="E105" i="26"/>
  <c r="B105" i="26"/>
  <c r="F104" i="26"/>
  <c r="E104" i="26"/>
  <c r="B104" i="26"/>
  <c r="F103" i="26"/>
  <c r="E103" i="26"/>
  <c r="B103" i="26"/>
  <c r="F102" i="26"/>
  <c r="E102" i="26"/>
  <c r="B102" i="26"/>
  <c r="F101" i="26"/>
  <c r="E101" i="26"/>
  <c r="B101" i="26"/>
  <c r="F100" i="26"/>
  <c r="E100" i="26"/>
  <c r="B100" i="26"/>
  <c r="F99" i="26"/>
  <c r="E99" i="26"/>
  <c r="B99" i="26"/>
  <c r="F98" i="26"/>
  <c r="E98" i="26"/>
  <c r="B98" i="26"/>
  <c r="B97" i="26"/>
  <c r="F95" i="26"/>
  <c r="E95" i="26"/>
  <c r="B95" i="26"/>
  <c r="F94" i="26"/>
  <c r="E94" i="26"/>
  <c r="B94" i="26"/>
  <c r="F93" i="26"/>
  <c r="E93" i="26"/>
  <c r="B93" i="26"/>
  <c r="F92" i="26"/>
  <c r="E92" i="26"/>
  <c r="B92" i="26"/>
  <c r="F91" i="26"/>
  <c r="E91" i="26"/>
  <c r="B91" i="26"/>
  <c r="F90" i="26"/>
  <c r="E90" i="26"/>
  <c r="B90" i="26"/>
  <c r="F89" i="26"/>
  <c r="E89" i="26"/>
  <c r="B89" i="26"/>
  <c r="F88" i="26"/>
  <c r="E88" i="26"/>
  <c r="B88" i="26"/>
  <c r="F87" i="26"/>
  <c r="E87" i="26"/>
  <c r="B87" i="26"/>
  <c r="F86" i="26"/>
  <c r="E86" i="26"/>
  <c r="B86" i="26"/>
  <c r="B85" i="26"/>
  <c r="E83" i="26"/>
  <c r="B83" i="26"/>
  <c r="F82" i="26"/>
  <c r="E82" i="26"/>
  <c r="B82" i="26"/>
  <c r="B81" i="26"/>
  <c r="F80" i="26"/>
  <c r="E80" i="26"/>
  <c r="B80" i="26"/>
  <c r="B79" i="26"/>
  <c r="F78" i="26"/>
  <c r="E78" i="26"/>
  <c r="B78" i="26"/>
  <c r="F77" i="26"/>
  <c r="B77" i="26"/>
  <c r="F76" i="26"/>
  <c r="E76" i="26"/>
  <c r="B76" i="26"/>
  <c r="E75" i="26"/>
  <c r="B75" i="26"/>
  <c r="F74" i="26"/>
  <c r="E74" i="26"/>
  <c r="B74" i="26"/>
  <c r="B73" i="26"/>
  <c r="AM71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B66" i="26"/>
  <c r="F65" i="26"/>
  <c r="E65" i="26"/>
  <c r="B65" i="26"/>
  <c r="B64" i="26"/>
  <c r="F63" i="26"/>
  <c r="E63" i="26"/>
  <c r="B63" i="26"/>
  <c r="F62" i="26"/>
  <c r="B62" i="26"/>
  <c r="F61" i="26"/>
  <c r="E61" i="26"/>
  <c r="B61" i="26"/>
  <c r="B60" i="26"/>
  <c r="F59" i="26"/>
  <c r="E59" i="26"/>
  <c r="B59" i="26"/>
  <c r="B58" i="26"/>
  <c r="F57" i="26"/>
  <c r="E57" i="26"/>
  <c r="B57" i="26"/>
  <c r="B56" i="26"/>
  <c r="F55" i="26"/>
  <c r="E55" i="26"/>
  <c r="B55" i="26"/>
  <c r="F54" i="26"/>
  <c r="B54" i="26"/>
  <c r="F53" i="26"/>
  <c r="E53" i="26"/>
  <c r="B53" i="26"/>
  <c r="F52" i="26"/>
  <c r="E52" i="26"/>
  <c r="B52" i="26"/>
  <c r="C51" i="26"/>
  <c r="C49" i="26" s="1"/>
  <c r="B51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C41" i="26"/>
  <c r="B41" i="26"/>
  <c r="C40" i="26"/>
  <c r="B40" i="26"/>
  <c r="B39" i="26"/>
  <c r="C38" i="26"/>
  <c r="B37" i="26"/>
  <c r="B36" i="26"/>
  <c r="C35" i="26"/>
  <c r="B35" i="26"/>
  <c r="C34" i="26"/>
  <c r="E33" i="26"/>
  <c r="C33" i="26"/>
  <c r="B33" i="26"/>
  <c r="E32" i="26"/>
  <c r="B32" i="26"/>
  <c r="B31" i="26"/>
  <c r="B29" i="26"/>
  <c r="B28" i="26"/>
  <c r="B27" i="26"/>
  <c r="AM254" i="25"/>
  <c r="AL254" i="25"/>
  <c r="AK254" i="25"/>
  <c r="AJ254" i="25"/>
  <c r="AI254" i="25"/>
  <c r="AH254" i="25"/>
  <c r="AG254" i="25"/>
  <c r="AF254" i="25"/>
  <c r="AE254" i="25"/>
  <c r="AD254" i="25"/>
  <c r="AC254" i="25"/>
  <c r="AB254" i="25"/>
  <c r="AA254" i="25"/>
  <c r="Z254" i="25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C73" i="25"/>
  <c r="C85" i="25"/>
  <c r="C97" i="25"/>
  <c r="C109" i="25"/>
  <c r="C121" i="25"/>
  <c r="C133" i="25"/>
  <c r="C145" i="25"/>
  <c r="C157" i="25"/>
  <c r="C169" i="25"/>
  <c r="C181" i="25"/>
  <c r="C193" i="25"/>
  <c r="C205" i="25"/>
  <c r="C217" i="25"/>
  <c r="C229" i="25"/>
  <c r="C241" i="25"/>
  <c r="D181" i="25"/>
  <c r="O181" i="33" s="1"/>
  <c r="B251" i="25"/>
  <c r="F250" i="25"/>
  <c r="E250" i="25"/>
  <c r="B250" i="25"/>
  <c r="B249" i="25"/>
  <c r="F248" i="25"/>
  <c r="E248" i="25"/>
  <c r="B248" i="25"/>
  <c r="B247" i="25"/>
  <c r="F246" i="25"/>
  <c r="E246" i="25"/>
  <c r="B246" i="25"/>
  <c r="B245" i="25"/>
  <c r="F244" i="25"/>
  <c r="E244" i="25"/>
  <c r="B244" i="25"/>
  <c r="B243" i="25"/>
  <c r="F242" i="25"/>
  <c r="E242" i="25"/>
  <c r="B242" i="25"/>
  <c r="B241" i="25"/>
  <c r="B239" i="25"/>
  <c r="F238" i="25"/>
  <c r="E238" i="25"/>
  <c r="B238" i="25"/>
  <c r="B237" i="25"/>
  <c r="F236" i="25"/>
  <c r="E236" i="25"/>
  <c r="B236" i="25"/>
  <c r="B235" i="25"/>
  <c r="B234" i="25"/>
  <c r="B233" i="25"/>
  <c r="F232" i="25"/>
  <c r="E232" i="25"/>
  <c r="B232" i="25"/>
  <c r="B231" i="25"/>
  <c r="F230" i="25"/>
  <c r="E230" i="25"/>
  <c r="B230" i="25"/>
  <c r="B229" i="25"/>
  <c r="B40" i="25" s="1"/>
  <c r="B227" i="25"/>
  <c r="F226" i="25"/>
  <c r="E226" i="25"/>
  <c r="B226" i="25"/>
  <c r="B225" i="25"/>
  <c r="F224" i="25"/>
  <c r="E224" i="25"/>
  <c r="B224" i="25"/>
  <c r="B223" i="25"/>
  <c r="F222" i="25"/>
  <c r="E222" i="25"/>
  <c r="B222" i="25"/>
  <c r="B221" i="25"/>
  <c r="F220" i="25"/>
  <c r="E220" i="25"/>
  <c r="B220" i="25"/>
  <c r="B219" i="25"/>
  <c r="F218" i="25"/>
  <c r="E218" i="25"/>
  <c r="B218" i="25"/>
  <c r="B217" i="25"/>
  <c r="B215" i="25"/>
  <c r="F214" i="25"/>
  <c r="E214" i="25"/>
  <c r="B214" i="25"/>
  <c r="B213" i="25"/>
  <c r="F212" i="25"/>
  <c r="E212" i="25"/>
  <c r="B212" i="25"/>
  <c r="B211" i="25"/>
  <c r="F210" i="25"/>
  <c r="E210" i="25"/>
  <c r="B210" i="25"/>
  <c r="B209" i="25"/>
  <c r="F208" i="25"/>
  <c r="E208" i="25"/>
  <c r="B208" i="25"/>
  <c r="B207" i="25"/>
  <c r="F206" i="25"/>
  <c r="E206" i="25"/>
  <c r="B206" i="25"/>
  <c r="B205" i="25"/>
  <c r="B203" i="25"/>
  <c r="F202" i="25"/>
  <c r="E202" i="25"/>
  <c r="B202" i="25"/>
  <c r="B201" i="25"/>
  <c r="F200" i="25"/>
  <c r="E200" i="25"/>
  <c r="B200" i="25"/>
  <c r="B199" i="25"/>
  <c r="F198" i="25"/>
  <c r="E198" i="25"/>
  <c r="B198" i="25"/>
  <c r="B197" i="25"/>
  <c r="F196" i="25"/>
  <c r="E196" i="25"/>
  <c r="B196" i="25"/>
  <c r="B195" i="25"/>
  <c r="F194" i="25"/>
  <c r="E194" i="25"/>
  <c r="B194" i="25"/>
  <c r="B193" i="25"/>
  <c r="B37" i="25" s="1"/>
  <c r="B191" i="25"/>
  <c r="F190" i="25"/>
  <c r="E190" i="25"/>
  <c r="B190" i="25"/>
  <c r="B189" i="25"/>
  <c r="F188" i="25"/>
  <c r="E188" i="25"/>
  <c r="B188" i="25"/>
  <c r="B187" i="25"/>
  <c r="F186" i="25"/>
  <c r="E186" i="25"/>
  <c r="B186" i="25"/>
  <c r="B185" i="25"/>
  <c r="F184" i="25"/>
  <c r="E184" i="25"/>
  <c r="B184" i="25"/>
  <c r="B183" i="25"/>
  <c r="F182" i="25"/>
  <c r="E182" i="25"/>
  <c r="B182" i="25"/>
  <c r="B181" i="25"/>
  <c r="B179" i="25"/>
  <c r="F178" i="25"/>
  <c r="E178" i="25"/>
  <c r="B178" i="25"/>
  <c r="B177" i="25"/>
  <c r="F176" i="25"/>
  <c r="E176" i="25"/>
  <c r="B176" i="25"/>
  <c r="B175" i="25"/>
  <c r="F174" i="25"/>
  <c r="E174" i="25"/>
  <c r="B174" i="25"/>
  <c r="B173" i="25"/>
  <c r="F172" i="25"/>
  <c r="E172" i="25"/>
  <c r="B172" i="25"/>
  <c r="B171" i="25"/>
  <c r="F170" i="25"/>
  <c r="E170" i="25"/>
  <c r="B170" i="25"/>
  <c r="B169" i="25"/>
  <c r="B167" i="25"/>
  <c r="F166" i="25"/>
  <c r="E166" i="25"/>
  <c r="B166" i="25"/>
  <c r="B165" i="25"/>
  <c r="F164" i="25"/>
  <c r="E164" i="25"/>
  <c r="B164" i="25"/>
  <c r="B163" i="25"/>
  <c r="F162" i="25"/>
  <c r="E162" i="25"/>
  <c r="B162" i="25"/>
  <c r="B161" i="25"/>
  <c r="F160" i="25"/>
  <c r="E160" i="25"/>
  <c r="B160" i="25"/>
  <c r="B159" i="25"/>
  <c r="F158" i="25"/>
  <c r="E158" i="25"/>
  <c r="B158" i="25"/>
  <c r="B157" i="25"/>
  <c r="B155" i="25"/>
  <c r="F154" i="25"/>
  <c r="E154" i="25"/>
  <c r="B154" i="25"/>
  <c r="B153" i="25"/>
  <c r="F152" i="25"/>
  <c r="E152" i="25"/>
  <c r="B152" i="25"/>
  <c r="B151" i="25"/>
  <c r="F150" i="25"/>
  <c r="E150" i="25"/>
  <c r="B150" i="25"/>
  <c r="B149" i="25"/>
  <c r="F148" i="25"/>
  <c r="E148" i="25"/>
  <c r="B148" i="25"/>
  <c r="F147" i="25"/>
  <c r="B147" i="25"/>
  <c r="F146" i="25"/>
  <c r="E146" i="25"/>
  <c r="B146" i="25"/>
  <c r="B145" i="25"/>
  <c r="B143" i="25"/>
  <c r="F142" i="25"/>
  <c r="E142" i="25"/>
  <c r="B142" i="25"/>
  <c r="B141" i="25"/>
  <c r="F140" i="25"/>
  <c r="E140" i="25"/>
  <c r="B140" i="25"/>
  <c r="B139" i="25"/>
  <c r="F138" i="25"/>
  <c r="E138" i="25"/>
  <c r="B138" i="25"/>
  <c r="B137" i="25"/>
  <c r="F136" i="25"/>
  <c r="E136" i="25"/>
  <c r="B136" i="25"/>
  <c r="B135" i="25"/>
  <c r="F134" i="25"/>
  <c r="E134" i="25"/>
  <c r="B134" i="25"/>
  <c r="B133" i="25"/>
  <c r="B131" i="25"/>
  <c r="F130" i="25"/>
  <c r="E130" i="25"/>
  <c r="B130" i="25"/>
  <c r="B129" i="25"/>
  <c r="F128" i="25"/>
  <c r="E128" i="25"/>
  <c r="B128" i="25"/>
  <c r="B127" i="25"/>
  <c r="F126" i="25"/>
  <c r="E126" i="25"/>
  <c r="B126" i="25"/>
  <c r="B125" i="25"/>
  <c r="F124" i="25"/>
  <c r="E124" i="25"/>
  <c r="B124" i="25"/>
  <c r="B123" i="25"/>
  <c r="F122" i="25"/>
  <c r="E122" i="25"/>
  <c r="B122" i="25"/>
  <c r="B121" i="25"/>
  <c r="B119" i="25"/>
  <c r="F118" i="25"/>
  <c r="E118" i="25"/>
  <c r="B118" i="25"/>
  <c r="B117" i="25"/>
  <c r="F116" i="25"/>
  <c r="E116" i="25"/>
  <c r="B116" i="25"/>
  <c r="B115" i="25"/>
  <c r="F114" i="25"/>
  <c r="E114" i="25"/>
  <c r="B114" i="25"/>
  <c r="B113" i="25"/>
  <c r="F112" i="25"/>
  <c r="E112" i="25"/>
  <c r="B112" i="25"/>
  <c r="B111" i="25"/>
  <c r="F110" i="25"/>
  <c r="E110" i="25"/>
  <c r="B110" i="25"/>
  <c r="B109" i="25"/>
  <c r="B30" i="25" s="1"/>
  <c r="B107" i="25"/>
  <c r="F106" i="25"/>
  <c r="E106" i="25"/>
  <c r="B106" i="25"/>
  <c r="B105" i="25"/>
  <c r="F104" i="25"/>
  <c r="E104" i="25"/>
  <c r="B104" i="25"/>
  <c r="B103" i="25"/>
  <c r="F102" i="25"/>
  <c r="E102" i="25"/>
  <c r="B102" i="25"/>
  <c r="B101" i="25"/>
  <c r="F100" i="25"/>
  <c r="E100" i="25"/>
  <c r="B100" i="25"/>
  <c r="B99" i="25"/>
  <c r="F98" i="25"/>
  <c r="E98" i="25"/>
  <c r="B98" i="25"/>
  <c r="B97" i="25"/>
  <c r="B29" i="25" s="1"/>
  <c r="B95" i="25"/>
  <c r="F94" i="25"/>
  <c r="E94" i="25"/>
  <c r="B94" i="25"/>
  <c r="B93" i="25"/>
  <c r="F92" i="25"/>
  <c r="E92" i="25"/>
  <c r="B92" i="25"/>
  <c r="B91" i="25"/>
  <c r="F90" i="25"/>
  <c r="E90" i="25"/>
  <c r="B90" i="25"/>
  <c r="B89" i="25"/>
  <c r="F88" i="25"/>
  <c r="E88" i="25"/>
  <c r="B88" i="25"/>
  <c r="B87" i="25"/>
  <c r="F86" i="25"/>
  <c r="E86" i="25"/>
  <c r="B86" i="25"/>
  <c r="B85" i="25"/>
  <c r="B28" i="25" s="1"/>
  <c r="F83" i="25"/>
  <c r="B83" i="25"/>
  <c r="F82" i="25"/>
  <c r="E82" i="25"/>
  <c r="B82" i="25"/>
  <c r="F81" i="25"/>
  <c r="E81" i="25"/>
  <c r="B81" i="25"/>
  <c r="F80" i="25"/>
  <c r="E80" i="25"/>
  <c r="B80" i="25"/>
  <c r="B79" i="25"/>
  <c r="F78" i="25"/>
  <c r="E78" i="25"/>
  <c r="B78" i="25"/>
  <c r="F77" i="25"/>
  <c r="B77" i="25"/>
  <c r="F76" i="25"/>
  <c r="E76" i="25"/>
  <c r="B76" i="25"/>
  <c r="F75" i="25"/>
  <c r="E75" i="25"/>
  <c r="B75" i="25"/>
  <c r="F74" i="25"/>
  <c r="E74" i="25"/>
  <c r="B74" i="25"/>
  <c r="B73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B66" i="25"/>
  <c r="F65" i="25"/>
  <c r="E65" i="25"/>
  <c r="B65" i="25"/>
  <c r="B64" i="25"/>
  <c r="F63" i="25"/>
  <c r="E63" i="25"/>
  <c r="B63" i="25"/>
  <c r="F62" i="25"/>
  <c r="B62" i="25"/>
  <c r="F61" i="25"/>
  <c r="E61" i="25"/>
  <c r="B61" i="25"/>
  <c r="E60" i="25"/>
  <c r="B60" i="25"/>
  <c r="F59" i="25"/>
  <c r="E59" i="25"/>
  <c r="B59" i="25"/>
  <c r="B58" i="25"/>
  <c r="F57" i="25"/>
  <c r="E57" i="25"/>
  <c r="B57" i="25"/>
  <c r="B56" i="25"/>
  <c r="F55" i="25"/>
  <c r="E55" i="25"/>
  <c r="B55" i="25"/>
  <c r="F54" i="25"/>
  <c r="B54" i="25"/>
  <c r="F53" i="25"/>
  <c r="E53" i="25"/>
  <c r="B53" i="25"/>
  <c r="F52" i="25"/>
  <c r="E52" i="25"/>
  <c r="B52" i="25"/>
  <c r="C51" i="25"/>
  <c r="C49" i="25" s="1"/>
  <c r="D9" i="25" s="1"/>
  <c r="B51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B41" i="25"/>
  <c r="B39" i="25"/>
  <c r="B38" i="25"/>
  <c r="B36" i="25"/>
  <c r="B35" i="25"/>
  <c r="B34" i="25"/>
  <c r="B33" i="25"/>
  <c r="B32" i="25"/>
  <c r="B31" i="25"/>
  <c r="B27" i="25"/>
  <c r="AM254" i="24"/>
  <c r="AL254" i="24"/>
  <c r="AK254" i="24"/>
  <c r="AJ254" i="24"/>
  <c r="AI254" i="24"/>
  <c r="AH254" i="24"/>
  <c r="AG254" i="24"/>
  <c r="AF254" i="24"/>
  <c r="AE254" i="24"/>
  <c r="AD254" i="24"/>
  <c r="AC254" i="24"/>
  <c r="AB254" i="24"/>
  <c r="AA254" i="24"/>
  <c r="Z254" i="24"/>
  <c r="Y254" i="24"/>
  <c r="X254" i="24"/>
  <c r="W254" i="24"/>
  <c r="V254" i="24"/>
  <c r="U254" i="24"/>
  <c r="T254" i="24"/>
  <c r="S254" i="24"/>
  <c r="R254" i="24"/>
  <c r="Q254" i="24"/>
  <c r="P254" i="24"/>
  <c r="O254" i="24"/>
  <c r="N254" i="24"/>
  <c r="M254" i="24"/>
  <c r="L254" i="24"/>
  <c r="K254" i="24"/>
  <c r="J254" i="24"/>
  <c r="I254" i="24"/>
  <c r="C73" i="24"/>
  <c r="C85" i="24"/>
  <c r="C97" i="24"/>
  <c r="C109" i="24"/>
  <c r="C121" i="24"/>
  <c r="C133" i="24"/>
  <c r="C145" i="24"/>
  <c r="C157" i="24"/>
  <c r="C169" i="24"/>
  <c r="C181" i="24"/>
  <c r="C193" i="24"/>
  <c r="C205" i="24"/>
  <c r="C217" i="24"/>
  <c r="C229" i="24"/>
  <c r="C241" i="24"/>
  <c r="D157" i="24"/>
  <c r="N157" i="33" s="1"/>
  <c r="D169" i="24"/>
  <c r="N169" i="33" s="1"/>
  <c r="F251" i="24"/>
  <c r="E251" i="24"/>
  <c r="B251" i="24"/>
  <c r="F250" i="24"/>
  <c r="E250" i="24"/>
  <c r="B250" i="24"/>
  <c r="B249" i="24"/>
  <c r="F248" i="24"/>
  <c r="E248" i="24"/>
  <c r="B248" i="24"/>
  <c r="B247" i="24"/>
  <c r="F246" i="24"/>
  <c r="E246" i="24"/>
  <c r="B246" i="24"/>
  <c r="B245" i="24"/>
  <c r="F244" i="24"/>
  <c r="E244" i="24"/>
  <c r="B244" i="24"/>
  <c r="F243" i="24"/>
  <c r="E243" i="24"/>
  <c r="B243" i="24"/>
  <c r="F242" i="24"/>
  <c r="E242" i="24"/>
  <c r="B242" i="24"/>
  <c r="B241" i="24"/>
  <c r="E239" i="24"/>
  <c r="B239" i="24"/>
  <c r="F238" i="24"/>
  <c r="E238" i="24"/>
  <c r="B238" i="24"/>
  <c r="B237" i="24"/>
  <c r="F236" i="24"/>
  <c r="E236" i="24"/>
  <c r="B236" i="24"/>
  <c r="B235" i="24"/>
  <c r="B234" i="24"/>
  <c r="E233" i="24"/>
  <c r="B233" i="24"/>
  <c r="F232" i="24"/>
  <c r="E232" i="24"/>
  <c r="B232" i="24"/>
  <c r="B231" i="24"/>
  <c r="F230" i="24"/>
  <c r="E230" i="24"/>
  <c r="B230" i="24"/>
  <c r="B229" i="24"/>
  <c r="B227" i="24"/>
  <c r="F226" i="24"/>
  <c r="E226" i="24"/>
  <c r="B226" i="24"/>
  <c r="B225" i="24"/>
  <c r="F224" i="24"/>
  <c r="E224" i="24"/>
  <c r="B224" i="24"/>
  <c r="F223" i="24"/>
  <c r="E223" i="24"/>
  <c r="B223" i="24"/>
  <c r="F222" i="24"/>
  <c r="E222" i="24"/>
  <c r="B222" i="24"/>
  <c r="B221" i="24"/>
  <c r="F220" i="24"/>
  <c r="E220" i="24"/>
  <c r="B220" i="24"/>
  <c r="B219" i="24"/>
  <c r="F218" i="24"/>
  <c r="E218" i="24"/>
  <c r="B218" i="24"/>
  <c r="B217" i="24"/>
  <c r="B39" i="24" s="1"/>
  <c r="B215" i="24"/>
  <c r="F214" i="24"/>
  <c r="E214" i="24"/>
  <c r="B214" i="24"/>
  <c r="F213" i="24"/>
  <c r="B213" i="24"/>
  <c r="F212" i="24"/>
  <c r="E212" i="24"/>
  <c r="B212" i="24"/>
  <c r="E211" i="24"/>
  <c r="B211" i="24"/>
  <c r="F210" i="24"/>
  <c r="E210" i="24"/>
  <c r="B210" i="24"/>
  <c r="B209" i="24"/>
  <c r="F208" i="24"/>
  <c r="E208" i="24"/>
  <c r="B208" i="24"/>
  <c r="B207" i="24"/>
  <c r="F206" i="24"/>
  <c r="E206" i="24"/>
  <c r="B206" i="24"/>
  <c r="B205" i="24"/>
  <c r="B38" i="24" s="1"/>
  <c r="B203" i="24"/>
  <c r="F202" i="24"/>
  <c r="E202" i="24"/>
  <c r="B202" i="24"/>
  <c r="F201" i="24"/>
  <c r="B201" i="24"/>
  <c r="F200" i="24"/>
  <c r="E200" i="24"/>
  <c r="B200" i="24"/>
  <c r="E199" i="24"/>
  <c r="B199" i="24"/>
  <c r="F198" i="24"/>
  <c r="E198" i="24"/>
  <c r="B198" i="24"/>
  <c r="B197" i="24"/>
  <c r="F196" i="24"/>
  <c r="E196" i="24"/>
  <c r="B196" i="24"/>
  <c r="B195" i="24"/>
  <c r="F194" i="24"/>
  <c r="E194" i="24"/>
  <c r="B194" i="24"/>
  <c r="B193" i="24"/>
  <c r="B37" i="24" s="1"/>
  <c r="B191" i="24"/>
  <c r="F190" i="24"/>
  <c r="E190" i="24"/>
  <c r="B190" i="24"/>
  <c r="F189" i="24"/>
  <c r="E189" i="24"/>
  <c r="B189" i="24"/>
  <c r="F188" i="24"/>
  <c r="E188" i="24"/>
  <c r="B188" i="24"/>
  <c r="B187" i="24"/>
  <c r="F186" i="24"/>
  <c r="E186" i="24"/>
  <c r="B186" i="24"/>
  <c r="B185" i="24"/>
  <c r="F184" i="24"/>
  <c r="E184" i="24"/>
  <c r="B184" i="24"/>
  <c r="B183" i="24"/>
  <c r="F182" i="24"/>
  <c r="E182" i="24"/>
  <c r="B182" i="24"/>
  <c r="B181" i="24"/>
  <c r="B179" i="24"/>
  <c r="F178" i="24"/>
  <c r="E178" i="24"/>
  <c r="B178" i="24"/>
  <c r="F177" i="24"/>
  <c r="E177" i="24"/>
  <c r="B177" i="24"/>
  <c r="F176" i="24"/>
  <c r="E176" i="24"/>
  <c r="B176" i="24"/>
  <c r="B175" i="24"/>
  <c r="F174" i="24"/>
  <c r="E174" i="24"/>
  <c r="B174" i="24"/>
  <c r="B173" i="24"/>
  <c r="F172" i="24"/>
  <c r="E172" i="24"/>
  <c r="B172" i="24"/>
  <c r="B171" i="24"/>
  <c r="F170" i="24"/>
  <c r="E170" i="24"/>
  <c r="B170" i="24"/>
  <c r="B169" i="24"/>
  <c r="F167" i="24"/>
  <c r="B167" i="24"/>
  <c r="F166" i="24"/>
  <c r="E166" i="24"/>
  <c r="B166" i="24"/>
  <c r="E165" i="24"/>
  <c r="B165" i="24"/>
  <c r="F164" i="24"/>
  <c r="E164" i="24"/>
  <c r="B164" i="24"/>
  <c r="B163" i="24"/>
  <c r="F162" i="24"/>
  <c r="E162" i="24"/>
  <c r="B162" i="24"/>
  <c r="B161" i="24"/>
  <c r="F160" i="24"/>
  <c r="E160" i="24"/>
  <c r="B160" i="24"/>
  <c r="F159" i="24"/>
  <c r="B159" i="24"/>
  <c r="F158" i="24"/>
  <c r="E158" i="24"/>
  <c r="B158" i="24"/>
  <c r="B157" i="24"/>
  <c r="F155" i="24"/>
  <c r="E155" i="24"/>
  <c r="B155" i="24"/>
  <c r="F154" i="24"/>
  <c r="E154" i="24"/>
  <c r="B154" i="24"/>
  <c r="B153" i="24"/>
  <c r="F152" i="24"/>
  <c r="E152" i="24"/>
  <c r="B152" i="24"/>
  <c r="B151" i="24"/>
  <c r="F150" i="24"/>
  <c r="E150" i="24"/>
  <c r="B150" i="24"/>
  <c r="B149" i="24"/>
  <c r="F148" i="24"/>
  <c r="E148" i="24"/>
  <c r="B148" i="24"/>
  <c r="F147" i="24"/>
  <c r="E147" i="24"/>
  <c r="B147" i="24"/>
  <c r="B146" i="24"/>
  <c r="B145" i="24"/>
  <c r="B33" i="24" s="1"/>
  <c r="B143" i="24"/>
  <c r="F142" i="24"/>
  <c r="E142" i="24"/>
  <c r="B142" i="24"/>
  <c r="B141" i="24"/>
  <c r="F140" i="24"/>
  <c r="E140" i="24"/>
  <c r="B140" i="24"/>
  <c r="F139" i="24"/>
  <c r="B139" i="24"/>
  <c r="F138" i="24"/>
  <c r="E138" i="24"/>
  <c r="B138" i="24"/>
  <c r="E137" i="24"/>
  <c r="B137" i="24"/>
  <c r="F136" i="24"/>
  <c r="E136" i="24"/>
  <c r="B136" i="24"/>
  <c r="B135" i="24"/>
  <c r="F134" i="24"/>
  <c r="E134" i="24"/>
  <c r="B134" i="24"/>
  <c r="B133" i="24"/>
  <c r="B131" i="24"/>
  <c r="F130" i="24"/>
  <c r="E130" i="24"/>
  <c r="B130" i="24"/>
  <c r="B129" i="24"/>
  <c r="F128" i="24"/>
  <c r="E128" i="24"/>
  <c r="B128" i="24"/>
  <c r="F127" i="24"/>
  <c r="E127" i="24"/>
  <c r="B127" i="24"/>
  <c r="F126" i="24"/>
  <c r="E126" i="24"/>
  <c r="B126" i="24"/>
  <c r="B125" i="24"/>
  <c r="F124" i="24"/>
  <c r="E124" i="24"/>
  <c r="B124" i="24"/>
  <c r="B123" i="24"/>
  <c r="F122" i="24"/>
  <c r="E122" i="24"/>
  <c r="B122" i="24"/>
  <c r="B121" i="24"/>
  <c r="B31" i="24" s="1"/>
  <c r="B119" i="24"/>
  <c r="F118" i="24"/>
  <c r="E118" i="24"/>
  <c r="B118" i="24"/>
  <c r="F117" i="24"/>
  <c r="B117" i="24"/>
  <c r="F116" i="24"/>
  <c r="E116" i="24"/>
  <c r="B116" i="24"/>
  <c r="B115" i="24"/>
  <c r="F114" i="24"/>
  <c r="E114" i="24"/>
  <c r="B114" i="24"/>
  <c r="B113" i="24"/>
  <c r="F112" i="24"/>
  <c r="E112" i="24"/>
  <c r="B112" i="24"/>
  <c r="F111" i="24"/>
  <c r="B111" i="24"/>
  <c r="F110" i="24"/>
  <c r="E110" i="24"/>
  <c r="B110" i="24"/>
  <c r="B109" i="24"/>
  <c r="B30" i="24" s="1"/>
  <c r="E107" i="24"/>
  <c r="B107" i="24"/>
  <c r="F106" i="24"/>
  <c r="E106" i="24"/>
  <c r="B106" i="24"/>
  <c r="B105" i="24"/>
  <c r="F104" i="24"/>
  <c r="E104" i="24"/>
  <c r="B104" i="24"/>
  <c r="B103" i="24"/>
  <c r="F102" i="24"/>
  <c r="E102" i="24"/>
  <c r="B102" i="24"/>
  <c r="F101" i="24"/>
  <c r="B101" i="24"/>
  <c r="F100" i="24"/>
  <c r="E100" i="24"/>
  <c r="B100" i="24"/>
  <c r="E99" i="24"/>
  <c r="B99" i="24"/>
  <c r="F98" i="24"/>
  <c r="E98" i="24"/>
  <c r="B98" i="24"/>
  <c r="B97" i="24"/>
  <c r="F95" i="24"/>
  <c r="E95" i="24"/>
  <c r="B95" i="24"/>
  <c r="F94" i="24"/>
  <c r="E94" i="24"/>
  <c r="B94" i="24"/>
  <c r="B93" i="24"/>
  <c r="F92" i="24"/>
  <c r="E92" i="24"/>
  <c r="B92" i="24"/>
  <c r="B91" i="24"/>
  <c r="F90" i="24"/>
  <c r="E90" i="24"/>
  <c r="B90" i="24"/>
  <c r="B89" i="24"/>
  <c r="F88" i="24"/>
  <c r="E88" i="24"/>
  <c r="B88" i="24"/>
  <c r="F87" i="24"/>
  <c r="E87" i="24"/>
  <c r="B87" i="24"/>
  <c r="F86" i="24"/>
  <c r="E86" i="24"/>
  <c r="B86" i="24"/>
  <c r="B85" i="24"/>
  <c r="F83" i="24"/>
  <c r="E83" i="24"/>
  <c r="B83" i="24"/>
  <c r="F82" i="24"/>
  <c r="E82" i="24"/>
  <c r="B82" i="24"/>
  <c r="F81" i="24"/>
  <c r="E81" i="24"/>
  <c r="B81" i="24"/>
  <c r="F80" i="24"/>
  <c r="E80" i="24"/>
  <c r="B80" i="24"/>
  <c r="F79" i="24"/>
  <c r="E79" i="24"/>
  <c r="B79" i="24"/>
  <c r="F78" i="24"/>
  <c r="E78" i="24"/>
  <c r="B78" i="24"/>
  <c r="B77" i="24"/>
  <c r="F76" i="24"/>
  <c r="E76" i="24"/>
  <c r="B76" i="24"/>
  <c r="F75" i="24"/>
  <c r="E75" i="24"/>
  <c r="B75" i="24"/>
  <c r="F74" i="24"/>
  <c r="E74" i="24"/>
  <c r="B74" i="24"/>
  <c r="B73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F66" i="24"/>
  <c r="E66" i="24"/>
  <c r="B66" i="24"/>
  <c r="F65" i="24"/>
  <c r="E65" i="24"/>
  <c r="B65" i="24"/>
  <c r="F64" i="24"/>
  <c r="E64" i="24"/>
  <c r="B64" i="24"/>
  <c r="F63" i="24"/>
  <c r="E63" i="24"/>
  <c r="B63" i="24"/>
  <c r="F62" i="24"/>
  <c r="E62" i="24"/>
  <c r="B62" i="24"/>
  <c r="F61" i="24"/>
  <c r="E61" i="24"/>
  <c r="B61" i="24"/>
  <c r="F60" i="24"/>
  <c r="E60" i="24"/>
  <c r="B60" i="24"/>
  <c r="F59" i="24"/>
  <c r="E59" i="24"/>
  <c r="B59" i="24"/>
  <c r="F58" i="24"/>
  <c r="E58" i="24"/>
  <c r="B58" i="24"/>
  <c r="F57" i="24"/>
  <c r="E57" i="24"/>
  <c r="B57" i="24"/>
  <c r="F56" i="24"/>
  <c r="E56" i="24"/>
  <c r="B56" i="24"/>
  <c r="F55" i="24"/>
  <c r="E55" i="24"/>
  <c r="B55" i="24"/>
  <c r="F54" i="24"/>
  <c r="E54" i="24"/>
  <c r="B54" i="24"/>
  <c r="F53" i="24"/>
  <c r="E53" i="24"/>
  <c r="B53" i="24"/>
  <c r="B52" i="24"/>
  <c r="C51" i="24"/>
  <c r="B51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C49" i="24"/>
  <c r="D9" i="24" s="1"/>
  <c r="B41" i="24"/>
  <c r="B40" i="24"/>
  <c r="B36" i="24"/>
  <c r="B35" i="24"/>
  <c r="B34" i="24"/>
  <c r="B32" i="24"/>
  <c r="B29" i="24"/>
  <c r="B28" i="24"/>
  <c r="B27" i="24"/>
  <c r="AM254" i="23"/>
  <c r="AL254" i="23"/>
  <c r="AK254" i="23"/>
  <c r="AJ254" i="23"/>
  <c r="AI254" i="23"/>
  <c r="AH254" i="23"/>
  <c r="AG254" i="23"/>
  <c r="AF254" i="23"/>
  <c r="AE254" i="23"/>
  <c r="AD254" i="23"/>
  <c r="AC254" i="23"/>
  <c r="AB254" i="23"/>
  <c r="AA254" i="23"/>
  <c r="Z254" i="23"/>
  <c r="Y254" i="23"/>
  <c r="X254" i="23"/>
  <c r="W254" i="23"/>
  <c r="V254" i="23"/>
  <c r="U254" i="23"/>
  <c r="T254" i="23"/>
  <c r="S254" i="23"/>
  <c r="R254" i="23"/>
  <c r="Q254" i="23"/>
  <c r="P254" i="23"/>
  <c r="O254" i="23"/>
  <c r="N254" i="23"/>
  <c r="M254" i="23"/>
  <c r="L254" i="23"/>
  <c r="K254" i="23"/>
  <c r="J254" i="23"/>
  <c r="I254" i="23"/>
  <c r="C73" i="23"/>
  <c r="C85" i="23"/>
  <c r="C97" i="23"/>
  <c r="C109" i="23"/>
  <c r="C121" i="23"/>
  <c r="C133" i="23"/>
  <c r="C145" i="23"/>
  <c r="C157" i="23"/>
  <c r="C169" i="23"/>
  <c r="C181" i="23"/>
  <c r="C193" i="23"/>
  <c r="C205" i="23"/>
  <c r="C217" i="23"/>
  <c r="C229" i="23"/>
  <c r="C241" i="23"/>
  <c r="D85" i="23"/>
  <c r="M85" i="33" s="1"/>
  <c r="D97" i="23"/>
  <c r="D109" i="23"/>
  <c r="D121" i="23"/>
  <c r="M121" i="33" s="1"/>
  <c r="D133" i="23"/>
  <c r="M133" i="33" s="1"/>
  <c r="D157" i="23"/>
  <c r="M157" i="33" s="1"/>
  <c r="D169" i="23"/>
  <c r="M169" i="33" s="1"/>
  <c r="D181" i="23"/>
  <c r="M181" i="33" s="1"/>
  <c r="D193" i="23"/>
  <c r="M193" i="33" s="1"/>
  <c r="D205" i="23"/>
  <c r="D217" i="23"/>
  <c r="M217" i="33" s="1"/>
  <c r="D241" i="23"/>
  <c r="M241" i="33" s="1"/>
  <c r="F251" i="23"/>
  <c r="E251" i="23"/>
  <c r="B251" i="23"/>
  <c r="F250" i="23"/>
  <c r="E250" i="23"/>
  <c r="B250" i="23"/>
  <c r="F249" i="23"/>
  <c r="E249" i="23"/>
  <c r="B249" i="23"/>
  <c r="F248" i="23"/>
  <c r="E248" i="23"/>
  <c r="B248" i="23"/>
  <c r="F247" i="23"/>
  <c r="E247" i="23"/>
  <c r="B247" i="23"/>
  <c r="F246" i="23"/>
  <c r="E246" i="23"/>
  <c r="B246" i="23"/>
  <c r="F245" i="23"/>
  <c r="E245" i="23"/>
  <c r="B245" i="23"/>
  <c r="F244" i="23"/>
  <c r="E244" i="23"/>
  <c r="B244" i="23"/>
  <c r="F243" i="23"/>
  <c r="E243" i="23"/>
  <c r="B243" i="23"/>
  <c r="F242" i="23"/>
  <c r="E242" i="23"/>
  <c r="B242" i="23"/>
  <c r="B241" i="23"/>
  <c r="B41" i="23" s="1"/>
  <c r="F239" i="23"/>
  <c r="E239" i="23"/>
  <c r="B239" i="23"/>
  <c r="F238" i="23"/>
  <c r="E238" i="23"/>
  <c r="B238" i="23"/>
  <c r="F237" i="23"/>
  <c r="E237" i="23"/>
  <c r="B237" i="23"/>
  <c r="B236" i="23"/>
  <c r="F235" i="23"/>
  <c r="E235" i="23"/>
  <c r="B235" i="23"/>
  <c r="F234" i="23"/>
  <c r="E234" i="23"/>
  <c r="B234" i="23"/>
  <c r="F233" i="23"/>
  <c r="E233" i="23"/>
  <c r="B233" i="23"/>
  <c r="F232" i="23"/>
  <c r="E232" i="23"/>
  <c r="B232" i="23"/>
  <c r="F231" i="23"/>
  <c r="E231" i="23"/>
  <c r="B231" i="23"/>
  <c r="F230" i="23"/>
  <c r="E230" i="23"/>
  <c r="B230" i="23"/>
  <c r="B229" i="23"/>
  <c r="F227" i="23"/>
  <c r="E227" i="23"/>
  <c r="B227" i="23"/>
  <c r="F226" i="23"/>
  <c r="E226" i="23"/>
  <c r="B226" i="23"/>
  <c r="F225" i="23"/>
  <c r="E225" i="23"/>
  <c r="B225" i="23"/>
  <c r="F224" i="23"/>
  <c r="E224" i="23"/>
  <c r="B224" i="23"/>
  <c r="F223" i="23"/>
  <c r="E223" i="23"/>
  <c r="B223" i="23"/>
  <c r="F222" i="23"/>
  <c r="E222" i="23"/>
  <c r="B222" i="23"/>
  <c r="F221" i="23"/>
  <c r="E221" i="23"/>
  <c r="B221" i="23"/>
  <c r="F220" i="23"/>
  <c r="E220" i="23"/>
  <c r="B220" i="23"/>
  <c r="F219" i="23"/>
  <c r="E219" i="23"/>
  <c r="B219" i="23"/>
  <c r="F218" i="23"/>
  <c r="E218" i="23"/>
  <c r="B218" i="23"/>
  <c r="B217" i="23"/>
  <c r="F215" i="23"/>
  <c r="E215" i="23"/>
  <c r="B215" i="23"/>
  <c r="F214" i="23"/>
  <c r="E214" i="23"/>
  <c r="B214" i="23"/>
  <c r="F213" i="23"/>
  <c r="E213" i="23"/>
  <c r="B213" i="23"/>
  <c r="F212" i="23"/>
  <c r="E212" i="23"/>
  <c r="B212" i="23"/>
  <c r="F211" i="23"/>
  <c r="E211" i="23"/>
  <c r="B211" i="23"/>
  <c r="F210" i="23"/>
  <c r="E210" i="23"/>
  <c r="B210" i="23"/>
  <c r="F209" i="23"/>
  <c r="E209" i="23"/>
  <c r="B209" i="23"/>
  <c r="F208" i="23"/>
  <c r="E208" i="23"/>
  <c r="B208" i="23"/>
  <c r="F207" i="23"/>
  <c r="E207" i="23"/>
  <c r="B207" i="23"/>
  <c r="F206" i="23"/>
  <c r="E206" i="23"/>
  <c r="B206" i="23"/>
  <c r="B205" i="23"/>
  <c r="B38" i="23" s="1"/>
  <c r="F203" i="23"/>
  <c r="E203" i="23"/>
  <c r="B203" i="23"/>
  <c r="F202" i="23"/>
  <c r="E202" i="23"/>
  <c r="B202" i="23"/>
  <c r="F201" i="23"/>
  <c r="E201" i="23"/>
  <c r="B201" i="23"/>
  <c r="F200" i="23"/>
  <c r="E200" i="23"/>
  <c r="B200" i="23"/>
  <c r="F199" i="23"/>
  <c r="E199" i="23"/>
  <c r="B199" i="23"/>
  <c r="F198" i="23"/>
  <c r="E198" i="23"/>
  <c r="B198" i="23"/>
  <c r="F197" i="23"/>
  <c r="E197" i="23"/>
  <c r="B197" i="23"/>
  <c r="F196" i="23"/>
  <c r="E196" i="23"/>
  <c r="B196" i="23"/>
  <c r="F195" i="23"/>
  <c r="E195" i="23"/>
  <c r="B195" i="23"/>
  <c r="F194" i="23"/>
  <c r="E194" i="23"/>
  <c r="B194" i="23"/>
  <c r="B193" i="23"/>
  <c r="B37" i="23" s="1"/>
  <c r="F191" i="23"/>
  <c r="E191" i="23"/>
  <c r="B191" i="23"/>
  <c r="F190" i="23"/>
  <c r="E190" i="23"/>
  <c r="B190" i="23"/>
  <c r="F189" i="23"/>
  <c r="E189" i="23"/>
  <c r="B189" i="23"/>
  <c r="F188" i="23"/>
  <c r="E188" i="23"/>
  <c r="B188" i="23"/>
  <c r="F187" i="23"/>
  <c r="E187" i="23"/>
  <c r="B187" i="23"/>
  <c r="F186" i="23"/>
  <c r="E186" i="23"/>
  <c r="B186" i="23"/>
  <c r="F185" i="23"/>
  <c r="E185" i="23"/>
  <c r="B185" i="23"/>
  <c r="F184" i="23"/>
  <c r="E184" i="23"/>
  <c r="B184" i="23"/>
  <c r="F183" i="23"/>
  <c r="E183" i="23"/>
  <c r="B183" i="23"/>
  <c r="F182" i="23"/>
  <c r="E182" i="23"/>
  <c r="B182" i="23"/>
  <c r="B181" i="23"/>
  <c r="B36" i="23" s="1"/>
  <c r="F179" i="23"/>
  <c r="E179" i="23"/>
  <c r="B179" i="23"/>
  <c r="F178" i="23"/>
  <c r="E178" i="23"/>
  <c r="B178" i="23"/>
  <c r="F177" i="23"/>
  <c r="E177" i="23"/>
  <c r="B177" i="23"/>
  <c r="F176" i="23"/>
  <c r="E176" i="23"/>
  <c r="B176" i="23"/>
  <c r="F175" i="23"/>
  <c r="E175" i="23"/>
  <c r="B175" i="23"/>
  <c r="F174" i="23"/>
  <c r="E174" i="23"/>
  <c r="B174" i="23"/>
  <c r="F173" i="23"/>
  <c r="E173" i="23"/>
  <c r="B173" i="23"/>
  <c r="F172" i="23"/>
  <c r="E172" i="23"/>
  <c r="B172" i="23"/>
  <c r="F171" i="23"/>
  <c r="E171" i="23"/>
  <c r="B171" i="23"/>
  <c r="F170" i="23"/>
  <c r="E170" i="23"/>
  <c r="B170" i="23"/>
  <c r="B169" i="23"/>
  <c r="B35" i="23" s="1"/>
  <c r="F167" i="23"/>
  <c r="E167" i="23"/>
  <c r="B167" i="23"/>
  <c r="F166" i="23"/>
  <c r="E166" i="23"/>
  <c r="B166" i="23"/>
  <c r="F165" i="23"/>
  <c r="E165" i="23"/>
  <c r="B165" i="23"/>
  <c r="F164" i="23"/>
  <c r="E164" i="23"/>
  <c r="B164" i="23"/>
  <c r="F163" i="23"/>
  <c r="E163" i="23"/>
  <c r="B163" i="23"/>
  <c r="F162" i="23"/>
  <c r="E162" i="23"/>
  <c r="B162" i="23"/>
  <c r="F161" i="23"/>
  <c r="E161" i="23"/>
  <c r="B161" i="23"/>
  <c r="F160" i="23"/>
  <c r="E160" i="23"/>
  <c r="B160" i="23"/>
  <c r="F159" i="23"/>
  <c r="E159" i="23"/>
  <c r="B159" i="23"/>
  <c r="F158" i="23"/>
  <c r="E158" i="23"/>
  <c r="B158" i="23"/>
  <c r="B157" i="23"/>
  <c r="F155" i="23"/>
  <c r="E155" i="23"/>
  <c r="B155" i="23"/>
  <c r="F154" i="23"/>
  <c r="E154" i="23"/>
  <c r="B154" i="23"/>
  <c r="F153" i="23"/>
  <c r="E153" i="23"/>
  <c r="B153" i="23"/>
  <c r="F152" i="23"/>
  <c r="E152" i="23"/>
  <c r="B152" i="23"/>
  <c r="F151" i="23"/>
  <c r="E151" i="23"/>
  <c r="B151" i="23"/>
  <c r="F150" i="23"/>
  <c r="E150" i="23"/>
  <c r="B150" i="23"/>
  <c r="F149" i="23"/>
  <c r="E149" i="23"/>
  <c r="B149" i="23"/>
  <c r="B148" i="23"/>
  <c r="F147" i="23"/>
  <c r="E147" i="23"/>
  <c r="B147" i="23"/>
  <c r="F146" i="23"/>
  <c r="E146" i="23"/>
  <c r="B146" i="23"/>
  <c r="B145" i="23"/>
  <c r="B33" i="23" s="1"/>
  <c r="F143" i="23"/>
  <c r="E143" i="23"/>
  <c r="B143" i="23"/>
  <c r="F142" i="23"/>
  <c r="E142" i="23"/>
  <c r="B142" i="23"/>
  <c r="F141" i="23"/>
  <c r="E141" i="23"/>
  <c r="B141" i="23"/>
  <c r="F140" i="23"/>
  <c r="E140" i="23"/>
  <c r="B140" i="23"/>
  <c r="F139" i="23"/>
  <c r="E139" i="23"/>
  <c r="B139" i="23"/>
  <c r="F138" i="23"/>
  <c r="E138" i="23"/>
  <c r="B138" i="23"/>
  <c r="F137" i="23"/>
  <c r="E137" i="23"/>
  <c r="B137" i="23"/>
  <c r="F136" i="23"/>
  <c r="E136" i="23"/>
  <c r="B136" i="23"/>
  <c r="F135" i="23"/>
  <c r="E135" i="23"/>
  <c r="B135" i="23"/>
  <c r="F134" i="23"/>
  <c r="E134" i="23"/>
  <c r="B134" i="23"/>
  <c r="B133" i="23"/>
  <c r="F131" i="23"/>
  <c r="E131" i="23"/>
  <c r="B131" i="23"/>
  <c r="F130" i="23"/>
  <c r="E130" i="23"/>
  <c r="B130" i="23"/>
  <c r="F129" i="23"/>
  <c r="E129" i="23"/>
  <c r="B129" i="23"/>
  <c r="F128" i="23"/>
  <c r="E128" i="23"/>
  <c r="B128" i="23"/>
  <c r="F127" i="23"/>
  <c r="E127" i="23"/>
  <c r="B127" i="23"/>
  <c r="F126" i="23"/>
  <c r="E126" i="23"/>
  <c r="B126" i="23"/>
  <c r="F125" i="23"/>
  <c r="E125" i="23"/>
  <c r="B125" i="23"/>
  <c r="F124" i="23"/>
  <c r="E124" i="23"/>
  <c r="B124" i="23"/>
  <c r="F123" i="23"/>
  <c r="E123" i="23"/>
  <c r="B123" i="23"/>
  <c r="F122" i="23"/>
  <c r="E122" i="23"/>
  <c r="B122" i="23"/>
  <c r="B121" i="23"/>
  <c r="B31" i="23" s="1"/>
  <c r="F119" i="23"/>
  <c r="E119" i="23"/>
  <c r="B119" i="23"/>
  <c r="F118" i="23"/>
  <c r="E118" i="23"/>
  <c r="B118" i="23"/>
  <c r="F117" i="23"/>
  <c r="E117" i="23"/>
  <c r="B117" i="23"/>
  <c r="F116" i="23"/>
  <c r="E116" i="23"/>
  <c r="B116" i="23"/>
  <c r="F115" i="23"/>
  <c r="E115" i="23"/>
  <c r="B115" i="23"/>
  <c r="F114" i="23"/>
  <c r="E114" i="23"/>
  <c r="B114" i="23"/>
  <c r="F113" i="23"/>
  <c r="E113" i="23"/>
  <c r="B113" i="23"/>
  <c r="F112" i="23"/>
  <c r="E112" i="23"/>
  <c r="B112" i="23"/>
  <c r="F111" i="23"/>
  <c r="E111" i="23"/>
  <c r="B111" i="23"/>
  <c r="F110" i="23"/>
  <c r="E110" i="23"/>
  <c r="B110" i="23"/>
  <c r="B109" i="23"/>
  <c r="F107" i="23"/>
  <c r="E107" i="23"/>
  <c r="B107" i="23"/>
  <c r="F106" i="23"/>
  <c r="E106" i="23"/>
  <c r="B106" i="23"/>
  <c r="F105" i="23"/>
  <c r="E105" i="23"/>
  <c r="B105" i="23"/>
  <c r="F104" i="23"/>
  <c r="E104" i="23"/>
  <c r="B104" i="23"/>
  <c r="F103" i="23"/>
  <c r="E103" i="23"/>
  <c r="B103" i="23"/>
  <c r="F102" i="23"/>
  <c r="E102" i="23"/>
  <c r="B102" i="23"/>
  <c r="F101" i="23"/>
  <c r="E101" i="23"/>
  <c r="B101" i="23"/>
  <c r="F100" i="23"/>
  <c r="E100" i="23"/>
  <c r="B100" i="23"/>
  <c r="F99" i="23"/>
  <c r="E99" i="23"/>
  <c r="B99" i="23"/>
  <c r="F98" i="23"/>
  <c r="E98" i="23"/>
  <c r="B98" i="23"/>
  <c r="B97" i="23"/>
  <c r="F95" i="23"/>
  <c r="E95" i="23"/>
  <c r="B95" i="23"/>
  <c r="F94" i="23"/>
  <c r="E94" i="23"/>
  <c r="B94" i="23"/>
  <c r="F93" i="23"/>
  <c r="E93" i="23"/>
  <c r="B93" i="23"/>
  <c r="F92" i="23"/>
  <c r="E92" i="23"/>
  <c r="B92" i="23"/>
  <c r="F91" i="23"/>
  <c r="E91" i="23"/>
  <c r="B91" i="23"/>
  <c r="F90" i="23"/>
  <c r="E90" i="23"/>
  <c r="B90" i="23"/>
  <c r="F89" i="23"/>
  <c r="E89" i="23"/>
  <c r="B89" i="23"/>
  <c r="F88" i="23"/>
  <c r="E88" i="23"/>
  <c r="B88" i="23"/>
  <c r="F87" i="23"/>
  <c r="E87" i="23"/>
  <c r="B87" i="23"/>
  <c r="F86" i="23"/>
  <c r="E86" i="23"/>
  <c r="B86" i="23"/>
  <c r="B85" i="23"/>
  <c r="F83" i="23"/>
  <c r="E83" i="23"/>
  <c r="B83" i="23"/>
  <c r="B82" i="23"/>
  <c r="B81" i="23"/>
  <c r="F80" i="23"/>
  <c r="B80" i="23"/>
  <c r="F79" i="23"/>
  <c r="E79" i="23"/>
  <c r="B79" i="23"/>
  <c r="B78" i="23"/>
  <c r="F77" i="23"/>
  <c r="E77" i="23"/>
  <c r="B77" i="23"/>
  <c r="B76" i="23"/>
  <c r="F75" i="23"/>
  <c r="E75" i="23"/>
  <c r="B75" i="23"/>
  <c r="B74" i="23"/>
  <c r="B73" i="23"/>
  <c r="B27" i="23" s="1"/>
  <c r="AM71" i="23"/>
  <c r="AL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F66" i="23"/>
  <c r="E66" i="23"/>
  <c r="B66" i="23"/>
  <c r="F65" i="23"/>
  <c r="E65" i="23"/>
  <c r="B65" i="23"/>
  <c r="F64" i="23"/>
  <c r="E64" i="23"/>
  <c r="B64" i="23"/>
  <c r="F63" i="23"/>
  <c r="E63" i="23"/>
  <c r="B63" i="23"/>
  <c r="F62" i="23"/>
  <c r="E62" i="23"/>
  <c r="B62" i="23"/>
  <c r="F61" i="23"/>
  <c r="E61" i="23"/>
  <c r="B61" i="23"/>
  <c r="F60" i="23"/>
  <c r="E60" i="23"/>
  <c r="B60" i="23"/>
  <c r="F59" i="23"/>
  <c r="E59" i="23"/>
  <c r="B59" i="23"/>
  <c r="F58" i="23"/>
  <c r="E58" i="23"/>
  <c r="B58" i="23"/>
  <c r="F57" i="23"/>
  <c r="E57" i="23"/>
  <c r="B57" i="23"/>
  <c r="F56" i="23"/>
  <c r="E56" i="23"/>
  <c r="B56" i="23"/>
  <c r="F55" i="23"/>
  <c r="E55" i="23"/>
  <c r="B55" i="23"/>
  <c r="F54" i="23"/>
  <c r="E54" i="23"/>
  <c r="B54" i="23"/>
  <c r="F53" i="23"/>
  <c r="E53" i="23"/>
  <c r="B53" i="23"/>
  <c r="F52" i="23"/>
  <c r="E52" i="23"/>
  <c r="B52" i="23"/>
  <c r="D51" i="23"/>
  <c r="D49" i="23" s="1"/>
  <c r="D16" i="23" s="1"/>
  <c r="C51" i="23"/>
  <c r="C49" i="23" s="1"/>
  <c r="D9" i="23" s="1"/>
  <c r="B51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C41" i="23"/>
  <c r="B40" i="23"/>
  <c r="B39" i="23"/>
  <c r="C37" i="23"/>
  <c r="B34" i="23"/>
  <c r="C32" i="23"/>
  <c r="B32" i="23"/>
  <c r="C31" i="23"/>
  <c r="B30" i="23"/>
  <c r="E29" i="23"/>
  <c r="B29" i="23"/>
  <c r="C28" i="23"/>
  <c r="B28" i="23"/>
  <c r="AM254" i="22"/>
  <c r="AL254" i="22"/>
  <c r="AK254" i="22"/>
  <c r="AJ254" i="22"/>
  <c r="AI254" i="22"/>
  <c r="AH254" i="22"/>
  <c r="AG254" i="22"/>
  <c r="AF254" i="22"/>
  <c r="AE254" i="22"/>
  <c r="AD254" i="22"/>
  <c r="AC254" i="22"/>
  <c r="AB254" i="22"/>
  <c r="AA254" i="22"/>
  <c r="Z254" i="22"/>
  <c r="Y254" i="22"/>
  <c r="X254" i="22"/>
  <c r="W254" i="22"/>
  <c r="V254" i="22"/>
  <c r="U254" i="22"/>
  <c r="T254" i="22"/>
  <c r="S254" i="22"/>
  <c r="R254" i="22"/>
  <c r="Q254" i="22"/>
  <c r="P254" i="22"/>
  <c r="O254" i="22"/>
  <c r="N254" i="22"/>
  <c r="M254" i="22"/>
  <c r="L254" i="22"/>
  <c r="K254" i="22"/>
  <c r="J254" i="22"/>
  <c r="I254" i="22"/>
  <c r="C73" i="22"/>
  <c r="C85" i="22"/>
  <c r="C97" i="22"/>
  <c r="C109" i="22"/>
  <c r="C121" i="22"/>
  <c r="C133" i="22"/>
  <c r="C145" i="22"/>
  <c r="C157" i="22"/>
  <c r="C169" i="22"/>
  <c r="E35" i="22" s="1"/>
  <c r="C181" i="22"/>
  <c r="C193" i="22"/>
  <c r="C205" i="22"/>
  <c r="C217" i="22"/>
  <c r="C229" i="22"/>
  <c r="C241" i="22"/>
  <c r="D85" i="22"/>
  <c r="L85" i="33" s="1"/>
  <c r="D97" i="22"/>
  <c r="L97" i="33" s="1"/>
  <c r="D109" i="22"/>
  <c r="D121" i="22"/>
  <c r="C31" i="22" s="1"/>
  <c r="D133" i="22"/>
  <c r="L133" i="33" s="1"/>
  <c r="D145" i="22"/>
  <c r="L145" i="33" s="1"/>
  <c r="D157" i="22"/>
  <c r="L157" i="33" s="1"/>
  <c r="D169" i="22"/>
  <c r="L169" i="33" s="1"/>
  <c r="D181" i="22"/>
  <c r="L181" i="33" s="1"/>
  <c r="D205" i="22"/>
  <c r="D217" i="22"/>
  <c r="D229" i="22"/>
  <c r="L229" i="33" s="1"/>
  <c r="D241" i="22"/>
  <c r="L241" i="33" s="1"/>
  <c r="F251" i="22"/>
  <c r="E251" i="22"/>
  <c r="B251" i="22"/>
  <c r="F250" i="22"/>
  <c r="E250" i="22"/>
  <c r="B250" i="22"/>
  <c r="F249" i="22"/>
  <c r="E249" i="22"/>
  <c r="B249" i="22"/>
  <c r="F248" i="22"/>
  <c r="E248" i="22"/>
  <c r="B248" i="22"/>
  <c r="F247" i="22"/>
  <c r="E247" i="22"/>
  <c r="B247" i="22"/>
  <c r="F246" i="22"/>
  <c r="E246" i="22"/>
  <c r="B246" i="22"/>
  <c r="F245" i="22"/>
  <c r="E245" i="22"/>
  <c r="B245" i="22"/>
  <c r="F244" i="22"/>
  <c r="E244" i="22"/>
  <c r="B244" i="22"/>
  <c r="F243" i="22"/>
  <c r="E243" i="22"/>
  <c r="B243" i="22"/>
  <c r="F242" i="22"/>
  <c r="E242" i="22"/>
  <c r="B242" i="22"/>
  <c r="B241" i="22"/>
  <c r="F239" i="22"/>
  <c r="E239" i="22"/>
  <c r="B239" i="22"/>
  <c r="F238" i="22"/>
  <c r="E238" i="22"/>
  <c r="B238" i="22"/>
  <c r="F237" i="22"/>
  <c r="E237" i="22"/>
  <c r="B237" i="22"/>
  <c r="F236" i="22"/>
  <c r="E236" i="22"/>
  <c r="B236" i="22"/>
  <c r="F235" i="22"/>
  <c r="E235" i="22"/>
  <c r="B235" i="22"/>
  <c r="F234" i="22"/>
  <c r="E234" i="22"/>
  <c r="B234" i="22"/>
  <c r="F233" i="22"/>
  <c r="E233" i="22"/>
  <c r="B233" i="22"/>
  <c r="F232" i="22"/>
  <c r="E232" i="22"/>
  <c r="B232" i="22"/>
  <c r="F231" i="22"/>
  <c r="E231" i="22"/>
  <c r="B231" i="22"/>
  <c r="F230" i="22"/>
  <c r="E230" i="22"/>
  <c r="B230" i="22"/>
  <c r="B229" i="22"/>
  <c r="B40" i="22" s="1"/>
  <c r="F227" i="22"/>
  <c r="E227" i="22"/>
  <c r="B227" i="22"/>
  <c r="F226" i="22"/>
  <c r="E226" i="22"/>
  <c r="B226" i="22"/>
  <c r="F225" i="22"/>
  <c r="E225" i="22"/>
  <c r="B225" i="22"/>
  <c r="F224" i="22"/>
  <c r="E224" i="22"/>
  <c r="B224" i="22"/>
  <c r="F223" i="22"/>
  <c r="E223" i="22"/>
  <c r="B223" i="22"/>
  <c r="F222" i="22"/>
  <c r="E222" i="22"/>
  <c r="B222" i="22"/>
  <c r="F221" i="22"/>
  <c r="E221" i="22"/>
  <c r="B221" i="22"/>
  <c r="F220" i="22"/>
  <c r="E220" i="22"/>
  <c r="B220" i="22"/>
  <c r="F219" i="22"/>
  <c r="E219" i="22"/>
  <c r="B219" i="22"/>
  <c r="F218" i="22"/>
  <c r="E218" i="22"/>
  <c r="B218" i="22"/>
  <c r="B217" i="22"/>
  <c r="B39" i="22" s="1"/>
  <c r="F215" i="22"/>
  <c r="E215" i="22"/>
  <c r="B215" i="22"/>
  <c r="F214" i="22"/>
  <c r="E214" i="22"/>
  <c r="B214" i="22"/>
  <c r="F213" i="22"/>
  <c r="E213" i="22"/>
  <c r="B213" i="22"/>
  <c r="F212" i="22"/>
  <c r="E212" i="22"/>
  <c r="B212" i="22"/>
  <c r="F211" i="22"/>
  <c r="E211" i="22"/>
  <c r="B211" i="22"/>
  <c r="F210" i="22"/>
  <c r="E210" i="22"/>
  <c r="B210" i="22"/>
  <c r="F209" i="22"/>
  <c r="E209" i="22"/>
  <c r="B209" i="22"/>
  <c r="F208" i="22"/>
  <c r="E208" i="22"/>
  <c r="B208" i="22"/>
  <c r="F207" i="22"/>
  <c r="E207" i="22"/>
  <c r="B207" i="22"/>
  <c r="F206" i="22"/>
  <c r="E206" i="22"/>
  <c r="B206" i="22"/>
  <c r="B205" i="22"/>
  <c r="F203" i="22"/>
  <c r="E203" i="22"/>
  <c r="B203" i="22"/>
  <c r="F202" i="22"/>
  <c r="E202" i="22"/>
  <c r="B202" i="22"/>
  <c r="F201" i="22"/>
  <c r="E201" i="22"/>
  <c r="B201" i="22"/>
  <c r="F200" i="22"/>
  <c r="E200" i="22"/>
  <c r="B200" i="22"/>
  <c r="F199" i="22"/>
  <c r="E199" i="22"/>
  <c r="B199" i="22"/>
  <c r="F198" i="22"/>
  <c r="E198" i="22"/>
  <c r="B198" i="22"/>
  <c r="F197" i="22"/>
  <c r="E197" i="22"/>
  <c r="B197" i="22"/>
  <c r="E196" i="22"/>
  <c r="B196" i="22"/>
  <c r="F195" i="22"/>
  <c r="E195" i="22"/>
  <c r="B195" i="22"/>
  <c r="F194" i="22"/>
  <c r="E194" i="22"/>
  <c r="B194" i="22"/>
  <c r="B193" i="22"/>
  <c r="F191" i="22"/>
  <c r="E191" i="22"/>
  <c r="B191" i="22"/>
  <c r="F190" i="22"/>
  <c r="E190" i="22"/>
  <c r="B190" i="22"/>
  <c r="F189" i="22"/>
  <c r="E189" i="22"/>
  <c r="B189" i="22"/>
  <c r="F188" i="22"/>
  <c r="E188" i="22"/>
  <c r="B188" i="22"/>
  <c r="F187" i="22"/>
  <c r="E187" i="22"/>
  <c r="B187" i="22"/>
  <c r="F186" i="22"/>
  <c r="E186" i="22"/>
  <c r="B186" i="22"/>
  <c r="F185" i="22"/>
  <c r="E185" i="22"/>
  <c r="B185" i="22"/>
  <c r="F184" i="22"/>
  <c r="E184" i="22"/>
  <c r="B184" i="22"/>
  <c r="F183" i="22"/>
  <c r="E183" i="22"/>
  <c r="B183" i="22"/>
  <c r="F182" i="22"/>
  <c r="E182" i="22"/>
  <c r="B182" i="22"/>
  <c r="B181" i="22"/>
  <c r="F179" i="22"/>
  <c r="E179" i="22"/>
  <c r="B179" i="22"/>
  <c r="F178" i="22"/>
  <c r="E178" i="22"/>
  <c r="B178" i="22"/>
  <c r="F177" i="22"/>
  <c r="E177" i="22"/>
  <c r="B177" i="22"/>
  <c r="F176" i="22"/>
  <c r="E176" i="22"/>
  <c r="B176" i="22"/>
  <c r="F175" i="22"/>
  <c r="E175" i="22"/>
  <c r="B175" i="22"/>
  <c r="F174" i="22"/>
  <c r="E174" i="22"/>
  <c r="B174" i="22"/>
  <c r="F173" i="22"/>
  <c r="E173" i="22"/>
  <c r="B173" i="22"/>
  <c r="F172" i="22"/>
  <c r="E172" i="22"/>
  <c r="B172" i="22"/>
  <c r="F171" i="22"/>
  <c r="E171" i="22"/>
  <c r="B171" i="22"/>
  <c r="F170" i="22"/>
  <c r="E170" i="22"/>
  <c r="B170" i="22"/>
  <c r="B169" i="22"/>
  <c r="F167" i="22"/>
  <c r="E167" i="22"/>
  <c r="B167" i="22"/>
  <c r="F166" i="22"/>
  <c r="E166" i="22"/>
  <c r="B166" i="22"/>
  <c r="F165" i="22"/>
  <c r="E165" i="22"/>
  <c r="B165" i="22"/>
  <c r="F164" i="22"/>
  <c r="E164" i="22"/>
  <c r="B164" i="22"/>
  <c r="F163" i="22"/>
  <c r="E163" i="22"/>
  <c r="B163" i="22"/>
  <c r="F162" i="22"/>
  <c r="E162" i="22"/>
  <c r="B162" i="22"/>
  <c r="F161" i="22"/>
  <c r="E161" i="22"/>
  <c r="B161" i="22"/>
  <c r="F160" i="22"/>
  <c r="E160" i="22"/>
  <c r="B160" i="22"/>
  <c r="F159" i="22"/>
  <c r="E159" i="22"/>
  <c r="B159" i="22"/>
  <c r="F158" i="22"/>
  <c r="E158" i="22"/>
  <c r="B158" i="22"/>
  <c r="B157" i="22"/>
  <c r="B34" i="22" s="1"/>
  <c r="F155" i="22"/>
  <c r="E155" i="22"/>
  <c r="B155" i="22"/>
  <c r="F154" i="22"/>
  <c r="E154" i="22"/>
  <c r="B154" i="22"/>
  <c r="F153" i="22"/>
  <c r="E153" i="22"/>
  <c r="B153" i="22"/>
  <c r="F152" i="22"/>
  <c r="E152" i="22"/>
  <c r="B152" i="22"/>
  <c r="F151" i="22"/>
  <c r="E151" i="22"/>
  <c r="B151" i="22"/>
  <c r="F150" i="22"/>
  <c r="E150" i="22"/>
  <c r="B150" i="22"/>
  <c r="F149" i="22"/>
  <c r="E149" i="22"/>
  <c r="B149" i="22"/>
  <c r="F148" i="22"/>
  <c r="E148" i="22"/>
  <c r="B148" i="22"/>
  <c r="F147" i="22"/>
  <c r="E147" i="22"/>
  <c r="B147" i="22"/>
  <c r="F146" i="22"/>
  <c r="E146" i="22"/>
  <c r="B146" i="22"/>
  <c r="B145" i="22"/>
  <c r="F143" i="22"/>
  <c r="E143" i="22"/>
  <c r="B143" i="22"/>
  <c r="F142" i="22"/>
  <c r="E142" i="22"/>
  <c r="B142" i="22"/>
  <c r="F141" i="22"/>
  <c r="E141" i="22"/>
  <c r="B141" i="22"/>
  <c r="F140" i="22"/>
  <c r="E140" i="22"/>
  <c r="B140" i="22"/>
  <c r="F139" i="22"/>
  <c r="E139" i="22"/>
  <c r="B139" i="22"/>
  <c r="F138" i="22"/>
  <c r="E138" i="22"/>
  <c r="B138" i="22"/>
  <c r="F137" i="22"/>
  <c r="E137" i="22"/>
  <c r="B137" i="22"/>
  <c r="F136" i="22"/>
  <c r="E136" i="22"/>
  <c r="B136" i="22"/>
  <c r="F135" i="22"/>
  <c r="E135" i="22"/>
  <c r="B135" i="22"/>
  <c r="F134" i="22"/>
  <c r="E134" i="22"/>
  <c r="B134" i="22"/>
  <c r="E133" i="22"/>
  <c r="B133" i="22"/>
  <c r="B32" i="22" s="1"/>
  <c r="F131" i="22"/>
  <c r="E131" i="22"/>
  <c r="B131" i="22"/>
  <c r="F130" i="22"/>
  <c r="E130" i="22"/>
  <c r="B130" i="22"/>
  <c r="F129" i="22"/>
  <c r="E129" i="22"/>
  <c r="B129" i="22"/>
  <c r="F128" i="22"/>
  <c r="E128" i="22"/>
  <c r="B128" i="22"/>
  <c r="F127" i="22"/>
  <c r="E127" i="22"/>
  <c r="B127" i="22"/>
  <c r="F126" i="22"/>
  <c r="E126" i="22"/>
  <c r="B126" i="22"/>
  <c r="F125" i="22"/>
  <c r="E125" i="22"/>
  <c r="B125" i="22"/>
  <c r="F124" i="22"/>
  <c r="E124" i="22"/>
  <c r="B124" i="22"/>
  <c r="F123" i="22"/>
  <c r="E123" i="22"/>
  <c r="B123" i="22"/>
  <c r="F122" i="22"/>
  <c r="E122" i="22"/>
  <c r="B122" i="22"/>
  <c r="B121" i="22"/>
  <c r="B31" i="22" s="1"/>
  <c r="F119" i="22"/>
  <c r="E119" i="22"/>
  <c r="B119" i="22"/>
  <c r="F118" i="22"/>
  <c r="E118" i="22"/>
  <c r="B118" i="22"/>
  <c r="F117" i="22"/>
  <c r="E117" i="22"/>
  <c r="B117" i="22"/>
  <c r="F116" i="22"/>
  <c r="E116" i="22"/>
  <c r="B116" i="22"/>
  <c r="F115" i="22"/>
  <c r="E115" i="22"/>
  <c r="B115" i="22"/>
  <c r="F114" i="22"/>
  <c r="E114" i="22"/>
  <c r="B114" i="22"/>
  <c r="F113" i="22"/>
  <c r="E113" i="22"/>
  <c r="B113" i="22"/>
  <c r="F112" i="22"/>
  <c r="E112" i="22"/>
  <c r="B112" i="22"/>
  <c r="F111" i="22"/>
  <c r="E111" i="22"/>
  <c r="B111" i="22"/>
  <c r="F110" i="22"/>
  <c r="E110" i="22"/>
  <c r="B110" i="22"/>
  <c r="E109" i="22"/>
  <c r="B109" i="22"/>
  <c r="B30" i="22" s="1"/>
  <c r="F107" i="22"/>
  <c r="E107" i="22"/>
  <c r="B107" i="22"/>
  <c r="F106" i="22"/>
  <c r="E106" i="22"/>
  <c r="B106" i="22"/>
  <c r="F105" i="22"/>
  <c r="E105" i="22"/>
  <c r="B105" i="22"/>
  <c r="F104" i="22"/>
  <c r="E104" i="22"/>
  <c r="B104" i="22"/>
  <c r="F103" i="22"/>
  <c r="E103" i="22"/>
  <c r="B103" i="22"/>
  <c r="F102" i="22"/>
  <c r="E102" i="22"/>
  <c r="B102" i="22"/>
  <c r="F101" i="22"/>
  <c r="E101" i="22"/>
  <c r="B101" i="22"/>
  <c r="F100" i="22"/>
  <c r="E100" i="22"/>
  <c r="B100" i="22"/>
  <c r="F99" i="22"/>
  <c r="E99" i="22"/>
  <c r="B99" i="22"/>
  <c r="F98" i="22"/>
  <c r="E98" i="22"/>
  <c r="B98" i="22"/>
  <c r="B97" i="22"/>
  <c r="F95" i="22"/>
  <c r="E95" i="22"/>
  <c r="B95" i="22"/>
  <c r="F94" i="22"/>
  <c r="E94" i="22"/>
  <c r="B94" i="22"/>
  <c r="F93" i="22"/>
  <c r="E93" i="22"/>
  <c r="B93" i="22"/>
  <c r="F92" i="22"/>
  <c r="E92" i="22"/>
  <c r="B92" i="22"/>
  <c r="F91" i="22"/>
  <c r="E91" i="22"/>
  <c r="B91" i="22"/>
  <c r="F90" i="22"/>
  <c r="E90" i="22"/>
  <c r="B90" i="22"/>
  <c r="F89" i="22"/>
  <c r="E89" i="22"/>
  <c r="B89" i="22"/>
  <c r="F88" i="22"/>
  <c r="E88" i="22"/>
  <c r="B88" i="22"/>
  <c r="F87" i="22"/>
  <c r="E87" i="22"/>
  <c r="B87" i="22"/>
  <c r="F86" i="22"/>
  <c r="E86" i="22"/>
  <c r="B86" i="22"/>
  <c r="B85" i="22"/>
  <c r="B28" i="22" s="1"/>
  <c r="F83" i="22"/>
  <c r="E83" i="22"/>
  <c r="B83" i="22"/>
  <c r="B82" i="22"/>
  <c r="F81" i="22"/>
  <c r="E81" i="22"/>
  <c r="B81" i="22"/>
  <c r="B80" i="22"/>
  <c r="F79" i="22"/>
  <c r="E79" i="22"/>
  <c r="B79" i="22"/>
  <c r="F78" i="22"/>
  <c r="E78" i="22"/>
  <c r="B78" i="22"/>
  <c r="F77" i="22"/>
  <c r="E77" i="22"/>
  <c r="B77" i="22"/>
  <c r="B76" i="22"/>
  <c r="F75" i="22"/>
  <c r="E75" i="22"/>
  <c r="B75" i="22"/>
  <c r="B74" i="22"/>
  <c r="B73" i="22"/>
  <c r="AM71" i="22"/>
  <c r="AL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F66" i="22"/>
  <c r="E66" i="22"/>
  <c r="B66" i="22"/>
  <c r="B65" i="22"/>
  <c r="F64" i="22"/>
  <c r="E64" i="22"/>
  <c r="B64" i="22"/>
  <c r="B63" i="22"/>
  <c r="F62" i="22"/>
  <c r="E62" i="22"/>
  <c r="B62" i="22"/>
  <c r="B61" i="22"/>
  <c r="F60" i="22"/>
  <c r="E60" i="22"/>
  <c r="B60" i="22"/>
  <c r="B59" i="22"/>
  <c r="F58" i="22"/>
  <c r="E58" i="22"/>
  <c r="B58" i="22"/>
  <c r="B57" i="22"/>
  <c r="F56" i="22"/>
  <c r="E56" i="22"/>
  <c r="B56" i="22"/>
  <c r="B55" i="22"/>
  <c r="F54" i="22"/>
  <c r="E54" i="22"/>
  <c r="B54" i="22"/>
  <c r="F53" i="22"/>
  <c r="E53" i="22"/>
  <c r="B53" i="22"/>
  <c r="F52" i="22"/>
  <c r="B52" i="22"/>
  <c r="C51" i="22"/>
  <c r="C49" i="22" s="1"/>
  <c r="D9" i="22" s="1"/>
  <c r="B51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B41" i="22"/>
  <c r="E40" i="22"/>
  <c r="C39" i="22"/>
  <c r="B38" i="22"/>
  <c r="B37" i="22"/>
  <c r="B36" i="22"/>
  <c r="B35" i="22"/>
  <c r="C34" i="22"/>
  <c r="C33" i="22"/>
  <c r="B33" i="22"/>
  <c r="B29" i="22"/>
  <c r="B27" i="22"/>
  <c r="C241" i="4"/>
  <c r="C229" i="4"/>
  <c r="C217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B241" i="4"/>
  <c r="B41" i="4" s="1"/>
  <c r="B229" i="4"/>
  <c r="B40" i="4"/>
  <c r="B217" i="4"/>
  <c r="B39" i="4" s="1"/>
  <c r="C85" i="4"/>
  <c r="C73" i="4"/>
  <c r="C205" i="4"/>
  <c r="C97" i="4"/>
  <c r="C109" i="4"/>
  <c r="C121" i="4"/>
  <c r="C133" i="4"/>
  <c r="C145" i="4"/>
  <c r="C157" i="4"/>
  <c r="C169" i="4"/>
  <c r="C181" i="4"/>
  <c r="C193" i="4"/>
  <c r="F251" i="4"/>
  <c r="E251" i="4"/>
  <c r="B251" i="4"/>
  <c r="B250" i="4"/>
  <c r="F249" i="4"/>
  <c r="E249" i="4"/>
  <c r="B249" i="4"/>
  <c r="B248" i="4"/>
  <c r="F247" i="4"/>
  <c r="E247" i="4"/>
  <c r="B247" i="4"/>
  <c r="B246" i="4"/>
  <c r="F245" i="4"/>
  <c r="E245" i="4"/>
  <c r="B245" i="4"/>
  <c r="B244" i="4"/>
  <c r="F243" i="4"/>
  <c r="E243" i="4"/>
  <c r="B243" i="4"/>
  <c r="B242" i="4"/>
  <c r="F239" i="4"/>
  <c r="E239" i="4"/>
  <c r="B239" i="4"/>
  <c r="B238" i="4"/>
  <c r="F237" i="4"/>
  <c r="E237" i="4"/>
  <c r="B237" i="4"/>
  <c r="B236" i="4"/>
  <c r="F235" i="4"/>
  <c r="E235" i="4"/>
  <c r="B235" i="4"/>
  <c r="B234" i="4"/>
  <c r="B233" i="4"/>
  <c r="B232" i="4"/>
  <c r="F231" i="4"/>
  <c r="E231" i="4"/>
  <c r="B231" i="4"/>
  <c r="B230" i="4"/>
  <c r="F227" i="4"/>
  <c r="E227" i="4"/>
  <c r="B227" i="4"/>
  <c r="B226" i="4"/>
  <c r="F225" i="4"/>
  <c r="E225" i="4"/>
  <c r="B225" i="4"/>
  <c r="B224" i="4"/>
  <c r="F223" i="4"/>
  <c r="E223" i="4"/>
  <c r="B223" i="4"/>
  <c r="B222" i="4"/>
  <c r="F221" i="4"/>
  <c r="E221" i="4"/>
  <c r="B221" i="4"/>
  <c r="B220" i="4"/>
  <c r="F219" i="4"/>
  <c r="E219" i="4"/>
  <c r="B219" i="4"/>
  <c r="B218" i="4"/>
  <c r="E215" i="4"/>
  <c r="B214" i="4"/>
  <c r="B215" i="4"/>
  <c r="F215" i="4"/>
  <c r="E203" i="4"/>
  <c r="E201" i="4"/>
  <c r="E191" i="4"/>
  <c r="B200" i="4"/>
  <c r="B201" i="4"/>
  <c r="B202" i="4"/>
  <c r="B203" i="4"/>
  <c r="F201" i="4"/>
  <c r="F203" i="4"/>
  <c r="B190" i="4"/>
  <c r="B191" i="4"/>
  <c r="F191" i="4"/>
  <c r="E179" i="4"/>
  <c r="B178" i="4"/>
  <c r="B179" i="4"/>
  <c r="F179" i="4"/>
  <c r="E167" i="4"/>
  <c r="E165" i="4"/>
  <c r="B164" i="4"/>
  <c r="B165" i="4"/>
  <c r="B166" i="4"/>
  <c r="B167" i="4"/>
  <c r="F165" i="4"/>
  <c r="F167" i="4"/>
  <c r="E155" i="4"/>
  <c r="E153" i="4"/>
  <c r="E151" i="4"/>
  <c r="B151" i="4"/>
  <c r="B152" i="4"/>
  <c r="B153" i="4"/>
  <c r="B154" i="4"/>
  <c r="B155" i="4"/>
  <c r="F151" i="4"/>
  <c r="F153" i="4"/>
  <c r="F155" i="4"/>
  <c r="E143" i="4"/>
  <c r="E141" i="4"/>
  <c r="E139" i="4"/>
  <c r="B139" i="4"/>
  <c r="B140" i="4"/>
  <c r="B141" i="4"/>
  <c r="B142" i="4"/>
  <c r="B143" i="4"/>
  <c r="F139" i="4"/>
  <c r="F141" i="4"/>
  <c r="F143" i="4"/>
  <c r="E131" i="4"/>
  <c r="E129" i="4"/>
  <c r="E127" i="4"/>
  <c r="B126" i="4"/>
  <c r="B127" i="4"/>
  <c r="B128" i="4"/>
  <c r="B129" i="4"/>
  <c r="B130" i="4"/>
  <c r="B131" i="4"/>
  <c r="F127" i="4"/>
  <c r="F129" i="4"/>
  <c r="F131" i="4"/>
  <c r="E119" i="4"/>
  <c r="E117" i="4"/>
  <c r="E115" i="4"/>
  <c r="B115" i="4"/>
  <c r="B116" i="4"/>
  <c r="B117" i="4"/>
  <c r="B118" i="4"/>
  <c r="B119" i="4"/>
  <c r="F115" i="4"/>
  <c r="F117" i="4"/>
  <c r="F119" i="4"/>
  <c r="E107" i="4"/>
  <c r="B106" i="4"/>
  <c r="B107" i="4"/>
  <c r="F107" i="4"/>
  <c r="B79" i="4"/>
  <c r="B80" i="4"/>
  <c r="B81" i="4"/>
  <c r="B82" i="4"/>
  <c r="B83" i="4"/>
  <c r="E79" i="4"/>
  <c r="E80" i="4"/>
  <c r="E81" i="4"/>
  <c r="E82" i="4"/>
  <c r="E83" i="4"/>
  <c r="F79" i="4"/>
  <c r="F80" i="4"/>
  <c r="F81" i="4"/>
  <c r="F82" i="4"/>
  <c r="F83" i="4"/>
  <c r="B64" i="4"/>
  <c r="B65" i="4"/>
  <c r="B66" i="4"/>
  <c r="E64" i="4"/>
  <c r="E66" i="4"/>
  <c r="F64" i="4"/>
  <c r="F66" i="4"/>
  <c r="B59" i="4"/>
  <c r="B60" i="4"/>
  <c r="B61" i="4"/>
  <c r="B62" i="4"/>
  <c r="B63" i="4"/>
  <c r="E60" i="4"/>
  <c r="E62" i="4"/>
  <c r="F60" i="4"/>
  <c r="F61" i="4"/>
  <c r="F62" i="4"/>
  <c r="B58" i="4"/>
  <c r="E58" i="4"/>
  <c r="F58" i="4"/>
  <c r="F56" i="4"/>
  <c r="F54" i="4"/>
  <c r="F53" i="4"/>
  <c r="F52" i="4"/>
  <c r="C51" i="4"/>
  <c r="F49" i="1"/>
  <c r="F50" i="1"/>
  <c r="F51" i="1"/>
  <c r="F52" i="1"/>
  <c r="F53" i="1"/>
  <c r="F54" i="1"/>
  <c r="F55" i="1"/>
  <c r="D48" i="1"/>
  <c r="C48" i="1"/>
  <c r="C46" i="1" s="1"/>
  <c r="D9" i="1" s="1"/>
  <c r="B213" i="4"/>
  <c r="B212" i="4"/>
  <c r="B211" i="4"/>
  <c r="B210" i="4"/>
  <c r="B209" i="4"/>
  <c r="B208" i="4"/>
  <c r="B207" i="4"/>
  <c r="B206" i="4"/>
  <c r="B205" i="4"/>
  <c r="B199" i="4"/>
  <c r="B198" i="4"/>
  <c r="B197" i="4"/>
  <c r="B196" i="4"/>
  <c r="B195" i="4"/>
  <c r="B194" i="4"/>
  <c r="B193" i="4"/>
  <c r="B189" i="4"/>
  <c r="B188" i="4"/>
  <c r="B187" i="4"/>
  <c r="B186" i="4"/>
  <c r="B185" i="4"/>
  <c r="B184" i="4"/>
  <c r="B183" i="4"/>
  <c r="B182" i="4"/>
  <c r="B181" i="4"/>
  <c r="B177" i="4"/>
  <c r="B176" i="4"/>
  <c r="B175" i="4"/>
  <c r="B174" i="4"/>
  <c r="B173" i="4"/>
  <c r="B172" i="4"/>
  <c r="B171" i="4"/>
  <c r="B170" i="4"/>
  <c r="B169" i="4"/>
  <c r="B163" i="4"/>
  <c r="B162" i="4"/>
  <c r="B161" i="4"/>
  <c r="B160" i="4"/>
  <c r="B159" i="4"/>
  <c r="B158" i="4"/>
  <c r="B157" i="4"/>
  <c r="B150" i="4"/>
  <c r="B149" i="4"/>
  <c r="B148" i="4"/>
  <c r="B147" i="4"/>
  <c r="B146" i="4"/>
  <c r="B145" i="4"/>
  <c r="B33" i="4" s="1"/>
  <c r="B138" i="4"/>
  <c r="B137" i="4"/>
  <c r="B136" i="4"/>
  <c r="B135" i="4"/>
  <c r="B134" i="4"/>
  <c r="B133" i="4"/>
  <c r="B125" i="4"/>
  <c r="B124" i="4"/>
  <c r="B123" i="4"/>
  <c r="B122" i="4"/>
  <c r="B121" i="4"/>
  <c r="B114" i="4"/>
  <c r="B113" i="4"/>
  <c r="B112" i="4"/>
  <c r="B111" i="4"/>
  <c r="B110" i="4"/>
  <c r="B109" i="4"/>
  <c r="B30" i="4" s="1"/>
  <c r="B105" i="4"/>
  <c r="B104" i="4"/>
  <c r="B103" i="4"/>
  <c r="B102" i="4"/>
  <c r="B101" i="4"/>
  <c r="B100" i="4"/>
  <c r="B99" i="4"/>
  <c r="B98" i="4"/>
  <c r="B97" i="4"/>
  <c r="B95" i="4"/>
  <c r="B94" i="4"/>
  <c r="B93" i="4"/>
  <c r="B92" i="4"/>
  <c r="B91" i="4"/>
  <c r="B90" i="4"/>
  <c r="B89" i="4"/>
  <c r="B88" i="4"/>
  <c r="B87" i="4"/>
  <c r="B86" i="4"/>
  <c r="B85" i="4"/>
  <c r="B78" i="4"/>
  <c r="B77" i="4"/>
  <c r="B76" i="4"/>
  <c r="B75" i="4"/>
  <c r="B74" i="4"/>
  <c r="B73" i="4"/>
  <c r="B27" i="4" s="1"/>
  <c r="B57" i="4"/>
  <c r="B56" i="4"/>
  <c r="B55" i="4"/>
  <c r="B54" i="4"/>
  <c r="B53" i="4"/>
  <c r="B52" i="4"/>
  <c r="B51" i="4"/>
  <c r="D107" i="1"/>
  <c r="F107" i="1" s="1"/>
  <c r="D105" i="1"/>
  <c r="D106" i="1"/>
  <c r="E106" i="1" s="1"/>
  <c r="D108" i="1"/>
  <c r="F108" i="1" s="1"/>
  <c r="D109" i="1"/>
  <c r="F109" i="1" s="1"/>
  <c r="D66" i="1"/>
  <c r="D63" i="1"/>
  <c r="F63" i="1" s="1"/>
  <c r="D64" i="1"/>
  <c r="D65" i="1"/>
  <c r="E65" i="1" s="1"/>
  <c r="D67" i="1"/>
  <c r="F67" i="1" s="1"/>
  <c r="D156" i="1"/>
  <c r="E156" i="1" s="1"/>
  <c r="D160" i="1"/>
  <c r="F160" i="1" s="1"/>
  <c r="D161" i="1"/>
  <c r="D155" i="1"/>
  <c r="D157" i="1"/>
  <c r="D158" i="1"/>
  <c r="E158" i="1" s="1"/>
  <c r="D159" i="1"/>
  <c r="F159" i="1" s="1"/>
  <c r="D162" i="1"/>
  <c r="E162" i="1" s="1"/>
  <c r="D70" i="1"/>
  <c r="D71" i="1"/>
  <c r="E71" i="1" s="1"/>
  <c r="D72" i="1"/>
  <c r="D73" i="1"/>
  <c r="F73" i="1" s="1"/>
  <c r="D74" i="1"/>
  <c r="D75" i="1"/>
  <c r="E75" i="1" s="1"/>
  <c r="D76" i="1"/>
  <c r="F76" i="1" s="1"/>
  <c r="D77" i="1"/>
  <c r="F77" i="1" s="1"/>
  <c r="D78" i="1"/>
  <c r="D79" i="1"/>
  <c r="E79" i="1" s="1"/>
  <c r="D82" i="1"/>
  <c r="D83" i="1"/>
  <c r="E83" i="1" s="1"/>
  <c r="D84" i="1"/>
  <c r="E84" i="1" s="1"/>
  <c r="D85" i="1"/>
  <c r="E85" i="1" s="1"/>
  <c r="D86" i="1"/>
  <c r="F86" i="1" s="1"/>
  <c r="D87" i="1"/>
  <c r="D88" i="1"/>
  <c r="D89" i="1"/>
  <c r="F89" i="1" s="1"/>
  <c r="D92" i="1"/>
  <c r="D93" i="1"/>
  <c r="F93" i="1" s="1"/>
  <c r="D94" i="1"/>
  <c r="E94" i="1" s="1"/>
  <c r="D95" i="1"/>
  <c r="F95" i="1" s="1"/>
  <c r="D96" i="1"/>
  <c r="D99" i="1"/>
  <c r="E99" i="1" s="1"/>
  <c r="D100" i="1"/>
  <c r="D101" i="1"/>
  <c r="D98" i="1" s="1"/>
  <c r="D102" i="1"/>
  <c r="D112" i="1"/>
  <c r="F112" i="1" s="1"/>
  <c r="D113" i="1"/>
  <c r="E113" i="1" s="1"/>
  <c r="D114" i="1"/>
  <c r="D115" i="1"/>
  <c r="E115" i="1" s="1"/>
  <c r="D116" i="1"/>
  <c r="D119" i="1"/>
  <c r="D120" i="1"/>
  <c r="D121" i="1"/>
  <c r="E121" i="1" s="1"/>
  <c r="D122" i="1"/>
  <c r="D123" i="1"/>
  <c r="E123" i="1" s="1"/>
  <c r="D124" i="1"/>
  <c r="D127" i="1"/>
  <c r="D128" i="1"/>
  <c r="E128" i="1" s="1"/>
  <c r="D129" i="1"/>
  <c r="F129" i="1" s="1"/>
  <c r="D130" i="1"/>
  <c r="E130" i="1" s="1"/>
  <c r="D131" i="1"/>
  <c r="D132" i="1"/>
  <c r="D133" i="1"/>
  <c r="F133" i="1" s="1"/>
  <c r="D134" i="1"/>
  <c r="D137" i="1"/>
  <c r="E137" i="1" s="1"/>
  <c r="D138" i="1"/>
  <c r="E138" i="1" s="1"/>
  <c r="D139" i="1"/>
  <c r="F139" i="1" s="1"/>
  <c r="D140" i="1"/>
  <c r="D141" i="1"/>
  <c r="D142" i="1"/>
  <c r="D143" i="1"/>
  <c r="E143" i="1" s="1"/>
  <c r="D144" i="1"/>
  <c r="D147" i="1"/>
  <c r="E147" i="1" s="1"/>
  <c r="D148" i="1"/>
  <c r="E148" i="1" s="1"/>
  <c r="D149" i="1"/>
  <c r="F149" i="1" s="1"/>
  <c r="D150" i="1"/>
  <c r="D151" i="1"/>
  <c r="E151" i="1" s="1"/>
  <c r="D152" i="1"/>
  <c r="C154" i="1"/>
  <c r="C146" i="1"/>
  <c r="C136" i="1"/>
  <c r="C126" i="1"/>
  <c r="C118" i="1"/>
  <c r="C111" i="1"/>
  <c r="C104" i="1"/>
  <c r="C98" i="1"/>
  <c r="C91" i="1"/>
  <c r="C81" i="1"/>
  <c r="C69" i="1"/>
  <c r="C62" i="1"/>
  <c r="E213" i="4"/>
  <c r="E211" i="4"/>
  <c r="E209" i="4"/>
  <c r="E207" i="4"/>
  <c r="E199" i="4"/>
  <c r="E197" i="4"/>
  <c r="E195" i="4"/>
  <c r="E189" i="4"/>
  <c r="E187" i="4"/>
  <c r="E185" i="4"/>
  <c r="E183" i="4"/>
  <c r="E177" i="4"/>
  <c r="E175" i="4"/>
  <c r="E173" i="4"/>
  <c r="E171" i="4"/>
  <c r="E163" i="4"/>
  <c r="E161" i="4"/>
  <c r="E159" i="4"/>
  <c r="E150" i="4"/>
  <c r="E149" i="4"/>
  <c r="E147" i="4"/>
  <c r="E137" i="4"/>
  <c r="E135" i="4"/>
  <c r="E125" i="4"/>
  <c r="E123" i="4"/>
  <c r="E113" i="4"/>
  <c r="E112" i="4"/>
  <c r="E111" i="4"/>
  <c r="E105" i="4"/>
  <c r="E103" i="4"/>
  <c r="E101" i="4"/>
  <c r="E99" i="4"/>
  <c r="E160" i="1"/>
  <c r="E159" i="1"/>
  <c r="E157" i="1"/>
  <c r="E155" i="1"/>
  <c r="E152" i="1"/>
  <c r="E149" i="1"/>
  <c r="E144" i="1"/>
  <c r="E142" i="1"/>
  <c r="E141" i="1"/>
  <c r="E134" i="1"/>
  <c r="E132" i="1"/>
  <c r="E131" i="1"/>
  <c r="E127" i="1"/>
  <c r="E124" i="1"/>
  <c r="E122" i="1"/>
  <c r="E119" i="1"/>
  <c r="E116" i="1"/>
  <c r="E114" i="1"/>
  <c r="E108" i="1"/>
  <c r="E105" i="1"/>
  <c r="E101" i="1"/>
  <c r="E100" i="1"/>
  <c r="E96" i="1"/>
  <c r="E88" i="1"/>
  <c r="E87" i="1"/>
  <c r="F213" i="4"/>
  <c r="F211" i="4"/>
  <c r="F209" i="4"/>
  <c r="F207" i="4"/>
  <c r="F199" i="4"/>
  <c r="F197" i="4"/>
  <c r="F195" i="4"/>
  <c r="F189" i="4"/>
  <c r="F187" i="4"/>
  <c r="F185" i="4"/>
  <c r="F183" i="4"/>
  <c r="F177" i="4"/>
  <c r="F175" i="4"/>
  <c r="F173" i="4"/>
  <c r="F171" i="4"/>
  <c r="F163" i="4"/>
  <c r="F161" i="4"/>
  <c r="F159" i="4"/>
  <c r="F149" i="4"/>
  <c r="F147" i="4"/>
  <c r="F137" i="4"/>
  <c r="F135" i="4"/>
  <c r="F125" i="4"/>
  <c r="F123" i="4"/>
  <c r="F114" i="4"/>
  <c r="F113" i="4"/>
  <c r="F111" i="4"/>
  <c r="F105" i="4"/>
  <c r="F103" i="4"/>
  <c r="F101" i="4"/>
  <c r="F99" i="4"/>
  <c r="F95" i="4"/>
  <c r="E95" i="4"/>
  <c r="F93" i="4"/>
  <c r="E93" i="4"/>
  <c r="F91" i="4"/>
  <c r="E91" i="4"/>
  <c r="F89" i="4"/>
  <c r="E89" i="4"/>
  <c r="F87" i="4"/>
  <c r="E87" i="4"/>
  <c r="F77" i="4"/>
  <c r="E77" i="4"/>
  <c r="F76" i="4"/>
  <c r="E76" i="4"/>
  <c r="F75" i="4"/>
  <c r="E75" i="4"/>
  <c r="F74" i="4"/>
  <c r="E74" i="4"/>
  <c r="E56" i="4"/>
  <c r="E54" i="4"/>
  <c r="E53" i="4"/>
  <c r="E52" i="4"/>
  <c r="B38" i="4"/>
  <c r="B37" i="4"/>
  <c r="B36" i="4"/>
  <c r="B35" i="4"/>
  <c r="B34" i="4"/>
  <c r="B32" i="4"/>
  <c r="B31" i="4"/>
  <c r="B29" i="4"/>
  <c r="B28" i="4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F155" i="1"/>
  <c r="F157" i="1"/>
  <c r="F158" i="1"/>
  <c r="F151" i="1"/>
  <c r="F152" i="1"/>
  <c r="F141" i="1"/>
  <c r="F142" i="1"/>
  <c r="F144" i="1"/>
  <c r="F127" i="1"/>
  <c r="F131" i="1"/>
  <c r="F132" i="1"/>
  <c r="F134" i="1"/>
  <c r="F122" i="1"/>
  <c r="F124" i="1"/>
  <c r="F114" i="1"/>
  <c r="F115" i="1"/>
  <c r="F116" i="1"/>
  <c r="F105" i="1"/>
  <c r="F106" i="1"/>
  <c r="F99" i="1"/>
  <c r="F100" i="1"/>
  <c r="F101" i="1"/>
  <c r="F96" i="1"/>
  <c r="F84" i="1"/>
  <c r="F87" i="1"/>
  <c r="F88" i="1"/>
  <c r="F79" i="1"/>
  <c r="F78" i="1"/>
  <c r="F74" i="1"/>
  <c r="F71" i="1"/>
  <c r="F70" i="1"/>
  <c r="F65" i="1"/>
  <c r="F64" i="1"/>
  <c r="B38" i="1"/>
  <c r="B37" i="1"/>
  <c r="B36" i="1"/>
  <c r="B35" i="1"/>
  <c r="B34" i="1"/>
  <c r="B33" i="1"/>
  <c r="B32" i="1"/>
  <c r="B31" i="1"/>
  <c r="B30" i="1"/>
  <c r="B29" i="1"/>
  <c r="B28" i="1"/>
  <c r="B27" i="1"/>
  <c r="E55" i="1"/>
  <c r="E54" i="1"/>
  <c r="E53" i="1"/>
  <c r="E52" i="1"/>
  <c r="E51" i="1"/>
  <c r="E50" i="1"/>
  <c r="E49" i="1"/>
  <c r="E70" i="1"/>
  <c r="E73" i="1"/>
  <c r="E74" i="1"/>
  <c r="E78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E67" i="1"/>
  <c r="E64" i="1"/>
  <c r="D51" i="32" l="1"/>
  <c r="V51" i="33" s="1"/>
  <c r="E183" i="32"/>
  <c r="F197" i="32"/>
  <c r="E243" i="32"/>
  <c r="E127" i="32"/>
  <c r="E147" i="32"/>
  <c r="F183" i="32"/>
  <c r="F127" i="32"/>
  <c r="F147" i="32"/>
  <c r="E179" i="32"/>
  <c r="E239" i="32"/>
  <c r="E251" i="32"/>
  <c r="F189" i="32"/>
  <c r="E91" i="32"/>
  <c r="F221" i="32"/>
  <c r="F87" i="32"/>
  <c r="E135" i="32"/>
  <c r="E139" i="32"/>
  <c r="E173" i="32"/>
  <c r="F245" i="32"/>
  <c r="E89" i="31"/>
  <c r="F95" i="31"/>
  <c r="F103" i="31"/>
  <c r="E111" i="31"/>
  <c r="F119" i="31"/>
  <c r="F123" i="31"/>
  <c r="E155" i="31"/>
  <c r="F159" i="31"/>
  <c r="F167" i="31"/>
  <c r="E177" i="31"/>
  <c r="F197" i="31"/>
  <c r="E207" i="31"/>
  <c r="E215" i="31"/>
  <c r="E219" i="31"/>
  <c r="E227" i="31"/>
  <c r="F231" i="31"/>
  <c r="F237" i="31"/>
  <c r="E247" i="31"/>
  <c r="D205" i="31"/>
  <c r="U205" i="33" s="1"/>
  <c r="F89" i="31"/>
  <c r="E93" i="31"/>
  <c r="F111" i="31"/>
  <c r="E129" i="31"/>
  <c r="E139" i="31"/>
  <c r="F155" i="31"/>
  <c r="E165" i="31"/>
  <c r="F177" i="31"/>
  <c r="E187" i="31"/>
  <c r="E203" i="31"/>
  <c r="F207" i="31"/>
  <c r="F215" i="31"/>
  <c r="F219" i="31"/>
  <c r="F227" i="31"/>
  <c r="F247" i="31"/>
  <c r="D193" i="31"/>
  <c r="U193" i="33" s="1"/>
  <c r="E87" i="31"/>
  <c r="F93" i="31"/>
  <c r="F101" i="31"/>
  <c r="E107" i="31"/>
  <c r="E117" i="31"/>
  <c r="F129" i="31"/>
  <c r="F139" i="31"/>
  <c r="E147" i="31"/>
  <c r="E153" i="31"/>
  <c r="F165" i="31"/>
  <c r="E175" i="31"/>
  <c r="F187" i="31"/>
  <c r="E195" i="31"/>
  <c r="F203" i="31"/>
  <c r="E213" i="31"/>
  <c r="E225" i="31"/>
  <c r="E245" i="31"/>
  <c r="D169" i="31"/>
  <c r="F51" i="31"/>
  <c r="C39" i="31"/>
  <c r="E74" i="31"/>
  <c r="F87" i="31"/>
  <c r="F107" i="31"/>
  <c r="F117" i="31"/>
  <c r="E127" i="31"/>
  <c r="E137" i="31"/>
  <c r="E143" i="31"/>
  <c r="F147" i="31"/>
  <c r="F153" i="31"/>
  <c r="E163" i="31"/>
  <c r="F175" i="31"/>
  <c r="E185" i="31"/>
  <c r="E191" i="31"/>
  <c r="F195" i="31"/>
  <c r="E201" i="31"/>
  <c r="F213" i="31"/>
  <c r="F217" i="31"/>
  <c r="F225" i="31"/>
  <c r="E235" i="31"/>
  <c r="F245" i="31"/>
  <c r="D157" i="31"/>
  <c r="U157" i="33" s="1"/>
  <c r="C29" i="31"/>
  <c r="E115" i="31"/>
  <c r="F127" i="31"/>
  <c r="F137" i="31"/>
  <c r="F143" i="31"/>
  <c r="E151" i="31"/>
  <c r="F163" i="31"/>
  <c r="E173" i="31"/>
  <c r="F185" i="31"/>
  <c r="F191" i="31"/>
  <c r="F201" i="31"/>
  <c r="E211" i="31"/>
  <c r="E223" i="31"/>
  <c r="F235" i="31"/>
  <c r="E243" i="31"/>
  <c r="E251" i="31"/>
  <c r="D121" i="31"/>
  <c r="F109" i="30"/>
  <c r="E81" i="27"/>
  <c r="F121" i="27"/>
  <c r="F81" i="27"/>
  <c r="E79" i="27"/>
  <c r="F79" i="27"/>
  <c r="F75" i="27"/>
  <c r="C35" i="27"/>
  <c r="E77" i="27"/>
  <c r="F77" i="27"/>
  <c r="E83" i="27"/>
  <c r="F75" i="26"/>
  <c r="E58" i="26"/>
  <c r="E66" i="26"/>
  <c r="E81" i="26"/>
  <c r="D73" i="26"/>
  <c r="E60" i="26"/>
  <c r="F60" i="26"/>
  <c r="E30" i="26"/>
  <c r="F58" i="26"/>
  <c r="F66" i="26"/>
  <c r="F81" i="26"/>
  <c r="F145" i="26"/>
  <c r="E56" i="26"/>
  <c r="E64" i="26"/>
  <c r="E79" i="26"/>
  <c r="F83" i="26"/>
  <c r="F56" i="26"/>
  <c r="F64" i="26"/>
  <c r="F79" i="26"/>
  <c r="D51" i="26"/>
  <c r="P51" i="33" s="1"/>
  <c r="E54" i="26"/>
  <c r="E62" i="26"/>
  <c r="E77" i="26"/>
  <c r="E205" i="26"/>
  <c r="F235" i="25"/>
  <c r="E58" i="25"/>
  <c r="E66" i="25"/>
  <c r="E165" i="25"/>
  <c r="E187" i="25"/>
  <c r="F213" i="25"/>
  <c r="E245" i="25"/>
  <c r="F58" i="25"/>
  <c r="F66" i="25"/>
  <c r="E111" i="25"/>
  <c r="F155" i="25"/>
  <c r="D85" i="25"/>
  <c r="O85" i="33" s="1"/>
  <c r="E56" i="25"/>
  <c r="E64" i="25"/>
  <c r="E99" i="25"/>
  <c r="E119" i="25"/>
  <c r="F201" i="25"/>
  <c r="F56" i="25"/>
  <c r="F64" i="25"/>
  <c r="F87" i="25"/>
  <c r="E107" i="25"/>
  <c r="E135" i="25"/>
  <c r="F177" i="25"/>
  <c r="E225" i="25"/>
  <c r="F60" i="25"/>
  <c r="E143" i="25"/>
  <c r="D51" i="25"/>
  <c r="O51" i="33" s="1"/>
  <c r="E54" i="25"/>
  <c r="E62" i="25"/>
  <c r="E77" i="25"/>
  <c r="E83" i="25"/>
  <c r="F95" i="25"/>
  <c r="F125" i="25"/>
  <c r="E93" i="24"/>
  <c r="F99" i="24"/>
  <c r="F107" i="24"/>
  <c r="E125" i="24"/>
  <c r="F137" i="24"/>
  <c r="E153" i="24"/>
  <c r="F165" i="24"/>
  <c r="E175" i="24"/>
  <c r="E187" i="24"/>
  <c r="F199" i="24"/>
  <c r="F211" i="24"/>
  <c r="E221" i="24"/>
  <c r="F233" i="24"/>
  <c r="F239" i="24"/>
  <c r="E249" i="24"/>
  <c r="D241" i="24"/>
  <c r="E241" i="24" s="1"/>
  <c r="D133" i="24"/>
  <c r="N133" i="33" s="1"/>
  <c r="F93" i="24"/>
  <c r="E105" i="24"/>
  <c r="F125" i="24"/>
  <c r="E135" i="24"/>
  <c r="E143" i="24"/>
  <c r="F153" i="24"/>
  <c r="E163" i="24"/>
  <c r="F175" i="24"/>
  <c r="F187" i="24"/>
  <c r="E197" i="24"/>
  <c r="E209" i="24"/>
  <c r="F221" i="24"/>
  <c r="E231" i="24"/>
  <c r="E237" i="24"/>
  <c r="F249" i="24"/>
  <c r="D229" i="24"/>
  <c r="N229" i="33" s="1"/>
  <c r="D121" i="24"/>
  <c r="N121" i="33" s="1"/>
  <c r="E91" i="24"/>
  <c r="F105" i="24"/>
  <c r="E123" i="24"/>
  <c r="E131" i="24"/>
  <c r="F135" i="24"/>
  <c r="F143" i="24"/>
  <c r="E151" i="24"/>
  <c r="F163" i="24"/>
  <c r="E173" i="24"/>
  <c r="E185" i="24"/>
  <c r="F197" i="24"/>
  <c r="F209" i="24"/>
  <c r="E219" i="24"/>
  <c r="E227" i="24"/>
  <c r="F231" i="24"/>
  <c r="F237" i="24"/>
  <c r="E247" i="24"/>
  <c r="D217" i="24"/>
  <c r="D97" i="24"/>
  <c r="F91" i="24"/>
  <c r="E103" i="24"/>
  <c r="E113" i="24"/>
  <c r="E119" i="24"/>
  <c r="F123" i="24"/>
  <c r="F131" i="24"/>
  <c r="E141" i="24"/>
  <c r="F151" i="24"/>
  <c r="E161" i="24"/>
  <c r="F173" i="24"/>
  <c r="F185" i="24"/>
  <c r="E195" i="24"/>
  <c r="E203" i="24"/>
  <c r="E207" i="24"/>
  <c r="E215" i="24"/>
  <c r="F219" i="24"/>
  <c r="F227" i="24"/>
  <c r="E235" i="24"/>
  <c r="F247" i="24"/>
  <c r="D205" i="24"/>
  <c r="D85" i="24"/>
  <c r="C34" i="24"/>
  <c r="E89" i="24"/>
  <c r="F103" i="24"/>
  <c r="F113" i="24"/>
  <c r="F119" i="24"/>
  <c r="E129" i="24"/>
  <c r="F141" i="24"/>
  <c r="E149" i="24"/>
  <c r="F161" i="24"/>
  <c r="E171" i="24"/>
  <c r="E179" i="24"/>
  <c r="E183" i="24"/>
  <c r="E191" i="24"/>
  <c r="F195" i="24"/>
  <c r="F203" i="24"/>
  <c r="F207" i="24"/>
  <c r="F215" i="24"/>
  <c r="E225" i="24"/>
  <c r="F235" i="24"/>
  <c r="E245" i="24"/>
  <c r="D193" i="24"/>
  <c r="N193" i="33" s="1"/>
  <c r="F89" i="24"/>
  <c r="E101" i="24"/>
  <c r="E117" i="24"/>
  <c r="F129" i="24"/>
  <c r="E139" i="24"/>
  <c r="F149" i="24"/>
  <c r="E159" i="24"/>
  <c r="E167" i="24"/>
  <c r="F171" i="24"/>
  <c r="F179" i="24"/>
  <c r="F183" i="24"/>
  <c r="F191" i="24"/>
  <c r="E201" i="24"/>
  <c r="E213" i="24"/>
  <c r="F225" i="24"/>
  <c r="F245" i="24"/>
  <c r="D181" i="24"/>
  <c r="C34" i="23"/>
  <c r="E34" i="23"/>
  <c r="E157" i="23"/>
  <c r="F157" i="23"/>
  <c r="F133" i="23"/>
  <c r="E55" i="22"/>
  <c r="E28" i="22"/>
  <c r="E63" i="22"/>
  <c r="E217" i="22"/>
  <c r="F109" i="22"/>
  <c r="E97" i="22"/>
  <c r="F97" i="22"/>
  <c r="E52" i="32"/>
  <c r="F91" i="32"/>
  <c r="F95" i="32"/>
  <c r="E125" i="32"/>
  <c r="E131" i="32"/>
  <c r="F139" i="32"/>
  <c r="E171" i="32"/>
  <c r="F179" i="32"/>
  <c r="E187" i="32"/>
  <c r="E195" i="32"/>
  <c r="E201" i="32"/>
  <c r="E209" i="32"/>
  <c r="E215" i="32"/>
  <c r="F219" i="32"/>
  <c r="E225" i="32"/>
  <c r="E233" i="32"/>
  <c r="F239" i="32"/>
  <c r="F243" i="32"/>
  <c r="F251" i="32"/>
  <c r="F52" i="32"/>
  <c r="F125" i="32"/>
  <c r="F131" i="32"/>
  <c r="F143" i="32"/>
  <c r="E161" i="32"/>
  <c r="E167" i="32"/>
  <c r="F171" i="32"/>
  <c r="F187" i="32"/>
  <c r="F195" i="32"/>
  <c r="F201" i="32"/>
  <c r="F209" i="32"/>
  <c r="F215" i="32"/>
  <c r="F225" i="32"/>
  <c r="F233" i="32"/>
  <c r="E237" i="32"/>
  <c r="E249" i="32"/>
  <c r="D241" i="32"/>
  <c r="E101" i="32"/>
  <c r="E123" i="32"/>
  <c r="F161" i="32"/>
  <c r="F167" i="32"/>
  <c r="E177" i="32"/>
  <c r="E213" i="32"/>
  <c r="E231" i="32"/>
  <c r="F237" i="32"/>
  <c r="F249" i="32"/>
  <c r="D217" i="32"/>
  <c r="E89" i="32"/>
  <c r="F101" i="32"/>
  <c r="E113" i="32"/>
  <c r="E119" i="32"/>
  <c r="F123" i="32"/>
  <c r="E149" i="32"/>
  <c r="E165" i="32"/>
  <c r="F177" i="32"/>
  <c r="E191" i="32"/>
  <c r="F207" i="32"/>
  <c r="F213" i="32"/>
  <c r="F231" i="32"/>
  <c r="E247" i="32"/>
  <c r="E241" i="32"/>
  <c r="F89" i="32"/>
  <c r="F93" i="32"/>
  <c r="E99" i="32"/>
  <c r="E105" i="32"/>
  <c r="F113" i="32"/>
  <c r="F119" i="32"/>
  <c r="E129" i="32"/>
  <c r="F137" i="32"/>
  <c r="F141" i="32"/>
  <c r="F149" i="32"/>
  <c r="E153" i="32"/>
  <c r="F165" i="32"/>
  <c r="E175" i="32"/>
  <c r="E185" i="32"/>
  <c r="F191" i="32"/>
  <c r="F247" i="32"/>
  <c r="E87" i="32"/>
  <c r="F99" i="32"/>
  <c r="F105" i="32"/>
  <c r="E117" i="32"/>
  <c r="F129" i="32"/>
  <c r="F153" i="32"/>
  <c r="F175" i="32"/>
  <c r="F185" i="32"/>
  <c r="E189" i="32"/>
  <c r="E221" i="32"/>
  <c r="E245" i="32"/>
  <c r="F74" i="31"/>
  <c r="E80" i="31"/>
  <c r="E52" i="31"/>
  <c r="F80" i="31"/>
  <c r="F52" i="31"/>
  <c r="E78" i="31"/>
  <c r="F78" i="31"/>
  <c r="D49" i="31"/>
  <c r="D16" i="31" s="1"/>
  <c r="E76" i="31"/>
  <c r="E82" i="31"/>
  <c r="F76" i="31"/>
  <c r="F82" i="31"/>
  <c r="D51" i="30"/>
  <c r="F51" i="30" s="1"/>
  <c r="E57" i="30"/>
  <c r="E65" i="30"/>
  <c r="F74" i="30"/>
  <c r="F82" i="30"/>
  <c r="F57" i="30"/>
  <c r="F65" i="30"/>
  <c r="E80" i="30"/>
  <c r="D73" i="30"/>
  <c r="C32" i="30"/>
  <c r="E55" i="30"/>
  <c r="E63" i="30"/>
  <c r="F80" i="30"/>
  <c r="E145" i="30"/>
  <c r="E32" i="30"/>
  <c r="F55" i="30"/>
  <c r="F63" i="30"/>
  <c r="E78" i="30"/>
  <c r="F229" i="30"/>
  <c r="F133" i="30"/>
  <c r="F59" i="30"/>
  <c r="E61" i="30"/>
  <c r="F78" i="30"/>
  <c r="C51" i="33"/>
  <c r="C49" i="33" s="1"/>
  <c r="D9" i="33" s="1"/>
  <c r="F61" i="30"/>
  <c r="E76" i="30"/>
  <c r="F88" i="29"/>
  <c r="F100" i="29"/>
  <c r="F112" i="29"/>
  <c r="F124" i="29"/>
  <c r="E136" i="29"/>
  <c r="F148" i="29"/>
  <c r="E158" i="29"/>
  <c r="E166" i="29"/>
  <c r="F170" i="29"/>
  <c r="F178" i="29"/>
  <c r="E188" i="29"/>
  <c r="E208" i="29"/>
  <c r="E220" i="29"/>
  <c r="F232" i="29"/>
  <c r="F238" i="29"/>
  <c r="E248" i="29"/>
  <c r="D157" i="29"/>
  <c r="E53" i="29"/>
  <c r="E86" i="29"/>
  <c r="E94" i="29"/>
  <c r="E98" i="29"/>
  <c r="E106" i="29"/>
  <c r="E110" i="29"/>
  <c r="E118" i="29"/>
  <c r="E122" i="29"/>
  <c r="E130" i="29"/>
  <c r="F136" i="29"/>
  <c r="E146" i="29"/>
  <c r="E154" i="29"/>
  <c r="F158" i="29"/>
  <c r="F166" i="29"/>
  <c r="E176" i="29"/>
  <c r="F188" i="29"/>
  <c r="F208" i="29"/>
  <c r="F220" i="29"/>
  <c r="E230" i="29"/>
  <c r="E236" i="29"/>
  <c r="F248" i="29"/>
  <c r="D145" i="29"/>
  <c r="F53" i="29"/>
  <c r="F86" i="29"/>
  <c r="F94" i="29"/>
  <c r="F98" i="29"/>
  <c r="F106" i="29"/>
  <c r="F110" i="29"/>
  <c r="F118" i="29"/>
  <c r="F122" i="29"/>
  <c r="F130" i="29"/>
  <c r="E134" i="29"/>
  <c r="E142" i="29"/>
  <c r="F146" i="29"/>
  <c r="F154" i="29"/>
  <c r="E164" i="29"/>
  <c r="F176" i="29"/>
  <c r="E186" i="29"/>
  <c r="E206" i="29"/>
  <c r="E214" i="29"/>
  <c r="E218" i="29"/>
  <c r="E226" i="29"/>
  <c r="F230" i="29"/>
  <c r="F236" i="29"/>
  <c r="E246" i="29"/>
  <c r="D133" i="29"/>
  <c r="E92" i="29"/>
  <c r="E104" i="29"/>
  <c r="E116" i="29"/>
  <c r="E128" i="29"/>
  <c r="F134" i="29"/>
  <c r="F142" i="29"/>
  <c r="E152" i="29"/>
  <c r="F164" i="29"/>
  <c r="E174" i="29"/>
  <c r="F186" i="29"/>
  <c r="E196" i="29"/>
  <c r="F206" i="29"/>
  <c r="F214" i="29"/>
  <c r="F218" i="29"/>
  <c r="F226" i="29"/>
  <c r="E234" i="29"/>
  <c r="F246" i="29"/>
  <c r="D241" i="29"/>
  <c r="S241" i="33" s="1"/>
  <c r="D121" i="29"/>
  <c r="E121" i="29" s="1"/>
  <c r="D51" i="29"/>
  <c r="S51" i="33" s="1"/>
  <c r="F92" i="29"/>
  <c r="F104" i="29"/>
  <c r="F116" i="29"/>
  <c r="F128" i="29"/>
  <c r="E140" i="29"/>
  <c r="F152" i="29"/>
  <c r="E162" i="29"/>
  <c r="F174" i="29"/>
  <c r="E184" i="29"/>
  <c r="F196" i="29"/>
  <c r="E212" i="29"/>
  <c r="E224" i="29"/>
  <c r="F234" i="29"/>
  <c r="E244" i="29"/>
  <c r="D217" i="29"/>
  <c r="F217" i="29" s="1"/>
  <c r="D109" i="29"/>
  <c r="C35" i="29"/>
  <c r="E90" i="29"/>
  <c r="E102" i="29"/>
  <c r="E114" i="29"/>
  <c r="E126" i="29"/>
  <c r="F140" i="29"/>
  <c r="E150" i="29"/>
  <c r="F162" i="29"/>
  <c r="E172" i="29"/>
  <c r="F184" i="29"/>
  <c r="E194" i="29"/>
  <c r="E200" i="29"/>
  <c r="F212" i="29"/>
  <c r="F224" i="29"/>
  <c r="F244" i="29"/>
  <c r="D205" i="29"/>
  <c r="E38" i="29" s="1"/>
  <c r="D97" i="29"/>
  <c r="F90" i="29"/>
  <c r="F102" i="29"/>
  <c r="F114" i="29"/>
  <c r="F126" i="29"/>
  <c r="E138" i="29"/>
  <c r="F150" i="29"/>
  <c r="E160" i="29"/>
  <c r="F172" i="29"/>
  <c r="E182" i="29"/>
  <c r="E190" i="29"/>
  <c r="F194" i="29"/>
  <c r="F200" i="29"/>
  <c r="E210" i="29"/>
  <c r="E222" i="29"/>
  <c r="E242" i="29"/>
  <c r="E250" i="29"/>
  <c r="D181" i="29"/>
  <c r="S181" i="33" s="1"/>
  <c r="D85" i="29"/>
  <c r="C169" i="33"/>
  <c r="E92" i="28"/>
  <c r="E104" i="28"/>
  <c r="F110" i="28"/>
  <c r="F118" i="28"/>
  <c r="E128" i="28"/>
  <c r="F140" i="28"/>
  <c r="E150" i="28"/>
  <c r="F162" i="28"/>
  <c r="E172" i="28"/>
  <c r="F186" i="28"/>
  <c r="F198" i="28"/>
  <c r="E210" i="28"/>
  <c r="F222" i="28"/>
  <c r="E232" i="28"/>
  <c r="E238" i="28"/>
  <c r="F242" i="28"/>
  <c r="F250" i="28"/>
  <c r="D181" i="28"/>
  <c r="D85" i="28"/>
  <c r="C28" i="28" s="1"/>
  <c r="C37" i="28"/>
  <c r="D51" i="28"/>
  <c r="F51" i="28" s="1"/>
  <c r="F92" i="28"/>
  <c r="F104" i="28"/>
  <c r="E116" i="28"/>
  <c r="F128" i="28"/>
  <c r="E138" i="28"/>
  <c r="F150" i="28"/>
  <c r="E160" i="28"/>
  <c r="F172" i="28"/>
  <c r="E184" i="28"/>
  <c r="F193" i="28"/>
  <c r="E196" i="28"/>
  <c r="E205" i="28"/>
  <c r="F210" i="28"/>
  <c r="E220" i="28"/>
  <c r="F232" i="28"/>
  <c r="F238" i="28"/>
  <c r="E248" i="28"/>
  <c r="D169" i="28"/>
  <c r="E30" i="28"/>
  <c r="C38" i="28"/>
  <c r="E90" i="28"/>
  <c r="E102" i="28"/>
  <c r="F116" i="28"/>
  <c r="E126" i="28"/>
  <c r="F138" i="28"/>
  <c r="E148" i="28"/>
  <c r="F160" i="28"/>
  <c r="E170" i="28"/>
  <c r="E178" i="28"/>
  <c r="F184" i="28"/>
  <c r="F196" i="28"/>
  <c r="F205" i="28"/>
  <c r="E208" i="28"/>
  <c r="F220" i="28"/>
  <c r="E230" i="28"/>
  <c r="E236" i="28"/>
  <c r="F248" i="28"/>
  <c r="D157" i="28"/>
  <c r="E34" i="28" s="1"/>
  <c r="E38" i="28"/>
  <c r="F90" i="28"/>
  <c r="F102" i="28"/>
  <c r="E114" i="28"/>
  <c r="F126" i="28"/>
  <c r="E136" i="28"/>
  <c r="F148" i="28"/>
  <c r="E158" i="28"/>
  <c r="E166" i="28"/>
  <c r="F170" i="28"/>
  <c r="F178" i="28"/>
  <c r="E182" i="28"/>
  <c r="E190" i="28"/>
  <c r="E194" i="28"/>
  <c r="E202" i="28"/>
  <c r="F208" i="28"/>
  <c r="E218" i="28"/>
  <c r="E226" i="28"/>
  <c r="F230" i="28"/>
  <c r="F236" i="28"/>
  <c r="E246" i="28"/>
  <c r="D145" i="28"/>
  <c r="R145" i="33" s="1"/>
  <c r="E88" i="28"/>
  <c r="F97" i="28"/>
  <c r="E100" i="28"/>
  <c r="E109" i="28"/>
  <c r="F114" i="28"/>
  <c r="E124" i="28"/>
  <c r="F136" i="28"/>
  <c r="E146" i="28"/>
  <c r="E154" i="28"/>
  <c r="F158" i="28"/>
  <c r="F166" i="28"/>
  <c r="E176" i="28"/>
  <c r="F182" i="28"/>
  <c r="F190" i="28"/>
  <c r="F194" i="28"/>
  <c r="F202" i="28"/>
  <c r="E206" i="28"/>
  <c r="E214" i="28"/>
  <c r="F218" i="28"/>
  <c r="F226" i="28"/>
  <c r="F246" i="28"/>
  <c r="D241" i="28"/>
  <c r="D133" i="28"/>
  <c r="R133" i="33" s="1"/>
  <c r="C29" i="28"/>
  <c r="F88" i="28"/>
  <c r="F100" i="28"/>
  <c r="F109" i="28"/>
  <c r="E112" i="28"/>
  <c r="F124" i="28"/>
  <c r="E134" i="28"/>
  <c r="E142" i="28"/>
  <c r="F146" i="28"/>
  <c r="F154" i="28"/>
  <c r="E164" i="28"/>
  <c r="F176" i="28"/>
  <c r="E188" i="28"/>
  <c r="E200" i="28"/>
  <c r="F206" i="28"/>
  <c r="F214" i="28"/>
  <c r="E224" i="28"/>
  <c r="E244" i="28"/>
  <c r="D217" i="28"/>
  <c r="R217" i="33" s="1"/>
  <c r="D121" i="28"/>
  <c r="R121" i="33" s="1"/>
  <c r="E193" i="28"/>
  <c r="E97" i="28"/>
  <c r="E121" i="27"/>
  <c r="E205" i="27"/>
  <c r="E181" i="27"/>
  <c r="E85" i="27"/>
  <c r="F157" i="27"/>
  <c r="E241" i="27"/>
  <c r="F133" i="27"/>
  <c r="E121" i="26"/>
  <c r="E145" i="26"/>
  <c r="F157" i="26"/>
  <c r="F121" i="26"/>
  <c r="E40" i="26"/>
  <c r="C31" i="26"/>
  <c r="E181" i="26"/>
  <c r="E93" i="25"/>
  <c r="F99" i="25"/>
  <c r="F107" i="25"/>
  <c r="F111" i="25"/>
  <c r="F119" i="25"/>
  <c r="E123" i="25"/>
  <c r="E131" i="25"/>
  <c r="F135" i="25"/>
  <c r="F143" i="25"/>
  <c r="E153" i="25"/>
  <c r="F165" i="25"/>
  <c r="E175" i="25"/>
  <c r="F187" i="25"/>
  <c r="E199" i="25"/>
  <c r="E211" i="25"/>
  <c r="F225" i="25"/>
  <c r="F245" i="25"/>
  <c r="D169" i="25"/>
  <c r="O169" i="33" s="1"/>
  <c r="F93" i="25"/>
  <c r="E105" i="25"/>
  <c r="E117" i="25"/>
  <c r="F123" i="25"/>
  <c r="F131" i="25"/>
  <c r="E141" i="25"/>
  <c r="F153" i="25"/>
  <c r="E163" i="25"/>
  <c r="F175" i="25"/>
  <c r="E185" i="25"/>
  <c r="F199" i="25"/>
  <c r="F211" i="25"/>
  <c r="E223" i="25"/>
  <c r="E243" i="25"/>
  <c r="E251" i="25"/>
  <c r="D157" i="25"/>
  <c r="E91" i="25"/>
  <c r="F105" i="25"/>
  <c r="F117" i="25"/>
  <c r="E129" i="25"/>
  <c r="F141" i="25"/>
  <c r="E151" i="25"/>
  <c r="F163" i="25"/>
  <c r="E173" i="25"/>
  <c r="F185" i="25"/>
  <c r="E197" i="25"/>
  <c r="E209" i="25"/>
  <c r="F223" i="25"/>
  <c r="E233" i="25"/>
  <c r="E239" i="25"/>
  <c r="F243" i="25"/>
  <c r="F251" i="25"/>
  <c r="D145" i="25"/>
  <c r="F91" i="25"/>
  <c r="E103" i="25"/>
  <c r="E115" i="25"/>
  <c r="F129" i="25"/>
  <c r="E139" i="25"/>
  <c r="F151" i="25"/>
  <c r="E161" i="25"/>
  <c r="F173" i="25"/>
  <c r="E183" i="25"/>
  <c r="E191" i="25"/>
  <c r="F197" i="25"/>
  <c r="F209" i="25"/>
  <c r="E221" i="25"/>
  <c r="F233" i="25"/>
  <c r="F239" i="25"/>
  <c r="E249" i="25"/>
  <c r="D241" i="25"/>
  <c r="D133" i="25"/>
  <c r="E109" i="25"/>
  <c r="C36" i="25"/>
  <c r="E89" i="25"/>
  <c r="F103" i="25"/>
  <c r="F115" i="25"/>
  <c r="E127" i="25"/>
  <c r="F139" i="25"/>
  <c r="E149" i="25"/>
  <c r="F161" i="25"/>
  <c r="E171" i="25"/>
  <c r="E179" i="25"/>
  <c r="F183" i="25"/>
  <c r="F191" i="25"/>
  <c r="E195" i="25"/>
  <c r="E203" i="25"/>
  <c r="E207" i="25"/>
  <c r="E215" i="25"/>
  <c r="F221" i="25"/>
  <c r="E231" i="25"/>
  <c r="E237" i="25"/>
  <c r="F249" i="25"/>
  <c r="D217" i="25"/>
  <c r="D121" i="25"/>
  <c r="F89" i="25"/>
  <c r="E101" i="25"/>
  <c r="E113" i="25"/>
  <c r="F127" i="25"/>
  <c r="E137" i="25"/>
  <c r="F149" i="25"/>
  <c r="E159" i="25"/>
  <c r="E167" i="25"/>
  <c r="F171" i="25"/>
  <c r="F179" i="25"/>
  <c r="E189" i="25"/>
  <c r="F195" i="25"/>
  <c r="F203" i="25"/>
  <c r="F207" i="25"/>
  <c r="F215" i="25"/>
  <c r="E219" i="25"/>
  <c r="E227" i="25"/>
  <c r="F231" i="25"/>
  <c r="F237" i="25"/>
  <c r="E247" i="25"/>
  <c r="D205" i="25"/>
  <c r="E205" i="25" s="1"/>
  <c r="D109" i="25"/>
  <c r="E181" i="25"/>
  <c r="E85" i="25"/>
  <c r="E28" i="25"/>
  <c r="E87" i="25"/>
  <c r="E95" i="25"/>
  <c r="F101" i="25"/>
  <c r="F113" i="25"/>
  <c r="E125" i="25"/>
  <c r="F137" i="25"/>
  <c r="E147" i="25"/>
  <c r="E155" i="25"/>
  <c r="F159" i="25"/>
  <c r="F167" i="25"/>
  <c r="E177" i="25"/>
  <c r="F189" i="25"/>
  <c r="E201" i="25"/>
  <c r="E213" i="25"/>
  <c r="F219" i="25"/>
  <c r="F227" i="25"/>
  <c r="E235" i="25"/>
  <c r="F247" i="25"/>
  <c r="D193" i="25"/>
  <c r="D97" i="25"/>
  <c r="J53" i="33"/>
  <c r="E52" i="24"/>
  <c r="F52" i="24"/>
  <c r="F193" i="24"/>
  <c r="E205" i="24"/>
  <c r="C37" i="24"/>
  <c r="E37" i="24"/>
  <c r="D51" i="24"/>
  <c r="F51" i="24" s="1"/>
  <c r="E78" i="23"/>
  <c r="F121" i="23"/>
  <c r="F78" i="23"/>
  <c r="E205" i="23"/>
  <c r="E76" i="23"/>
  <c r="E82" i="23"/>
  <c r="E169" i="23"/>
  <c r="C229" i="33"/>
  <c r="F76" i="23"/>
  <c r="F82" i="23"/>
  <c r="F169" i="23"/>
  <c r="E181" i="23"/>
  <c r="E85" i="23"/>
  <c r="D54" i="33"/>
  <c r="E74" i="23"/>
  <c r="E133" i="23"/>
  <c r="F74" i="23"/>
  <c r="E35" i="23"/>
  <c r="E80" i="23"/>
  <c r="F241" i="23"/>
  <c r="E61" i="22"/>
  <c r="F61" i="22"/>
  <c r="F76" i="22"/>
  <c r="E59" i="22"/>
  <c r="E74" i="22"/>
  <c r="E82" i="22"/>
  <c r="F205" i="22"/>
  <c r="E169" i="22"/>
  <c r="C41" i="22"/>
  <c r="C32" i="22"/>
  <c r="D51" i="22"/>
  <c r="F51" i="22" s="1"/>
  <c r="F59" i="22"/>
  <c r="F82" i="22"/>
  <c r="E34" i="22"/>
  <c r="E76" i="22"/>
  <c r="F133" i="22"/>
  <c r="E145" i="22"/>
  <c r="E32" i="22"/>
  <c r="E57" i="22"/>
  <c r="E65" i="22"/>
  <c r="E80" i="22"/>
  <c r="E241" i="22"/>
  <c r="E33" i="22"/>
  <c r="F55" i="22"/>
  <c r="F63" i="22"/>
  <c r="F241" i="22"/>
  <c r="E52" i="22"/>
  <c r="F57" i="22"/>
  <c r="F65" i="22"/>
  <c r="F80" i="22"/>
  <c r="E190" i="4"/>
  <c r="F242" i="4"/>
  <c r="F102" i="4"/>
  <c r="E100" i="4"/>
  <c r="F55" i="4"/>
  <c r="E128" i="4"/>
  <c r="E154" i="4"/>
  <c r="F250" i="4"/>
  <c r="D205" i="4"/>
  <c r="E90" i="4"/>
  <c r="E86" i="4"/>
  <c r="D109" i="4"/>
  <c r="E65" i="4"/>
  <c r="E94" i="4"/>
  <c r="E118" i="4"/>
  <c r="F224" i="4"/>
  <c r="F90" i="4"/>
  <c r="F138" i="4"/>
  <c r="F196" i="4"/>
  <c r="E136" i="4"/>
  <c r="E210" i="4"/>
  <c r="E238" i="4"/>
  <c r="D97" i="4"/>
  <c r="K97" i="33" s="1"/>
  <c r="E55" i="4"/>
  <c r="F104" i="4"/>
  <c r="F146" i="4"/>
  <c r="E102" i="4"/>
  <c r="E114" i="4"/>
  <c r="F57" i="4"/>
  <c r="F59" i="4"/>
  <c r="E130" i="4"/>
  <c r="E164" i="4"/>
  <c r="E178" i="4"/>
  <c r="E200" i="4"/>
  <c r="E214" i="4"/>
  <c r="F222" i="4"/>
  <c r="F232" i="4"/>
  <c r="F238" i="4"/>
  <c r="F248" i="4"/>
  <c r="D181" i="4"/>
  <c r="E36" i="4" s="1"/>
  <c r="D85" i="4"/>
  <c r="F124" i="4"/>
  <c r="F160" i="4"/>
  <c r="F174" i="4"/>
  <c r="F186" i="4"/>
  <c r="F198" i="4"/>
  <c r="F212" i="4"/>
  <c r="E122" i="4"/>
  <c r="E138" i="4"/>
  <c r="E160" i="4"/>
  <c r="E174" i="4"/>
  <c r="E186" i="4"/>
  <c r="E198" i="4"/>
  <c r="E212" i="4"/>
  <c r="E63" i="4"/>
  <c r="F130" i="4"/>
  <c r="F166" i="4"/>
  <c r="F200" i="4"/>
  <c r="E220" i="4"/>
  <c r="E230" i="4"/>
  <c r="E236" i="4"/>
  <c r="E246" i="4"/>
  <c r="D169" i="4"/>
  <c r="E169" i="4" s="1"/>
  <c r="E184" i="4"/>
  <c r="E57" i="4"/>
  <c r="E88" i="4"/>
  <c r="E92" i="4"/>
  <c r="F98" i="4"/>
  <c r="F110" i="4"/>
  <c r="F148" i="4"/>
  <c r="E104" i="4"/>
  <c r="E146" i="4"/>
  <c r="D51" i="4"/>
  <c r="K51" i="33" s="1"/>
  <c r="F118" i="4"/>
  <c r="F154" i="4"/>
  <c r="E166" i="4"/>
  <c r="E202" i="4"/>
  <c r="F220" i="4"/>
  <c r="F230" i="4"/>
  <c r="F236" i="4"/>
  <c r="F246" i="4"/>
  <c r="D157" i="4"/>
  <c r="D217" i="4"/>
  <c r="K217" i="33" s="1"/>
  <c r="F94" i="4"/>
  <c r="F158" i="4"/>
  <c r="F210" i="4"/>
  <c r="E196" i="4"/>
  <c r="E222" i="4"/>
  <c r="E232" i="4"/>
  <c r="D193" i="4"/>
  <c r="E78" i="4"/>
  <c r="F88" i="4"/>
  <c r="F92" i="4"/>
  <c r="F134" i="4"/>
  <c r="F162" i="4"/>
  <c r="F176" i="4"/>
  <c r="F188" i="4"/>
  <c r="F206" i="4"/>
  <c r="E124" i="4"/>
  <c r="E162" i="4"/>
  <c r="E176" i="4"/>
  <c r="E188" i="4"/>
  <c r="E206" i="4"/>
  <c r="E61" i="4"/>
  <c r="F128" i="4"/>
  <c r="F142" i="4"/>
  <c r="F164" i="4"/>
  <c r="F190" i="4"/>
  <c r="E218" i="4"/>
  <c r="E226" i="4"/>
  <c r="E234" i="4"/>
  <c r="E244" i="4"/>
  <c r="D145" i="4"/>
  <c r="D241" i="4"/>
  <c r="K241" i="33" s="1"/>
  <c r="F86" i="4"/>
  <c r="F122" i="4"/>
  <c r="F184" i="4"/>
  <c r="E172" i="4"/>
  <c r="F202" i="4"/>
  <c r="E133" i="4"/>
  <c r="F78" i="4"/>
  <c r="F100" i="4"/>
  <c r="F112" i="4"/>
  <c r="F150" i="4"/>
  <c r="E98" i="4"/>
  <c r="E110" i="4"/>
  <c r="E148" i="4"/>
  <c r="F63" i="4"/>
  <c r="F65" i="4"/>
  <c r="F106" i="4"/>
  <c r="F116" i="4"/>
  <c r="E116" i="4"/>
  <c r="E126" i="4"/>
  <c r="F152" i="4"/>
  <c r="E152" i="4"/>
  <c r="F218" i="4"/>
  <c r="F226" i="4"/>
  <c r="F234" i="4"/>
  <c r="F244" i="4"/>
  <c r="D133" i="4"/>
  <c r="E33" i="4"/>
  <c r="F172" i="4"/>
  <c r="E158" i="4"/>
  <c r="E106" i="4"/>
  <c r="E142" i="4"/>
  <c r="E248" i="4"/>
  <c r="F136" i="4"/>
  <c r="F170" i="4"/>
  <c r="F182" i="4"/>
  <c r="F194" i="4"/>
  <c r="F208" i="4"/>
  <c r="E134" i="4"/>
  <c r="E170" i="4"/>
  <c r="E182" i="4"/>
  <c r="E194" i="4"/>
  <c r="E208" i="4"/>
  <c r="E59" i="4"/>
  <c r="F126" i="4"/>
  <c r="F140" i="4"/>
  <c r="E140" i="4"/>
  <c r="F178" i="4"/>
  <c r="F214" i="4"/>
  <c r="E224" i="4"/>
  <c r="E242" i="4"/>
  <c r="E250" i="4"/>
  <c r="D121" i="4"/>
  <c r="C31" i="4" s="1"/>
  <c r="E66" i="1"/>
  <c r="F66" i="1"/>
  <c r="F48" i="1"/>
  <c r="D46" i="1"/>
  <c r="D16" i="1" s="1"/>
  <c r="E102" i="1"/>
  <c r="F102" i="1"/>
  <c r="D91" i="1"/>
  <c r="E91" i="1" s="1"/>
  <c r="F92" i="1"/>
  <c r="E92" i="1"/>
  <c r="E82" i="1"/>
  <c r="F82" i="1"/>
  <c r="E72" i="1"/>
  <c r="F72" i="1"/>
  <c r="F161" i="1"/>
  <c r="E161" i="1"/>
  <c r="F140" i="1"/>
  <c r="E140" i="1"/>
  <c r="E31" i="1"/>
  <c r="C31" i="1"/>
  <c r="F150" i="1"/>
  <c r="E150" i="1"/>
  <c r="F120" i="1"/>
  <c r="E120" i="1"/>
  <c r="F157" i="25"/>
  <c r="O157" i="33"/>
  <c r="E38" i="26"/>
  <c r="E85" i="29"/>
  <c r="F145" i="30"/>
  <c r="T145" i="33"/>
  <c r="F109" i="31"/>
  <c r="E163" i="32"/>
  <c r="V163" i="33"/>
  <c r="D176" i="33"/>
  <c r="F176" i="33" s="1"/>
  <c r="J176" i="33"/>
  <c r="D174" i="33"/>
  <c r="F174" i="33" s="1"/>
  <c r="J174" i="33"/>
  <c r="D172" i="33"/>
  <c r="F172" i="33" s="1"/>
  <c r="J172" i="33"/>
  <c r="E196" i="31"/>
  <c r="U196" i="33"/>
  <c r="D249" i="33"/>
  <c r="E249" i="33" s="1"/>
  <c r="J249" i="33"/>
  <c r="D247" i="33"/>
  <c r="J247" i="33"/>
  <c r="D245" i="33"/>
  <c r="F245" i="33" s="1"/>
  <c r="J245" i="33"/>
  <c r="D243" i="33"/>
  <c r="E243" i="33" s="1"/>
  <c r="J243" i="33"/>
  <c r="F217" i="4"/>
  <c r="C217" i="33"/>
  <c r="F113" i="1"/>
  <c r="D118" i="1"/>
  <c r="C37" i="4"/>
  <c r="F169" i="4"/>
  <c r="E89" i="1"/>
  <c r="E107" i="1"/>
  <c r="E28" i="4"/>
  <c r="C60" i="1"/>
  <c r="C109" i="33"/>
  <c r="C39" i="4"/>
  <c r="C241" i="33"/>
  <c r="C29" i="22"/>
  <c r="C36" i="22"/>
  <c r="F145" i="22"/>
  <c r="E157" i="22"/>
  <c r="E28" i="23"/>
  <c r="E32" i="23"/>
  <c r="C36" i="23"/>
  <c r="F181" i="23"/>
  <c r="E39" i="23"/>
  <c r="E34" i="24"/>
  <c r="E32" i="25"/>
  <c r="E36" i="25"/>
  <c r="E31" i="26"/>
  <c r="E34" i="26"/>
  <c r="E41" i="26"/>
  <c r="E109" i="26"/>
  <c r="E35" i="27"/>
  <c r="E133" i="27"/>
  <c r="E157" i="27"/>
  <c r="C31" i="28"/>
  <c r="E37" i="28"/>
  <c r="E29" i="29"/>
  <c r="C36" i="29"/>
  <c r="F85" i="29"/>
  <c r="F157" i="29"/>
  <c r="S157" i="33"/>
  <c r="E35" i="30"/>
  <c r="C31" i="31"/>
  <c r="F56" i="31"/>
  <c r="E59" i="31"/>
  <c r="F64" i="31"/>
  <c r="F241" i="31"/>
  <c r="E241" i="31"/>
  <c r="F75" i="32"/>
  <c r="F81" i="32"/>
  <c r="F94" i="32"/>
  <c r="F134" i="32"/>
  <c r="E137" i="32"/>
  <c r="F140" i="32"/>
  <c r="E143" i="32"/>
  <c r="F150" i="32"/>
  <c r="E162" i="32"/>
  <c r="E188" i="32"/>
  <c r="D95" i="33"/>
  <c r="J95" i="33"/>
  <c r="D93" i="33"/>
  <c r="E93" i="33" s="1"/>
  <c r="J93" i="33"/>
  <c r="D91" i="33"/>
  <c r="F91" i="33" s="1"/>
  <c r="J91" i="33"/>
  <c r="D170" i="33"/>
  <c r="F170" i="33" s="1"/>
  <c r="J170" i="33"/>
  <c r="D190" i="33"/>
  <c r="E190" i="33" s="1"/>
  <c r="J190" i="33"/>
  <c r="D188" i="33"/>
  <c r="F188" i="33" s="1"/>
  <c r="J188" i="33"/>
  <c r="D186" i="33"/>
  <c r="F186" i="33" s="1"/>
  <c r="J186" i="33"/>
  <c r="D184" i="33"/>
  <c r="J184" i="33"/>
  <c r="D182" i="33"/>
  <c r="F182" i="33" s="1"/>
  <c r="J182" i="33"/>
  <c r="D193" i="26"/>
  <c r="P193" i="33" s="1"/>
  <c r="P197" i="33"/>
  <c r="C39" i="23"/>
  <c r="F83" i="1"/>
  <c r="F123" i="1"/>
  <c r="F143" i="1"/>
  <c r="E145" i="4"/>
  <c r="E139" i="1"/>
  <c r="D62" i="1"/>
  <c r="E241" i="4"/>
  <c r="C193" i="33"/>
  <c r="C97" i="33"/>
  <c r="C41" i="4"/>
  <c r="E29" i="22"/>
  <c r="E36" i="22"/>
  <c r="E41" i="22"/>
  <c r="F157" i="22"/>
  <c r="E205" i="22"/>
  <c r="E229" i="22"/>
  <c r="E121" i="22"/>
  <c r="E36" i="23"/>
  <c r="E30" i="23"/>
  <c r="E157" i="24"/>
  <c r="F85" i="25"/>
  <c r="C29" i="26"/>
  <c r="C39" i="26"/>
  <c r="D49" i="26"/>
  <c r="D16" i="26" s="1"/>
  <c r="F109" i="26"/>
  <c r="F205" i="26"/>
  <c r="E217" i="26"/>
  <c r="E169" i="27"/>
  <c r="E157" i="28"/>
  <c r="E36" i="29"/>
  <c r="C33" i="30"/>
  <c r="E157" i="30"/>
  <c r="E51" i="31"/>
  <c r="U51" i="33"/>
  <c r="E157" i="31"/>
  <c r="J66" i="33"/>
  <c r="D66" i="33"/>
  <c r="D64" i="33"/>
  <c r="J64" i="33"/>
  <c r="D62" i="33"/>
  <c r="J62" i="33"/>
  <c r="D60" i="33"/>
  <c r="J60" i="33"/>
  <c r="J58" i="33"/>
  <c r="D58" i="33"/>
  <c r="D56" i="33"/>
  <c r="J56" i="33"/>
  <c r="D77" i="33"/>
  <c r="F77" i="33" s="1"/>
  <c r="J77" i="33"/>
  <c r="J89" i="33"/>
  <c r="D89" i="33"/>
  <c r="D87" i="33"/>
  <c r="J87" i="33"/>
  <c r="D107" i="33"/>
  <c r="J107" i="33"/>
  <c r="D105" i="33"/>
  <c r="J105" i="33"/>
  <c r="D103" i="33"/>
  <c r="J103" i="33"/>
  <c r="D101" i="33"/>
  <c r="F101" i="33" s="1"/>
  <c r="J101" i="33"/>
  <c r="J99" i="33"/>
  <c r="D99" i="33"/>
  <c r="D119" i="33"/>
  <c r="J119" i="33"/>
  <c r="D117" i="33"/>
  <c r="E117" i="33" s="1"/>
  <c r="J117" i="33"/>
  <c r="J115" i="33"/>
  <c r="D115" i="33"/>
  <c r="F115" i="33" s="1"/>
  <c r="D113" i="33"/>
  <c r="J113" i="33"/>
  <c r="D111" i="33"/>
  <c r="J111" i="33"/>
  <c r="D131" i="33"/>
  <c r="F131" i="33" s="1"/>
  <c r="J131" i="33"/>
  <c r="D129" i="33"/>
  <c r="J129" i="33"/>
  <c r="D127" i="33"/>
  <c r="F127" i="33" s="1"/>
  <c r="J127" i="33"/>
  <c r="J125" i="33"/>
  <c r="D125" i="33"/>
  <c r="D123" i="33"/>
  <c r="J123" i="33"/>
  <c r="D202" i="33"/>
  <c r="J202" i="33"/>
  <c r="D200" i="33"/>
  <c r="F200" i="33" s="1"/>
  <c r="J200" i="33"/>
  <c r="D198" i="33"/>
  <c r="J198" i="33"/>
  <c r="D196" i="33"/>
  <c r="F196" i="33" s="1"/>
  <c r="J196" i="33"/>
  <c r="D194" i="33"/>
  <c r="F194" i="33" s="1"/>
  <c r="J194" i="33"/>
  <c r="D214" i="33"/>
  <c r="E214" i="33" s="1"/>
  <c r="J214" i="33"/>
  <c r="D212" i="33"/>
  <c r="J212" i="33"/>
  <c r="D210" i="33"/>
  <c r="J210" i="33"/>
  <c r="D208" i="33"/>
  <c r="J208" i="33"/>
  <c r="D206" i="33"/>
  <c r="J206" i="33"/>
  <c r="D226" i="33"/>
  <c r="F226" i="33" s="1"/>
  <c r="J226" i="33"/>
  <c r="D224" i="33"/>
  <c r="J224" i="33"/>
  <c r="D222" i="33"/>
  <c r="E222" i="33" s="1"/>
  <c r="J222" i="33"/>
  <c r="D220" i="33"/>
  <c r="J220" i="33"/>
  <c r="D218" i="33"/>
  <c r="F218" i="33" s="1"/>
  <c r="J218" i="33"/>
  <c r="J238" i="33"/>
  <c r="D238" i="33"/>
  <c r="F238" i="33" s="1"/>
  <c r="D236" i="33"/>
  <c r="F236" i="33" s="1"/>
  <c r="J236" i="33"/>
  <c r="D234" i="33"/>
  <c r="J234" i="33"/>
  <c r="D232" i="33"/>
  <c r="F232" i="33" s="1"/>
  <c r="J232" i="33"/>
  <c r="J230" i="33"/>
  <c r="D230" i="33"/>
  <c r="F85" i="1"/>
  <c r="E133" i="1"/>
  <c r="C121" i="33"/>
  <c r="E63" i="1"/>
  <c r="E85" i="4"/>
  <c r="E95" i="1"/>
  <c r="D104" i="1"/>
  <c r="E104" i="1" s="1"/>
  <c r="F241" i="4"/>
  <c r="C181" i="33"/>
  <c r="C205" i="33"/>
  <c r="F169" i="22"/>
  <c r="E181" i="22"/>
  <c r="F229" i="22"/>
  <c r="E41" i="23"/>
  <c r="F85" i="23"/>
  <c r="E241" i="23"/>
  <c r="C35" i="24"/>
  <c r="C38" i="24"/>
  <c r="F157" i="24"/>
  <c r="E169" i="24"/>
  <c r="E30" i="25"/>
  <c r="E29" i="26"/>
  <c r="C32" i="26"/>
  <c r="E39" i="26"/>
  <c r="E51" i="26"/>
  <c r="E133" i="26"/>
  <c r="F217" i="26"/>
  <c r="E229" i="26"/>
  <c r="E28" i="27"/>
  <c r="E32" i="27"/>
  <c r="C36" i="27"/>
  <c r="E41" i="27"/>
  <c r="F169" i="27"/>
  <c r="E35" i="28"/>
  <c r="C30" i="29"/>
  <c r="F109" i="29"/>
  <c r="F169" i="29"/>
  <c r="E33" i="30"/>
  <c r="C36" i="30"/>
  <c r="E109" i="30"/>
  <c r="E229" i="30"/>
  <c r="D85" i="30"/>
  <c r="T85" i="33" s="1"/>
  <c r="C34" i="31"/>
  <c r="F54" i="31"/>
  <c r="E57" i="31"/>
  <c r="F62" i="31"/>
  <c r="E65" i="31"/>
  <c r="F90" i="31"/>
  <c r="E98" i="31"/>
  <c r="E101" i="31"/>
  <c r="F106" i="31"/>
  <c r="F110" i="31"/>
  <c r="F118" i="31"/>
  <c r="F130" i="31"/>
  <c r="F157" i="31"/>
  <c r="E217" i="31"/>
  <c r="E31" i="31"/>
  <c r="E53" i="32"/>
  <c r="E76" i="32"/>
  <c r="F79" i="32"/>
  <c r="E82" i="32"/>
  <c r="F92" i="32"/>
  <c r="E95" i="32"/>
  <c r="E141" i="32"/>
  <c r="F148" i="32"/>
  <c r="F154" i="32"/>
  <c r="E160" i="32"/>
  <c r="D83" i="33"/>
  <c r="J83" i="33"/>
  <c r="D81" i="33"/>
  <c r="J81" i="33"/>
  <c r="D79" i="33"/>
  <c r="F79" i="33" s="1"/>
  <c r="J79" i="33"/>
  <c r="D75" i="33"/>
  <c r="J75" i="33"/>
  <c r="D143" i="33"/>
  <c r="J143" i="33"/>
  <c r="J141" i="33"/>
  <c r="D141" i="33"/>
  <c r="F141" i="33" s="1"/>
  <c r="D139" i="33"/>
  <c r="F139" i="33" s="1"/>
  <c r="J139" i="33"/>
  <c r="D137" i="33"/>
  <c r="J137" i="33"/>
  <c r="D135" i="33"/>
  <c r="J135" i="33"/>
  <c r="D155" i="33"/>
  <c r="J155" i="33"/>
  <c r="D153" i="33"/>
  <c r="J153" i="33"/>
  <c r="D151" i="33"/>
  <c r="J151" i="33"/>
  <c r="D149" i="33"/>
  <c r="J149" i="33"/>
  <c r="D167" i="33"/>
  <c r="J167" i="33"/>
  <c r="D165" i="33"/>
  <c r="F165" i="33" s="1"/>
  <c r="J165" i="33"/>
  <c r="D163" i="33"/>
  <c r="F163" i="33" s="1"/>
  <c r="J163" i="33"/>
  <c r="D161" i="33"/>
  <c r="J161" i="33"/>
  <c r="D159" i="33"/>
  <c r="J159" i="33"/>
  <c r="F173" i="30"/>
  <c r="T173" i="33"/>
  <c r="D173" i="33" s="1"/>
  <c r="E227" i="32"/>
  <c r="V227" i="33"/>
  <c r="E223" i="32"/>
  <c r="V223" i="33"/>
  <c r="D223" i="33" s="1"/>
  <c r="E235" i="32"/>
  <c r="V235" i="33"/>
  <c r="F181" i="25"/>
  <c r="F51" i="26"/>
  <c r="E36" i="27"/>
  <c r="F85" i="27"/>
  <c r="F181" i="27"/>
  <c r="F109" i="27"/>
  <c r="Q109" i="33"/>
  <c r="C33" i="28"/>
  <c r="D49" i="28"/>
  <c r="F169" i="28"/>
  <c r="F181" i="29"/>
  <c r="E51" i="30"/>
  <c r="E205" i="30"/>
  <c r="T205" i="33"/>
  <c r="F157" i="30"/>
  <c r="C41" i="31"/>
  <c r="F169" i="31"/>
  <c r="U169" i="33"/>
  <c r="E109" i="31"/>
  <c r="D49" i="32"/>
  <c r="D16" i="32" s="1"/>
  <c r="E100" i="31"/>
  <c r="U100" i="33"/>
  <c r="D179" i="33"/>
  <c r="F179" i="33" s="1"/>
  <c r="J179" i="33"/>
  <c r="D177" i="33"/>
  <c r="J177" i="33"/>
  <c r="D175" i="33"/>
  <c r="J175" i="33"/>
  <c r="D171" i="33"/>
  <c r="F171" i="33" s="1"/>
  <c r="J171" i="33"/>
  <c r="D250" i="33"/>
  <c r="J250" i="33"/>
  <c r="D248" i="33"/>
  <c r="E248" i="33" s="1"/>
  <c r="J248" i="33"/>
  <c r="D246" i="33"/>
  <c r="F246" i="33" s="1"/>
  <c r="J246" i="33"/>
  <c r="D244" i="33"/>
  <c r="F244" i="33" s="1"/>
  <c r="J244" i="33"/>
  <c r="D242" i="33"/>
  <c r="E242" i="33" s="1"/>
  <c r="J242" i="33"/>
  <c r="D53" i="33"/>
  <c r="F53" i="33" s="1"/>
  <c r="E193" i="4"/>
  <c r="C71" i="4"/>
  <c r="C73" i="33"/>
  <c r="F181" i="22"/>
  <c r="C30" i="23"/>
  <c r="M109" i="33"/>
  <c r="E35" i="24"/>
  <c r="F169" i="24"/>
  <c r="F193" i="4"/>
  <c r="E129" i="1"/>
  <c r="D69" i="1"/>
  <c r="C157" i="33"/>
  <c r="C85" i="33"/>
  <c r="E41" i="4"/>
  <c r="E85" i="22"/>
  <c r="E39" i="22"/>
  <c r="L217" i="33"/>
  <c r="E30" i="22"/>
  <c r="L109" i="33"/>
  <c r="E37" i="23"/>
  <c r="C38" i="23"/>
  <c r="M205" i="33"/>
  <c r="C29" i="23"/>
  <c r="M97" i="33"/>
  <c r="F181" i="24"/>
  <c r="C28" i="25"/>
  <c r="C38" i="25"/>
  <c r="E133" i="25"/>
  <c r="E35" i="25"/>
  <c r="C30" i="26"/>
  <c r="E157" i="26"/>
  <c r="F241" i="26"/>
  <c r="F241" i="27"/>
  <c r="E29" i="28"/>
  <c r="E33" i="28"/>
  <c r="E30" i="30"/>
  <c r="C34" i="30"/>
  <c r="C38" i="30"/>
  <c r="E73" i="30"/>
  <c r="F205" i="30"/>
  <c r="C35" i="31"/>
  <c r="E41" i="31"/>
  <c r="F60" i="31"/>
  <c r="F51" i="32"/>
  <c r="E74" i="32"/>
  <c r="E80" i="32"/>
  <c r="E93" i="32"/>
  <c r="D94" i="33"/>
  <c r="F94" i="33" s="1"/>
  <c r="J94" i="33"/>
  <c r="D92" i="33"/>
  <c r="F92" i="33" s="1"/>
  <c r="J92" i="33"/>
  <c r="D145" i="27"/>
  <c r="Q145" i="33" s="1"/>
  <c r="Q147" i="33"/>
  <c r="D147" i="33" s="1"/>
  <c r="F178" i="32"/>
  <c r="V178" i="33"/>
  <c r="D178" i="33" s="1"/>
  <c r="D191" i="33"/>
  <c r="J191" i="33"/>
  <c r="D189" i="33"/>
  <c r="E189" i="33" s="1"/>
  <c r="J189" i="33"/>
  <c r="D187" i="33"/>
  <c r="F187" i="33" s="1"/>
  <c r="J187" i="33"/>
  <c r="D185" i="33"/>
  <c r="J185" i="33"/>
  <c r="D183" i="33"/>
  <c r="J183" i="33"/>
  <c r="L213" i="33"/>
  <c r="D73" i="22"/>
  <c r="L74" i="33"/>
  <c r="J54" i="33"/>
  <c r="E31" i="22"/>
  <c r="L121" i="33"/>
  <c r="D81" i="1"/>
  <c r="E81" i="1" s="1"/>
  <c r="F145" i="4"/>
  <c r="C145" i="33"/>
  <c r="C38" i="4"/>
  <c r="K205" i="33"/>
  <c r="C30" i="4"/>
  <c r="K109" i="33"/>
  <c r="C28" i="22"/>
  <c r="C35" i="22"/>
  <c r="C40" i="22"/>
  <c r="E51" i="22"/>
  <c r="L51" i="33"/>
  <c r="F85" i="22"/>
  <c r="E38" i="22"/>
  <c r="L205" i="33"/>
  <c r="C71" i="22"/>
  <c r="C35" i="23"/>
  <c r="C35" i="25"/>
  <c r="C28" i="29"/>
  <c r="E169" i="29"/>
  <c r="E34" i="30"/>
  <c r="E169" i="30"/>
  <c r="T169" i="33"/>
  <c r="D65" i="33"/>
  <c r="E65" i="33" s="1"/>
  <c r="J65" i="33"/>
  <c r="D63" i="33"/>
  <c r="J63" i="33"/>
  <c r="D61" i="33"/>
  <c r="E61" i="33" s="1"/>
  <c r="J61" i="33"/>
  <c r="D59" i="33"/>
  <c r="J59" i="33"/>
  <c r="D57" i="33"/>
  <c r="F57" i="33" s="1"/>
  <c r="J57" i="33"/>
  <c r="D78" i="33"/>
  <c r="F78" i="33" s="1"/>
  <c r="J78" i="33"/>
  <c r="J90" i="33"/>
  <c r="D90" i="33"/>
  <c r="E90" i="33" s="1"/>
  <c r="D88" i="33"/>
  <c r="F88" i="33" s="1"/>
  <c r="J88" i="33"/>
  <c r="D86" i="33"/>
  <c r="J86" i="33"/>
  <c r="J106" i="33"/>
  <c r="D106" i="33"/>
  <c r="D104" i="33"/>
  <c r="F104" i="33" s="1"/>
  <c r="J104" i="33"/>
  <c r="D102" i="33"/>
  <c r="J102" i="33"/>
  <c r="D100" i="33"/>
  <c r="F100" i="33" s="1"/>
  <c r="J100" i="33"/>
  <c r="J98" i="33"/>
  <c r="D98" i="33"/>
  <c r="D118" i="33"/>
  <c r="F118" i="33" s="1"/>
  <c r="J118" i="33"/>
  <c r="J116" i="33"/>
  <c r="D116" i="33"/>
  <c r="D114" i="33"/>
  <c r="J114" i="33"/>
  <c r="D112" i="33"/>
  <c r="J112" i="33"/>
  <c r="D110" i="33"/>
  <c r="J110" i="33"/>
  <c r="D130" i="33"/>
  <c r="F130" i="33" s="1"/>
  <c r="J130" i="33"/>
  <c r="D128" i="33"/>
  <c r="J128" i="33"/>
  <c r="D126" i="33"/>
  <c r="E126" i="33" s="1"/>
  <c r="J126" i="33"/>
  <c r="J124" i="33"/>
  <c r="D124" i="33"/>
  <c r="F124" i="33" s="1"/>
  <c r="D122" i="33"/>
  <c r="F122" i="33" s="1"/>
  <c r="J122" i="33"/>
  <c r="F148" i="30"/>
  <c r="T148" i="33"/>
  <c r="D148" i="33" s="1"/>
  <c r="D203" i="33"/>
  <c r="F203" i="33" s="1"/>
  <c r="J203" i="33"/>
  <c r="D201" i="33"/>
  <c r="J201" i="33"/>
  <c r="D199" i="33"/>
  <c r="J199" i="33"/>
  <c r="D197" i="33"/>
  <c r="J197" i="33"/>
  <c r="J195" i="33"/>
  <c r="D195" i="33"/>
  <c r="D215" i="33"/>
  <c r="F215" i="33" s="1"/>
  <c r="J215" i="33"/>
  <c r="D213" i="33"/>
  <c r="F213" i="33" s="1"/>
  <c r="J213" i="33"/>
  <c r="D211" i="33"/>
  <c r="F211" i="33" s="1"/>
  <c r="J211" i="33"/>
  <c r="D209" i="33"/>
  <c r="J209" i="33"/>
  <c r="D207" i="33"/>
  <c r="J207" i="33"/>
  <c r="D227" i="33"/>
  <c r="F227" i="33" s="1"/>
  <c r="J227" i="33"/>
  <c r="D225" i="33"/>
  <c r="J225" i="33"/>
  <c r="J223" i="33"/>
  <c r="J221" i="33"/>
  <c r="D221" i="33"/>
  <c r="D219" i="33"/>
  <c r="E219" i="33" s="1"/>
  <c r="J219" i="33"/>
  <c r="D239" i="33"/>
  <c r="J239" i="33"/>
  <c r="D237" i="33"/>
  <c r="J237" i="33"/>
  <c r="D235" i="33"/>
  <c r="F235" i="33" s="1"/>
  <c r="J235" i="33"/>
  <c r="E233" i="29"/>
  <c r="S233" i="33"/>
  <c r="E233" i="4"/>
  <c r="K233" i="33"/>
  <c r="D231" i="33"/>
  <c r="J231" i="33"/>
  <c r="D74" i="33"/>
  <c r="E74" i="33" s="1"/>
  <c r="J74" i="33"/>
  <c r="E32" i="4"/>
  <c r="C133" i="33"/>
  <c r="F51" i="27"/>
  <c r="Q51" i="33"/>
  <c r="E51" i="28"/>
  <c r="R51" i="33"/>
  <c r="D49" i="30"/>
  <c r="T51" i="33"/>
  <c r="D82" i="33"/>
  <c r="F82" i="33" s="1"/>
  <c r="J82" i="33"/>
  <c r="J80" i="33"/>
  <c r="D80" i="33"/>
  <c r="D76" i="33"/>
  <c r="J76" i="33"/>
  <c r="D142" i="33"/>
  <c r="E142" i="33" s="1"/>
  <c r="J142" i="33"/>
  <c r="D140" i="33"/>
  <c r="F140" i="33" s="1"/>
  <c r="J140" i="33"/>
  <c r="D138" i="33"/>
  <c r="E138" i="33" s="1"/>
  <c r="J138" i="33"/>
  <c r="D136" i="33"/>
  <c r="J136" i="33"/>
  <c r="D134" i="33"/>
  <c r="F134" i="33" s="1"/>
  <c r="J134" i="33"/>
  <c r="D154" i="33"/>
  <c r="J154" i="33"/>
  <c r="D152" i="33"/>
  <c r="F152" i="33" s="1"/>
  <c r="J152" i="33"/>
  <c r="J150" i="33"/>
  <c r="D150" i="33"/>
  <c r="D146" i="33"/>
  <c r="J146" i="33"/>
  <c r="D166" i="33"/>
  <c r="E166" i="33" s="1"/>
  <c r="J166" i="33"/>
  <c r="D164" i="33"/>
  <c r="J164" i="33"/>
  <c r="D162" i="33"/>
  <c r="J162" i="33"/>
  <c r="J160" i="33"/>
  <c r="D160" i="33"/>
  <c r="D158" i="33"/>
  <c r="J158" i="33"/>
  <c r="D251" i="33"/>
  <c r="F251" i="33" s="1"/>
  <c r="J251" i="33"/>
  <c r="F51" i="23"/>
  <c r="M51" i="33"/>
  <c r="D55" i="33"/>
  <c r="J55" i="33"/>
  <c r="D52" i="33"/>
  <c r="J52" i="33"/>
  <c r="C49" i="4"/>
  <c r="D9" i="4" s="1"/>
  <c r="D49" i="4"/>
  <c r="F51" i="4"/>
  <c r="E51" i="4"/>
  <c r="E238" i="33"/>
  <c r="C254" i="4"/>
  <c r="D10" i="4"/>
  <c r="D12" i="4" s="1"/>
  <c r="C29" i="1"/>
  <c r="E29" i="1"/>
  <c r="F81" i="1"/>
  <c r="C30" i="1"/>
  <c r="C254" i="22"/>
  <c r="D10" i="22"/>
  <c r="D12" i="22" s="1"/>
  <c r="F118" i="1"/>
  <c r="E34" i="1"/>
  <c r="C34" i="1"/>
  <c r="E118" i="1"/>
  <c r="C165" i="1"/>
  <c r="D10" i="1"/>
  <c r="D12" i="1" s="1"/>
  <c r="F69" i="1"/>
  <c r="C28" i="1"/>
  <c r="E28" i="1"/>
  <c r="E32" i="1"/>
  <c r="F202" i="29"/>
  <c r="E202" i="29"/>
  <c r="D193" i="29"/>
  <c r="S193" i="33" s="1"/>
  <c r="F198" i="29"/>
  <c r="D217" i="27"/>
  <c r="Q217" i="33" s="1"/>
  <c r="F220" i="27"/>
  <c r="F236" i="31"/>
  <c r="D229" i="31"/>
  <c r="U229" i="33" s="1"/>
  <c r="E236" i="31"/>
  <c r="F236" i="23"/>
  <c r="D229" i="23"/>
  <c r="M229" i="33" s="1"/>
  <c r="E236" i="23"/>
  <c r="D229" i="27"/>
  <c r="Q229" i="33" s="1"/>
  <c r="F235" i="27"/>
  <c r="E235" i="27"/>
  <c r="F234" i="32"/>
  <c r="E234" i="32"/>
  <c r="F234" i="24"/>
  <c r="E234" i="24"/>
  <c r="F241" i="29"/>
  <c r="E41" i="29"/>
  <c r="F235" i="28"/>
  <c r="E235" i="28"/>
  <c r="F234" i="25"/>
  <c r="E234" i="25"/>
  <c r="D229" i="25"/>
  <c r="O229" i="33" s="1"/>
  <c r="E231" i="33"/>
  <c r="F231" i="33"/>
  <c r="E31" i="23"/>
  <c r="F51" i="25"/>
  <c r="E51" i="25"/>
  <c r="D49" i="25"/>
  <c r="E157" i="25"/>
  <c r="E217" i="4"/>
  <c r="E39" i="4"/>
  <c r="D49" i="22"/>
  <c r="F121" i="22"/>
  <c r="F217" i="22"/>
  <c r="D193" i="22"/>
  <c r="L193" i="33" s="1"/>
  <c r="F109" i="23"/>
  <c r="E121" i="23"/>
  <c r="F217" i="24"/>
  <c r="E217" i="24"/>
  <c r="E39" i="24"/>
  <c r="E169" i="25"/>
  <c r="F145" i="25"/>
  <c r="E145" i="25"/>
  <c r="E33" i="25"/>
  <c r="C71" i="26"/>
  <c r="E85" i="26"/>
  <c r="E38" i="27"/>
  <c r="C38" i="27"/>
  <c r="F97" i="27"/>
  <c r="E97" i="27"/>
  <c r="E29" i="27"/>
  <c r="F121" i="28"/>
  <c r="E121" i="28"/>
  <c r="E31" i="28"/>
  <c r="E198" i="29"/>
  <c r="F193" i="31"/>
  <c r="E193" i="31"/>
  <c r="E37" i="31"/>
  <c r="C37" i="31"/>
  <c r="D73" i="28"/>
  <c r="R73" i="33" s="1"/>
  <c r="F80" i="28"/>
  <c r="E80" i="28"/>
  <c r="D73" i="25"/>
  <c r="F79" i="25"/>
  <c r="E79" i="25"/>
  <c r="D73" i="29"/>
  <c r="S73" i="33" s="1"/>
  <c r="F76" i="29"/>
  <c r="F115" i="32"/>
  <c r="E115" i="32"/>
  <c r="F115" i="24"/>
  <c r="E115" i="24"/>
  <c r="E111" i="32"/>
  <c r="D109" i="32"/>
  <c r="V109" i="33" s="1"/>
  <c r="F111" i="32"/>
  <c r="E111" i="24"/>
  <c r="D109" i="24"/>
  <c r="N109" i="33" s="1"/>
  <c r="D145" i="31"/>
  <c r="U145" i="33" s="1"/>
  <c r="F148" i="31"/>
  <c r="E148" i="31"/>
  <c r="D145" i="23"/>
  <c r="M145" i="33" s="1"/>
  <c r="F148" i="23"/>
  <c r="E148" i="23"/>
  <c r="E33" i="27"/>
  <c r="F156" i="1"/>
  <c r="F196" i="22"/>
  <c r="E62" i="1"/>
  <c r="E69" i="1"/>
  <c r="F128" i="1"/>
  <c r="F138" i="1"/>
  <c r="F162" i="1"/>
  <c r="E121" i="4"/>
  <c r="E205" i="4"/>
  <c r="E112" i="1"/>
  <c r="D146" i="1"/>
  <c r="D126" i="1"/>
  <c r="D111" i="1"/>
  <c r="F205" i="23"/>
  <c r="E217" i="23"/>
  <c r="F169" i="25"/>
  <c r="F241" i="25"/>
  <c r="E241" i="25"/>
  <c r="E41" i="25"/>
  <c r="E49" i="26"/>
  <c r="D9" i="26"/>
  <c r="E36" i="26"/>
  <c r="F181" i="26"/>
  <c r="C36" i="26"/>
  <c r="E28" i="26"/>
  <c r="F85" i="26"/>
  <c r="C28" i="26"/>
  <c r="D16" i="27"/>
  <c r="F205" i="27"/>
  <c r="F193" i="27"/>
  <c r="E193" i="27"/>
  <c r="E37" i="27"/>
  <c r="C71" i="28"/>
  <c r="E35" i="29"/>
  <c r="E205" i="31"/>
  <c r="F205" i="31"/>
  <c r="E82" i="27"/>
  <c r="D73" i="27"/>
  <c r="Q73" i="33" s="1"/>
  <c r="F81" i="31"/>
  <c r="E81" i="31"/>
  <c r="D73" i="31"/>
  <c r="U73" i="33" s="1"/>
  <c r="F81" i="23"/>
  <c r="E81" i="23"/>
  <c r="D73" i="23"/>
  <c r="M73" i="33" s="1"/>
  <c r="F77" i="32"/>
  <c r="E77" i="32"/>
  <c r="D73" i="24"/>
  <c r="N73" i="33" s="1"/>
  <c r="F77" i="24"/>
  <c r="E77" i="24"/>
  <c r="F116" i="27"/>
  <c r="E116" i="27"/>
  <c r="D154" i="1"/>
  <c r="E32" i="24"/>
  <c r="F133" i="24"/>
  <c r="C32" i="24"/>
  <c r="D193" i="30"/>
  <c r="T193" i="33" s="1"/>
  <c r="F196" i="30"/>
  <c r="E196" i="30"/>
  <c r="E46" i="1"/>
  <c r="F148" i="1"/>
  <c r="E86" i="1"/>
  <c r="F121" i="24"/>
  <c r="E121" i="24"/>
  <c r="E31" i="24"/>
  <c r="E34" i="25"/>
  <c r="C34" i="25"/>
  <c r="C71" i="25"/>
  <c r="D229" i="28"/>
  <c r="R229" i="33" s="1"/>
  <c r="F51" i="29"/>
  <c r="E51" i="29"/>
  <c r="D49" i="29"/>
  <c r="D16" i="30"/>
  <c r="E49" i="30"/>
  <c r="D145" i="32"/>
  <c r="V145" i="33" s="1"/>
  <c r="E146" i="32"/>
  <c r="D145" i="24"/>
  <c r="E146" i="24"/>
  <c r="E48" i="1"/>
  <c r="F121" i="1"/>
  <c r="F147" i="1"/>
  <c r="F133" i="4"/>
  <c r="E109" i="1"/>
  <c r="D136" i="1"/>
  <c r="E136" i="1" s="1"/>
  <c r="F98" i="1"/>
  <c r="F119" i="1"/>
  <c r="F137" i="1"/>
  <c r="E109" i="4"/>
  <c r="F121" i="4"/>
  <c r="F205" i="4"/>
  <c r="E38" i="23"/>
  <c r="F217" i="23"/>
  <c r="F97" i="23"/>
  <c r="E97" i="23"/>
  <c r="F146" i="24"/>
  <c r="F169" i="26"/>
  <c r="E169" i="26"/>
  <c r="E35" i="26"/>
  <c r="F73" i="26"/>
  <c r="E73" i="26"/>
  <c r="E27" i="26"/>
  <c r="E220" i="27"/>
  <c r="E77" i="1"/>
  <c r="C27" i="1"/>
  <c r="F75" i="1"/>
  <c r="F109" i="4"/>
  <c r="E30" i="4"/>
  <c r="E38" i="4"/>
  <c r="D229" i="4"/>
  <c r="K229" i="33" s="1"/>
  <c r="C30" i="22"/>
  <c r="C38" i="22"/>
  <c r="E49" i="23"/>
  <c r="F193" i="23"/>
  <c r="E193" i="23"/>
  <c r="E229" i="24"/>
  <c r="C71" i="24"/>
  <c r="E133" i="24"/>
  <c r="E197" i="26"/>
  <c r="E34" i="29"/>
  <c r="C34" i="29"/>
  <c r="C71" i="29"/>
  <c r="E157" i="29"/>
  <c r="F241" i="30"/>
  <c r="E241" i="30"/>
  <c r="E41" i="30"/>
  <c r="C41" i="30"/>
  <c r="E36" i="30"/>
  <c r="E181" i="30"/>
  <c r="C71" i="30"/>
  <c r="E85" i="30"/>
  <c r="F121" i="31"/>
  <c r="E76" i="1"/>
  <c r="E98" i="1"/>
  <c r="F94" i="1"/>
  <c r="E93" i="1"/>
  <c r="F197" i="26"/>
  <c r="F241" i="28"/>
  <c r="E241" i="28"/>
  <c r="F145" i="28"/>
  <c r="E145" i="28"/>
  <c r="F145" i="29"/>
  <c r="E145" i="29"/>
  <c r="E33" i="29"/>
  <c r="E241" i="29"/>
  <c r="E28" i="30"/>
  <c r="F85" i="30"/>
  <c r="C28" i="30"/>
  <c r="E39" i="31"/>
  <c r="D229" i="29"/>
  <c r="S229" i="33" s="1"/>
  <c r="F233" i="29"/>
  <c r="F130" i="1"/>
  <c r="E109" i="23"/>
  <c r="C71" i="23"/>
  <c r="E40" i="24"/>
  <c r="F229" i="24"/>
  <c r="C40" i="24"/>
  <c r="F97" i="26"/>
  <c r="E97" i="26"/>
  <c r="E30" i="27"/>
  <c r="C30" i="27"/>
  <c r="E32" i="28"/>
  <c r="F133" i="28"/>
  <c r="C32" i="28"/>
  <c r="F233" i="4"/>
  <c r="C31" i="24"/>
  <c r="E109" i="27"/>
  <c r="C71" i="27"/>
  <c r="E133" i="28"/>
  <c r="C41" i="29"/>
  <c r="E51" i="23"/>
  <c r="E51" i="27"/>
  <c r="D97" i="32"/>
  <c r="V97" i="33" s="1"/>
  <c r="F98" i="32"/>
  <c r="E98" i="32"/>
  <c r="F117" i="33"/>
  <c r="F203" i="32"/>
  <c r="E203" i="32"/>
  <c r="F199" i="32"/>
  <c r="E199" i="32"/>
  <c r="D217" i="30"/>
  <c r="T217" i="33" s="1"/>
  <c r="E221" i="30"/>
  <c r="D49" i="24"/>
  <c r="F181" i="30"/>
  <c r="C71" i="31"/>
  <c r="F217" i="32"/>
  <c r="E39" i="32"/>
  <c r="F188" i="31"/>
  <c r="D181" i="31"/>
  <c r="U181" i="33" s="1"/>
  <c r="E188" i="31"/>
  <c r="F186" i="32"/>
  <c r="E186" i="32"/>
  <c r="E226" i="32"/>
  <c r="F226" i="32"/>
  <c r="E30" i="31"/>
  <c r="C30" i="31"/>
  <c r="D97" i="30"/>
  <c r="E97" i="30" s="1"/>
  <c r="E100" i="30"/>
  <c r="F155" i="32"/>
  <c r="E155" i="32"/>
  <c r="F151" i="32"/>
  <c r="E151" i="32"/>
  <c r="F211" i="32"/>
  <c r="E211" i="32"/>
  <c r="E207" i="32"/>
  <c r="D205" i="32"/>
  <c r="V205" i="33" s="1"/>
  <c r="F97" i="31"/>
  <c r="E97" i="31"/>
  <c r="E29" i="31"/>
  <c r="F140" i="31"/>
  <c r="D133" i="31"/>
  <c r="U133" i="33" s="1"/>
  <c r="E140" i="31"/>
  <c r="F138" i="32"/>
  <c r="E138" i="32"/>
  <c r="F107" i="32"/>
  <c r="E107" i="32"/>
  <c r="F103" i="32"/>
  <c r="E103" i="32"/>
  <c r="D121" i="30"/>
  <c r="T121" i="33" s="1"/>
  <c r="E125" i="30"/>
  <c r="D157" i="32"/>
  <c r="V157" i="33" s="1"/>
  <c r="F159" i="32"/>
  <c r="E159" i="32"/>
  <c r="F194" i="32"/>
  <c r="D193" i="32"/>
  <c r="V193" i="33" s="1"/>
  <c r="E194" i="32"/>
  <c r="E49" i="31"/>
  <c r="E38" i="31"/>
  <c r="C38" i="31"/>
  <c r="E217" i="32"/>
  <c r="F92" i="31"/>
  <c r="D85" i="31"/>
  <c r="U85" i="33" s="1"/>
  <c r="E92" i="31"/>
  <c r="F90" i="32"/>
  <c r="E90" i="32"/>
  <c r="F86" i="33"/>
  <c r="E86" i="33"/>
  <c r="F130" i="32"/>
  <c r="D121" i="32"/>
  <c r="V121" i="33" s="1"/>
  <c r="E130" i="32"/>
  <c r="C49" i="32"/>
  <c r="F136" i="33"/>
  <c r="E170" i="33"/>
  <c r="F184" i="33"/>
  <c r="F237" i="33"/>
  <c r="E237" i="33"/>
  <c r="E35" i="31"/>
  <c r="E169" i="31"/>
  <c r="E51" i="32"/>
  <c r="D169" i="32"/>
  <c r="V169" i="33" s="1"/>
  <c r="D73" i="4"/>
  <c r="K73" i="33" s="1"/>
  <c r="D85" i="32"/>
  <c r="V85" i="33" s="1"/>
  <c r="D133" i="32"/>
  <c r="V133" i="33" s="1"/>
  <c r="D181" i="32"/>
  <c r="V181" i="33" s="1"/>
  <c r="F220" i="33"/>
  <c r="D229" i="32"/>
  <c r="V229" i="33" s="1"/>
  <c r="D73" i="32"/>
  <c r="V73" i="33" s="1"/>
  <c r="C71" i="32"/>
  <c r="F123" i="33"/>
  <c r="E145" i="31" l="1"/>
  <c r="U121" i="33"/>
  <c r="E121" i="31"/>
  <c r="E34" i="31"/>
  <c r="E193" i="30"/>
  <c r="E181" i="29"/>
  <c r="E245" i="33"/>
  <c r="E171" i="33"/>
  <c r="E145" i="27"/>
  <c r="F145" i="27"/>
  <c r="E244" i="33"/>
  <c r="C33" i="27"/>
  <c r="P73" i="33"/>
  <c r="C27" i="26"/>
  <c r="F61" i="33"/>
  <c r="N97" i="33"/>
  <c r="F97" i="24"/>
  <c r="E97" i="24"/>
  <c r="E29" i="24"/>
  <c r="C29" i="24"/>
  <c r="E193" i="24"/>
  <c r="N217" i="33"/>
  <c r="C39" i="24"/>
  <c r="E41" i="24"/>
  <c r="N85" i="33"/>
  <c r="C28" i="24"/>
  <c r="E28" i="24"/>
  <c r="F85" i="24"/>
  <c r="E85" i="24"/>
  <c r="N241" i="33"/>
  <c r="C41" i="24"/>
  <c r="F241" i="24"/>
  <c r="N181" i="33"/>
  <c r="C36" i="24"/>
  <c r="E181" i="24"/>
  <c r="E36" i="24"/>
  <c r="N205" i="33"/>
  <c r="F205" i="24"/>
  <c r="E38" i="24"/>
  <c r="V217" i="33"/>
  <c r="C39" i="32"/>
  <c r="E246" i="33"/>
  <c r="F189" i="33"/>
  <c r="V241" i="33"/>
  <c r="E41" i="32"/>
  <c r="C41" i="32"/>
  <c r="F241" i="32"/>
  <c r="F142" i="33"/>
  <c r="F126" i="33"/>
  <c r="E203" i="33"/>
  <c r="F243" i="33"/>
  <c r="T73" i="33"/>
  <c r="F73" i="30"/>
  <c r="C27" i="30"/>
  <c r="E27" i="30"/>
  <c r="E77" i="33"/>
  <c r="E232" i="33"/>
  <c r="S133" i="33"/>
  <c r="E133" i="29"/>
  <c r="E32" i="29"/>
  <c r="F133" i="29"/>
  <c r="C32" i="29"/>
  <c r="S97" i="33"/>
  <c r="F97" i="29"/>
  <c r="C29" i="29"/>
  <c r="S145" i="33"/>
  <c r="C33" i="29"/>
  <c r="S109" i="33"/>
  <c r="D109" i="33" s="1"/>
  <c r="E109" i="29"/>
  <c r="E30" i="29"/>
  <c r="S217" i="33"/>
  <c r="E39" i="29"/>
  <c r="E217" i="29"/>
  <c r="C39" i="29"/>
  <c r="E97" i="29"/>
  <c r="S121" i="33"/>
  <c r="D121" i="33" s="1"/>
  <c r="E121" i="33" s="1"/>
  <c r="E31" i="29"/>
  <c r="C31" i="29"/>
  <c r="F121" i="29"/>
  <c r="S205" i="33"/>
  <c r="C38" i="29"/>
  <c r="E205" i="29"/>
  <c r="F205" i="29"/>
  <c r="S85" i="33"/>
  <c r="E28" i="29"/>
  <c r="F138" i="33"/>
  <c r="E251" i="33"/>
  <c r="R181" i="33"/>
  <c r="E36" i="28"/>
  <c r="F181" i="28"/>
  <c r="C36" i="28"/>
  <c r="E182" i="33"/>
  <c r="E39" i="28"/>
  <c r="R157" i="33"/>
  <c r="J157" i="33" s="1"/>
  <c r="C34" i="28"/>
  <c r="R85" i="33"/>
  <c r="E28" i="28"/>
  <c r="E217" i="28"/>
  <c r="F190" i="33"/>
  <c r="C39" i="28"/>
  <c r="R241" i="33"/>
  <c r="C41" i="28"/>
  <c r="E41" i="28"/>
  <c r="F217" i="28"/>
  <c r="R169" i="33"/>
  <c r="C35" i="28"/>
  <c r="E169" i="28"/>
  <c r="E141" i="33"/>
  <c r="E130" i="33"/>
  <c r="E165" i="33"/>
  <c r="E79" i="33"/>
  <c r="F157" i="28"/>
  <c r="E181" i="28"/>
  <c r="F85" i="28"/>
  <c r="E85" i="28"/>
  <c r="O121" i="33"/>
  <c r="E31" i="25"/>
  <c r="F121" i="25"/>
  <c r="C31" i="25"/>
  <c r="E121" i="25"/>
  <c r="O133" i="33"/>
  <c r="C32" i="25"/>
  <c r="O217" i="33"/>
  <c r="E217" i="25"/>
  <c r="E39" i="25"/>
  <c r="C39" i="25"/>
  <c r="F217" i="25"/>
  <c r="O241" i="33"/>
  <c r="C41" i="25"/>
  <c r="O109" i="33"/>
  <c r="F109" i="25"/>
  <c r="C30" i="25"/>
  <c r="O145" i="33"/>
  <c r="C33" i="25"/>
  <c r="O97" i="33"/>
  <c r="C29" i="25"/>
  <c r="F97" i="25"/>
  <c r="E97" i="25"/>
  <c r="E29" i="25"/>
  <c r="O205" i="33"/>
  <c r="D205" i="33" s="1"/>
  <c r="E205" i="33" s="1"/>
  <c r="F205" i="25"/>
  <c r="E38" i="25"/>
  <c r="F133" i="25"/>
  <c r="O193" i="33"/>
  <c r="E193" i="25"/>
  <c r="E37" i="25"/>
  <c r="C37" i="25"/>
  <c r="F193" i="25"/>
  <c r="E88" i="33"/>
  <c r="E218" i="33"/>
  <c r="E226" i="33"/>
  <c r="N51" i="33"/>
  <c r="J51" i="33" s="1"/>
  <c r="E51" i="24"/>
  <c r="E122" i="33"/>
  <c r="D51" i="33"/>
  <c r="E194" i="33"/>
  <c r="F222" i="33"/>
  <c r="E186" i="33"/>
  <c r="E176" i="33"/>
  <c r="F249" i="33"/>
  <c r="F166" i="33"/>
  <c r="F242" i="33"/>
  <c r="E35" i="4"/>
  <c r="F181" i="4"/>
  <c r="F97" i="4"/>
  <c r="E134" i="33"/>
  <c r="C29" i="4"/>
  <c r="E181" i="4"/>
  <c r="E97" i="4"/>
  <c r="E215" i="33"/>
  <c r="E101" i="33"/>
  <c r="F219" i="33"/>
  <c r="E196" i="33"/>
  <c r="E118" i="33"/>
  <c r="E94" i="33"/>
  <c r="K121" i="33"/>
  <c r="E31" i="4"/>
  <c r="E29" i="4"/>
  <c r="K181" i="33"/>
  <c r="D181" i="33" s="1"/>
  <c r="F181" i="33" s="1"/>
  <c r="C36" i="4"/>
  <c r="K169" i="33"/>
  <c r="J169" i="33" s="1"/>
  <c r="C35" i="4"/>
  <c r="K133" i="33"/>
  <c r="D133" i="33" s="1"/>
  <c r="C32" i="4"/>
  <c r="J133" i="33"/>
  <c r="E213" i="33"/>
  <c r="K193" i="33"/>
  <c r="E37" i="4"/>
  <c r="K157" i="33"/>
  <c r="D157" i="33" s="1"/>
  <c r="E157" i="4"/>
  <c r="E34" i="4"/>
  <c r="C34" i="4"/>
  <c r="F157" i="4"/>
  <c r="K145" i="33"/>
  <c r="C33" i="4"/>
  <c r="K85" i="33"/>
  <c r="D85" i="33" s="1"/>
  <c r="F85" i="4"/>
  <c r="C28" i="4"/>
  <c r="E148" i="33"/>
  <c r="F148" i="33"/>
  <c r="F178" i="33"/>
  <c r="E178" i="33"/>
  <c r="D233" i="33"/>
  <c r="F233" i="33" s="1"/>
  <c r="J233" i="33"/>
  <c r="E53" i="33"/>
  <c r="D229" i="33"/>
  <c r="J229" i="33"/>
  <c r="C32" i="1"/>
  <c r="F91" i="1"/>
  <c r="F93" i="33"/>
  <c r="E250" i="33"/>
  <c r="F250" i="33"/>
  <c r="D16" i="28"/>
  <c r="E49" i="28"/>
  <c r="E27" i="1"/>
  <c r="F62" i="1"/>
  <c r="E73" i="25"/>
  <c r="O73" i="33"/>
  <c r="E100" i="33"/>
  <c r="D60" i="1"/>
  <c r="E60" i="1" s="1"/>
  <c r="F104" i="1"/>
  <c r="E30" i="1"/>
  <c r="J178" i="33"/>
  <c r="J205" i="33"/>
  <c r="E37" i="26"/>
  <c r="E211" i="33"/>
  <c r="E57" i="33"/>
  <c r="E229" i="28"/>
  <c r="F193" i="26"/>
  <c r="E174" i="33"/>
  <c r="J148" i="33"/>
  <c r="E247" i="33"/>
  <c r="F247" i="33"/>
  <c r="C37" i="26"/>
  <c r="J173" i="33"/>
  <c r="J147" i="33"/>
  <c r="E145" i="24"/>
  <c r="N145" i="33"/>
  <c r="D71" i="30"/>
  <c r="D254" i="30" s="1"/>
  <c r="T97" i="33"/>
  <c r="E127" i="33"/>
  <c r="F214" i="33"/>
  <c r="E115" i="33"/>
  <c r="D71" i="26"/>
  <c r="F90" i="33"/>
  <c r="L73" i="33"/>
  <c r="F73" i="22"/>
  <c r="E73" i="22"/>
  <c r="E27" i="22"/>
  <c r="C27" i="22"/>
  <c r="E121" i="32"/>
  <c r="D71" i="22"/>
  <c r="E71" i="22" s="1"/>
  <c r="E193" i="26"/>
  <c r="E229" i="4"/>
  <c r="F65" i="33"/>
  <c r="F248" i="33"/>
  <c r="E49" i="4"/>
  <c r="D16" i="4"/>
  <c r="E139" i="33"/>
  <c r="E188" i="33"/>
  <c r="E184" i="33"/>
  <c r="E220" i="33"/>
  <c r="C71" i="33"/>
  <c r="D10" i="33" s="1"/>
  <c r="D12" i="33" s="1"/>
  <c r="E91" i="33"/>
  <c r="F224" i="33"/>
  <c r="E224" i="33"/>
  <c r="F133" i="31"/>
  <c r="C32" i="31"/>
  <c r="E32" i="31"/>
  <c r="E133" i="31"/>
  <c r="E40" i="25"/>
  <c r="F229" i="25"/>
  <c r="C40" i="25"/>
  <c r="E229" i="25"/>
  <c r="F155" i="33"/>
  <c r="E155" i="33"/>
  <c r="C254" i="27"/>
  <c r="D10" i="27"/>
  <c r="D12" i="27" s="1"/>
  <c r="C254" i="24"/>
  <c r="D10" i="24"/>
  <c r="D12" i="24" s="1"/>
  <c r="C40" i="4"/>
  <c r="E40" i="4"/>
  <c r="F229" i="4"/>
  <c r="D16" i="29"/>
  <c r="E49" i="29"/>
  <c r="F145" i="23"/>
  <c r="E145" i="23"/>
  <c r="E33" i="23"/>
  <c r="C33" i="23"/>
  <c r="F76" i="33"/>
  <c r="E76" i="33"/>
  <c r="F202" i="33"/>
  <c r="E202" i="33"/>
  <c r="E181" i="32"/>
  <c r="F181" i="32"/>
  <c r="E36" i="32"/>
  <c r="C36" i="32"/>
  <c r="F154" i="33"/>
  <c r="E154" i="33"/>
  <c r="F164" i="33"/>
  <c r="E164" i="33"/>
  <c r="F153" i="33"/>
  <c r="E153" i="33"/>
  <c r="F206" i="33"/>
  <c r="E206" i="33"/>
  <c r="E36" i="1"/>
  <c r="C36" i="1"/>
  <c r="F136" i="1"/>
  <c r="D71" i="32"/>
  <c r="F73" i="32"/>
  <c r="E73" i="32"/>
  <c r="E27" i="32"/>
  <c r="C27" i="32"/>
  <c r="F229" i="32"/>
  <c r="E40" i="32"/>
  <c r="C40" i="32"/>
  <c r="E229" i="32"/>
  <c r="F75" i="33"/>
  <c r="E75" i="33"/>
  <c r="F66" i="33"/>
  <c r="E66" i="33"/>
  <c r="E209" i="33"/>
  <c r="F209" i="33"/>
  <c r="E236" i="33"/>
  <c r="E227" i="33"/>
  <c r="F128" i="33"/>
  <c r="E128" i="33"/>
  <c r="E78" i="33"/>
  <c r="E104" i="33"/>
  <c r="F149" i="33"/>
  <c r="E149" i="33"/>
  <c r="E152" i="33"/>
  <c r="F98" i="33"/>
  <c r="E98" i="33"/>
  <c r="F210" i="33"/>
  <c r="E210" i="33"/>
  <c r="F221" i="33"/>
  <c r="E221" i="33"/>
  <c r="E163" i="33"/>
  <c r="F193" i="30"/>
  <c r="C37" i="30"/>
  <c r="E37" i="30"/>
  <c r="F73" i="27"/>
  <c r="D71" i="27"/>
  <c r="E73" i="27"/>
  <c r="E27" i="27"/>
  <c r="C27" i="27"/>
  <c r="E193" i="22"/>
  <c r="F193" i="22"/>
  <c r="E37" i="22"/>
  <c r="C37" i="22"/>
  <c r="D16" i="25"/>
  <c r="E49" i="25"/>
  <c r="E40" i="27"/>
  <c r="F229" i="27"/>
  <c r="C40" i="27"/>
  <c r="E229" i="27"/>
  <c r="C39" i="27"/>
  <c r="E39" i="27"/>
  <c r="F217" i="27"/>
  <c r="F62" i="33"/>
  <c r="E62" i="33"/>
  <c r="F89" i="33"/>
  <c r="E89" i="33"/>
  <c r="E37" i="29"/>
  <c r="C37" i="29"/>
  <c r="F193" i="29"/>
  <c r="E193" i="29"/>
  <c r="F207" i="33"/>
  <c r="E207" i="33"/>
  <c r="F83" i="33"/>
  <c r="E83" i="33"/>
  <c r="E28" i="31"/>
  <c r="F85" i="31"/>
  <c r="C28" i="31"/>
  <c r="D16" i="24"/>
  <c r="E49" i="24"/>
  <c r="F167" i="33"/>
  <c r="E167" i="33"/>
  <c r="E136" i="33"/>
  <c r="E71" i="32"/>
  <c r="D10" i="32"/>
  <c r="C254" i="32"/>
  <c r="E27" i="4"/>
  <c r="E73" i="4"/>
  <c r="F73" i="4"/>
  <c r="D71" i="4"/>
  <c r="C27" i="4"/>
  <c r="E85" i="31"/>
  <c r="F195" i="33"/>
  <c r="E195" i="33"/>
  <c r="F147" i="33"/>
  <c r="E147" i="33"/>
  <c r="E99" i="33"/>
  <c r="F99" i="33"/>
  <c r="E123" i="33"/>
  <c r="D9" i="32"/>
  <c r="E49" i="32"/>
  <c r="F121" i="32"/>
  <c r="E31" i="32"/>
  <c r="C31" i="32"/>
  <c r="F125" i="33"/>
  <c r="E125" i="33"/>
  <c r="F102" i="33"/>
  <c r="E102" i="33"/>
  <c r="C254" i="30"/>
  <c r="D10" i="30"/>
  <c r="D12" i="30" s="1"/>
  <c r="D10" i="29"/>
  <c r="D12" i="29" s="1"/>
  <c r="C254" i="29"/>
  <c r="F73" i="23"/>
  <c r="D71" i="23"/>
  <c r="E71" i="23" s="1"/>
  <c r="E73" i="23"/>
  <c r="E27" i="23"/>
  <c r="C27" i="23"/>
  <c r="C27" i="29"/>
  <c r="D71" i="29"/>
  <c r="E27" i="29"/>
  <c r="F73" i="29"/>
  <c r="F73" i="28"/>
  <c r="D71" i="28"/>
  <c r="E73" i="28"/>
  <c r="E27" i="28"/>
  <c r="C27" i="28"/>
  <c r="E217" i="27"/>
  <c r="E135" i="33"/>
  <c r="F135" i="33"/>
  <c r="E82" i="33"/>
  <c r="E239" i="33"/>
  <c r="F239" i="33"/>
  <c r="F54" i="33"/>
  <c r="E54" i="33"/>
  <c r="F199" i="33"/>
  <c r="E199" i="33"/>
  <c r="E95" i="33"/>
  <c r="F95" i="33"/>
  <c r="E131" i="33"/>
  <c r="E37" i="32"/>
  <c r="C37" i="32"/>
  <c r="F193" i="32"/>
  <c r="E193" i="32"/>
  <c r="E172" i="33"/>
  <c r="F106" i="33"/>
  <c r="E106" i="33"/>
  <c r="F197" i="33"/>
  <c r="E197" i="33"/>
  <c r="F137" i="33"/>
  <c r="E137" i="33"/>
  <c r="E36" i="31"/>
  <c r="F181" i="31"/>
  <c r="C36" i="31"/>
  <c r="F217" i="30"/>
  <c r="E217" i="30"/>
  <c r="E39" i="30"/>
  <c r="C39" i="30"/>
  <c r="E29" i="32"/>
  <c r="C29" i="32"/>
  <c r="F97" i="32"/>
  <c r="E97" i="32"/>
  <c r="E40" i="29"/>
  <c r="F229" i="29"/>
  <c r="C40" i="29"/>
  <c r="E229" i="29"/>
  <c r="C33" i="24"/>
  <c r="F145" i="24"/>
  <c r="E33" i="24"/>
  <c r="E40" i="28"/>
  <c r="F229" i="28"/>
  <c r="C40" i="28"/>
  <c r="E33" i="31"/>
  <c r="C33" i="31"/>
  <c r="F145" i="31"/>
  <c r="F80" i="33"/>
  <c r="E80" i="33"/>
  <c r="E40" i="23"/>
  <c r="F229" i="23"/>
  <c r="E229" i="23"/>
  <c r="C40" i="23"/>
  <c r="F160" i="33"/>
  <c r="E160" i="33"/>
  <c r="E38" i="32"/>
  <c r="C38" i="32"/>
  <c r="F205" i="32"/>
  <c r="E205" i="32"/>
  <c r="E30" i="32"/>
  <c r="C30" i="32"/>
  <c r="F109" i="32"/>
  <c r="E109" i="32"/>
  <c r="F74" i="33"/>
  <c r="F112" i="33"/>
  <c r="E112" i="33"/>
  <c r="E55" i="33"/>
  <c r="F55" i="33"/>
  <c r="F56" i="33"/>
  <c r="E56" i="33"/>
  <c r="F230" i="33"/>
  <c r="E230" i="33"/>
  <c r="F201" i="33"/>
  <c r="E201" i="33"/>
  <c r="E113" i="33"/>
  <c r="F113" i="33"/>
  <c r="F52" i="33"/>
  <c r="E52" i="33"/>
  <c r="E92" i="33"/>
  <c r="E179" i="33"/>
  <c r="F111" i="33"/>
  <c r="E111" i="33"/>
  <c r="E124" i="33"/>
  <c r="F121" i="30"/>
  <c r="E31" i="30"/>
  <c r="C31" i="30"/>
  <c r="E121" i="30"/>
  <c r="F107" i="33"/>
  <c r="E107" i="33"/>
  <c r="F173" i="33"/>
  <c r="E173" i="33"/>
  <c r="E200" i="33"/>
  <c r="C254" i="31"/>
  <c r="D10" i="31"/>
  <c r="D12" i="31" s="1"/>
  <c r="F223" i="33"/>
  <c r="E223" i="33"/>
  <c r="F185" i="33"/>
  <c r="E185" i="33"/>
  <c r="F234" i="33"/>
  <c r="E234" i="33"/>
  <c r="D17" i="26"/>
  <c r="D254" i="26"/>
  <c r="D10" i="25"/>
  <c r="D12" i="25" s="1"/>
  <c r="C254" i="25"/>
  <c r="F111" i="1"/>
  <c r="E111" i="1"/>
  <c r="C33" i="1"/>
  <c r="E33" i="1"/>
  <c r="E30" i="24"/>
  <c r="C30" i="24"/>
  <c r="F109" i="24"/>
  <c r="E109" i="24"/>
  <c r="D16" i="22"/>
  <c r="E49" i="22"/>
  <c r="F157" i="32"/>
  <c r="E157" i="32"/>
  <c r="E34" i="32"/>
  <c r="C34" i="32"/>
  <c r="E87" i="33"/>
  <c r="F87" i="33"/>
  <c r="E85" i="32"/>
  <c r="C28" i="32"/>
  <c r="E28" i="32"/>
  <c r="F85" i="32"/>
  <c r="F212" i="33"/>
  <c r="E212" i="33"/>
  <c r="F208" i="33"/>
  <c r="E208" i="33"/>
  <c r="F119" i="33"/>
  <c r="E119" i="33"/>
  <c r="E183" i="33"/>
  <c r="F183" i="33"/>
  <c r="F116" i="33"/>
  <c r="E116" i="33"/>
  <c r="E59" i="33"/>
  <c r="F59" i="33"/>
  <c r="E32" i="32"/>
  <c r="F133" i="32"/>
  <c r="C32" i="32"/>
  <c r="E133" i="32"/>
  <c r="F58" i="33"/>
  <c r="E58" i="33"/>
  <c r="E187" i="33"/>
  <c r="F105" i="33"/>
  <c r="E105" i="33"/>
  <c r="E143" i="33"/>
  <c r="F143" i="33"/>
  <c r="F159" i="33"/>
  <c r="E159" i="33"/>
  <c r="F103" i="33"/>
  <c r="E103" i="33"/>
  <c r="F110" i="33"/>
  <c r="E110" i="33"/>
  <c r="F158" i="33"/>
  <c r="E158" i="33"/>
  <c r="F177" i="33"/>
  <c r="E177" i="33"/>
  <c r="F146" i="33"/>
  <c r="E146" i="33"/>
  <c r="E181" i="31"/>
  <c r="F225" i="33"/>
  <c r="E225" i="33"/>
  <c r="C33" i="32"/>
  <c r="F145" i="32"/>
  <c r="E145" i="32"/>
  <c r="E33" i="32"/>
  <c r="E154" i="1"/>
  <c r="E38" i="1"/>
  <c r="C38" i="1"/>
  <c r="F154" i="1"/>
  <c r="F81" i="33"/>
  <c r="E81" i="33"/>
  <c r="E35" i="1"/>
  <c r="C35" i="1"/>
  <c r="E126" i="1"/>
  <c r="F126" i="1"/>
  <c r="C27" i="25"/>
  <c r="F73" i="25"/>
  <c r="E27" i="25"/>
  <c r="D71" i="25"/>
  <c r="F198" i="33"/>
  <c r="E198" i="33"/>
  <c r="E161" i="33"/>
  <c r="F161" i="33"/>
  <c r="F129" i="33"/>
  <c r="E129" i="33"/>
  <c r="D17" i="1"/>
  <c r="D165" i="1"/>
  <c r="E165" i="1" s="1"/>
  <c r="F64" i="33"/>
  <c r="E64" i="33"/>
  <c r="F175" i="33"/>
  <c r="E175" i="33"/>
  <c r="E63" i="33"/>
  <c r="F63" i="33"/>
  <c r="F60" i="33"/>
  <c r="E60" i="33"/>
  <c r="E235" i="33"/>
  <c r="F169" i="32"/>
  <c r="E169" i="32"/>
  <c r="E35" i="32"/>
  <c r="C35" i="32"/>
  <c r="E191" i="33"/>
  <c r="F191" i="33"/>
  <c r="E140" i="33"/>
  <c r="F151" i="33"/>
  <c r="E151" i="33"/>
  <c r="F114" i="33"/>
  <c r="E114" i="33"/>
  <c r="F162" i="33"/>
  <c r="E162" i="33"/>
  <c r="F97" i="30"/>
  <c r="C29" i="30"/>
  <c r="E29" i="30"/>
  <c r="F150" i="33"/>
  <c r="E150" i="33"/>
  <c r="C254" i="23"/>
  <c r="D10" i="23"/>
  <c r="D12" i="23" s="1"/>
  <c r="F73" i="24"/>
  <c r="D71" i="24"/>
  <c r="E71" i="24" s="1"/>
  <c r="E73" i="24"/>
  <c r="E27" i="24"/>
  <c r="C27" i="24"/>
  <c r="F73" i="31"/>
  <c r="D71" i="31"/>
  <c r="E71" i="31" s="1"/>
  <c r="E73" i="31"/>
  <c r="E27" i="31"/>
  <c r="C27" i="31"/>
  <c r="C254" i="28"/>
  <c r="D10" i="28"/>
  <c r="D12" i="28" s="1"/>
  <c r="C37" i="1"/>
  <c r="E146" i="1"/>
  <c r="E37" i="1"/>
  <c r="F146" i="1"/>
  <c r="C254" i="26"/>
  <c r="E71" i="26"/>
  <c r="D10" i="26"/>
  <c r="D12" i="26" s="1"/>
  <c r="F229" i="31"/>
  <c r="C40" i="31"/>
  <c r="E40" i="31"/>
  <c r="E229" i="31"/>
  <c r="E73" i="29"/>
  <c r="J73" i="33" l="1"/>
  <c r="J109" i="33"/>
  <c r="D73" i="33"/>
  <c r="E27" i="33" s="1"/>
  <c r="D17" i="30"/>
  <c r="D19" i="30" s="1"/>
  <c r="E71" i="30"/>
  <c r="E254" i="30"/>
  <c r="J97" i="33"/>
  <c r="J217" i="33"/>
  <c r="J121" i="33"/>
  <c r="D217" i="33"/>
  <c r="E217" i="33" s="1"/>
  <c r="D241" i="33"/>
  <c r="J241" i="33"/>
  <c r="J193" i="33"/>
  <c r="D17" i="22"/>
  <c r="D254" i="22"/>
  <c r="E254" i="22" s="1"/>
  <c r="C36" i="33"/>
  <c r="E36" i="33"/>
  <c r="E181" i="33"/>
  <c r="J85" i="33"/>
  <c r="D169" i="33"/>
  <c r="C35" i="33" s="1"/>
  <c r="J181" i="33"/>
  <c r="E85" i="33"/>
  <c r="C28" i="33"/>
  <c r="D193" i="33"/>
  <c r="E193" i="33" s="1"/>
  <c r="E31" i="33"/>
  <c r="D145" i="33"/>
  <c r="E33" i="33" s="1"/>
  <c r="E233" i="33"/>
  <c r="D12" i="32"/>
  <c r="J145" i="33"/>
  <c r="D97" i="33"/>
  <c r="F97" i="33" s="1"/>
  <c r="C254" i="33"/>
  <c r="F121" i="33"/>
  <c r="E28" i="33"/>
  <c r="C31" i="33"/>
  <c r="F85" i="33"/>
  <c r="E30" i="33"/>
  <c r="C30" i="33"/>
  <c r="F109" i="33"/>
  <c r="E254" i="26"/>
  <c r="E23" i="26"/>
  <c r="B23" i="26"/>
  <c r="D19" i="26"/>
  <c r="E109" i="33"/>
  <c r="D254" i="32"/>
  <c r="E254" i="32" s="1"/>
  <c r="D17" i="32"/>
  <c r="B23" i="22"/>
  <c r="E23" i="22"/>
  <c r="D19" i="22"/>
  <c r="D49" i="33"/>
  <c r="F51" i="33"/>
  <c r="E51" i="33"/>
  <c r="D254" i="4"/>
  <c r="E254" i="4" s="1"/>
  <c r="D17" i="4"/>
  <c r="E71" i="4"/>
  <c r="D254" i="27"/>
  <c r="E254" i="27" s="1"/>
  <c r="D17" i="27"/>
  <c r="D254" i="28"/>
  <c r="E254" i="28" s="1"/>
  <c r="D17" i="28"/>
  <c r="F229" i="33"/>
  <c r="E40" i="33"/>
  <c r="C40" i="33"/>
  <c r="E229" i="33"/>
  <c r="D254" i="29"/>
  <c r="E254" i="29" s="1"/>
  <c r="D17" i="29"/>
  <c r="D19" i="29" s="1"/>
  <c r="F133" i="33"/>
  <c r="E32" i="33"/>
  <c r="C32" i="33"/>
  <c r="D254" i="31"/>
  <c r="E254" i="31" s="1"/>
  <c r="D17" i="31"/>
  <c r="E34" i="33"/>
  <c r="C34" i="33"/>
  <c r="F157" i="33"/>
  <c r="E254" i="25"/>
  <c r="E133" i="33"/>
  <c r="E71" i="29"/>
  <c r="D254" i="25"/>
  <c r="D17" i="25"/>
  <c r="D19" i="25" s="1"/>
  <c r="E38" i="33"/>
  <c r="C38" i="33"/>
  <c r="F205" i="33"/>
  <c r="E157" i="33"/>
  <c r="E71" i="27"/>
  <c r="D254" i="24"/>
  <c r="E254" i="24" s="1"/>
  <c r="D17" i="24"/>
  <c r="D254" i="23"/>
  <c r="E254" i="23" s="1"/>
  <c r="D17" i="23"/>
  <c r="E71" i="28"/>
  <c r="E23" i="1"/>
  <c r="B23" i="1"/>
  <c r="D19" i="1"/>
  <c r="E71" i="25"/>
  <c r="E73" i="33"/>
  <c r="E23" i="30"/>
  <c r="B23" i="30"/>
  <c r="F73" i="33" l="1"/>
  <c r="C27" i="33"/>
  <c r="F217" i="33"/>
  <c r="F145" i="33"/>
  <c r="E97" i="33"/>
  <c r="C33" i="33"/>
  <c r="C29" i="33"/>
  <c r="C39" i="33"/>
  <c r="E39" i="33"/>
  <c r="F241" i="33"/>
  <c r="E241" i="33"/>
  <c r="C41" i="33"/>
  <c r="E41" i="33"/>
  <c r="E29" i="33"/>
  <c r="E145" i="33"/>
  <c r="E169" i="33"/>
  <c r="F169" i="33"/>
  <c r="E35" i="33"/>
  <c r="C37" i="33"/>
  <c r="F193" i="33"/>
  <c r="D71" i="33"/>
  <c r="D17" i="33" s="1"/>
  <c r="E37" i="33"/>
  <c r="E23" i="24"/>
  <c r="B23" i="24"/>
  <c r="E23" i="25"/>
  <c r="B23" i="25"/>
  <c r="B23" i="4"/>
  <c r="E23" i="4"/>
  <c r="D19" i="4"/>
  <c r="E23" i="28"/>
  <c r="B23" i="28"/>
  <c r="D19" i="28"/>
  <c r="E23" i="32"/>
  <c r="B23" i="32"/>
  <c r="D19" i="32"/>
  <c r="D19" i="24"/>
  <c r="E23" i="31"/>
  <c r="B23" i="31"/>
  <c r="D19" i="31"/>
  <c r="D16" i="33"/>
  <c r="E49" i="33"/>
  <c r="E23" i="29"/>
  <c r="B23" i="29"/>
  <c r="E23" i="23"/>
  <c r="B23" i="23"/>
  <c r="D19" i="23"/>
  <c r="E23" i="27"/>
  <c r="B23" i="27"/>
  <c r="D19" i="27"/>
  <c r="E71" i="33" l="1"/>
  <c r="D254" i="33"/>
  <c r="E254" i="33" s="1"/>
  <c r="E23" i="33"/>
  <c r="B23" i="33"/>
  <c r="D19" i="33"/>
</calcChain>
</file>

<file path=xl/sharedStrings.xml><?xml version="1.0" encoding="utf-8"?>
<sst xmlns="http://schemas.openxmlformats.org/spreadsheetml/2006/main" count="8063" uniqueCount="210">
  <si>
    <t>Kategoria</t>
  </si>
  <si>
    <t>Jedzenie</t>
  </si>
  <si>
    <t>Jedzenie dom</t>
  </si>
  <si>
    <t>Jedzenie miasto</t>
  </si>
  <si>
    <t>Jedzenie praca</t>
  </si>
  <si>
    <t>Alkohol</t>
  </si>
  <si>
    <t>Transport</t>
  </si>
  <si>
    <t>Bilet komunikacji miejskiej</t>
  </si>
  <si>
    <t>Taxi</t>
  </si>
  <si>
    <t>Inne</t>
  </si>
  <si>
    <t>Mieszkanie / dom</t>
  </si>
  <si>
    <t>Czynsz</t>
  </si>
  <si>
    <t>Prąd</t>
  </si>
  <si>
    <t>Gaz</t>
  </si>
  <si>
    <t>Woda i kanalizacja</t>
  </si>
  <si>
    <t>Wywóz śmieci</t>
  </si>
  <si>
    <t>Konserwacja i naprawy</t>
  </si>
  <si>
    <t>Wyposażenie</t>
  </si>
  <si>
    <t>Ubranie</t>
  </si>
  <si>
    <t>Spłata długów</t>
  </si>
  <si>
    <t>Pożyczka osobista</t>
  </si>
  <si>
    <t>Kredyt hipoteczny</t>
  </si>
  <si>
    <t>Karta kredytowa 1</t>
  </si>
  <si>
    <t>Karta kredytowa 2</t>
  </si>
  <si>
    <t>Oszczędności</t>
  </si>
  <si>
    <t>Wydatki</t>
  </si>
  <si>
    <t>Przychody</t>
  </si>
  <si>
    <t>Fundusz awaryjny</t>
  </si>
  <si>
    <t>Fundusz wydatków nieregularnych</t>
  </si>
  <si>
    <t>Poduszka finansowa</t>
  </si>
  <si>
    <t xml:space="preserve"> </t>
  </si>
  <si>
    <t>SUMA</t>
  </si>
  <si>
    <t>Całkowite przychody</t>
  </si>
  <si>
    <t>Ogrzewanie</t>
  </si>
  <si>
    <t>Wynagrodzenie</t>
  </si>
  <si>
    <t>Wynagrodzenie Partnera / Partnerki</t>
  </si>
  <si>
    <t>Przychody z premii bankowych</t>
  </si>
  <si>
    <t>Odsetki bankowe</t>
  </si>
  <si>
    <t>Premia</t>
  </si>
  <si>
    <t>Sprzedaż na Allegro itp.</t>
  </si>
  <si>
    <t>Inne przychody</t>
  </si>
  <si>
    <t>Komentarz</t>
  </si>
  <si>
    <t>Dane zbiorcze</t>
  </si>
  <si>
    <t>Dane szczegółowe - dzień po dniu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</si>
  <si>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</si>
  <si>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</si>
  <si>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</si>
  <si>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</si>
  <si>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</si>
  <si>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</si>
  <si>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</si>
  <si>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</si>
  <si>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</si>
  <si>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</si>
  <si>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</si>
  <si>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</si>
  <si>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</si>
  <si>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</si>
  <si>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</si>
  <si>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</si>
  <si>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</si>
  <si>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</si>
  <si>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</si>
  <si>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</si>
  <si>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</si>
  <si>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</si>
  <si>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</si>
  <si>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</si>
  <si>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</si>
  <si>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</si>
  <si>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</si>
  <si>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</si>
  <si>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</si>
  <si>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</si>
  <si>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</si>
  <si>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Telekomunikacja</t>
  </si>
  <si>
    <t>Telefon 1</t>
  </si>
  <si>
    <t>Telefon 2</t>
  </si>
  <si>
    <t>TV</t>
  </si>
  <si>
    <t>Internet</t>
  </si>
  <si>
    <t>Higiena</t>
  </si>
  <si>
    <t>Kosmetyki</t>
  </si>
  <si>
    <t>Buty</t>
  </si>
  <si>
    <t>Ubranie sportowe</t>
  </si>
  <si>
    <t>Dodatki</t>
  </si>
  <si>
    <t>Kredyt konsumpcyjny</t>
  </si>
  <si>
    <t>Środki czystości (chemia)</t>
  </si>
  <si>
    <t>Fryzjer</t>
  </si>
  <si>
    <t>Kosmetyczka</t>
  </si>
  <si>
    <t>Wyposażenie dodatkowe (opony)</t>
  </si>
  <si>
    <t>Ubezpieczenie auta</t>
  </si>
  <si>
    <t>Paliwo do auta</t>
  </si>
  <si>
    <t>Przeglądy i naprawy auta</t>
  </si>
  <si>
    <t>Bilet PKP, PKS</t>
  </si>
  <si>
    <t>Konto emerytalne IKE/IKZE</t>
  </si>
  <si>
    <t>Nadpłata długów</t>
  </si>
  <si>
    <t>Fundusz: wakacje</t>
  </si>
  <si>
    <t>Fundusz: prezenty świąteczne</t>
  </si>
  <si>
    <t>Opieka zdrowotna</t>
  </si>
  <si>
    <t>Lekarz</t>
  </si>
  <si>
    <t>Badania</t>
  </si>
  <si>
    <t>Lekarstwa</t>
  </si>
  <si>
    <t>Inne wydatki</t>
  </si>
  <si>
    <t>Dzieci</t>
  </si>
  <si>
    <t>Ubezpieczenie nieruchomości</t>
  </si>
  <si>
    <t>Rozrywka</t>
  </si>
  <si>
    <t>Kino / Teatr</t>
  </si>
  <si>
    <t>Siłownia / Basen</t>
  </si>
  <si>
    <t>Czasopisma</t>
  </si>
  <si>
    <t>Koncerty</t>
  </si>
  <si>
    <t>Hobby</t>
  </si>
  <si>
    <t>Dobroczynność</t>
  </si>
  <si>
    <t>Prezenty</t>
  </si>
  <si>
    <t>Sprzęt RTV</t>
  </si>
  <si>
    <t>Książki</t>
  </si>
  <si>
    <t>Edukacja / Szkolenia</t>
  </si>
  <si>
    <t>Artykuły szkolne</t>
  </si>
  <si>
    <t>Dodatkowe zajęcia</t>
  </si>
  <si>
    <t>Wpłaty na szkołę itp.</t>
  </si>
  <si>
    <t>Zabawki / gry</t>
  </si>
  <si>
    <t>Opieka nad dziećmi</t>
  </si>
  <si>
    <t>Usługi inne</t>
  </si>
  <si>
    <t>Podatki</t>
  </si>
  <si>
    <t>Oprogramowanie</t>
  </si>
  <si>
    <t>Hotel / Turystyka</t>
  </si>
  <si>
    <t>Ubranie zwykłe</t>
  </si>
  <si>
    <t>Suma wydatków dziennych:</t>
  </si>
  <si>
    <t>Planowane przychody</t>
  </si>
  <si>
    <t>Rzeczywiste przychody</t>
  </si>
  <si>
    <t>Różnica</t>
  </si>
  <si>
    <t>MIESIĄC BUDŻETOWY</t>
  </si>
  <si>
    <t>Planowane wydatki</t>
  </si>
  <si>
    <t>Plan budżetu</t>
  </si>
  <si>
    <t>Pozostaje do rozdysponowania</t>
  </si>
  <si>
    <t>Rzeczywista realizacja budżetu</t>
  </si>
  <si>
    <t>Rzeczywiste wydatki</t>
  </si>
  <si>
    <t>Mogę jeszcze wydać do końca miesiąca</t>
  </si>
  <si>
    <t>PROCENT WYDANEGO PRZYCHODU</t>
  </si>
  <si>
    <t>STOPIEŃ REALIZACJI BUDŻETU W KATEGORIACH</t>
  </si>
  <si>
    <t>SUMA:</t>
  </si>
  <si>
    <t>Stopień realizacji</t>
  </si>
  <si>
    <t>budżetu</t>
  </si>
  <si>
    <t>Poniższe pola reprezentują kolejne dni. Wpisz w odpowiednim polu wydatki w danej kategorii w danym dniu. Jeśli chcesz dodać komentarz - po prostu dodaj komentarz :) Jeśli chcesz wprowadzić więcej niż jedną transakcję w tej samej komórce, wpisz = i następnie wykonaj wpisz działanie, np. 10+5,20.</t>
  </si>
  <si>
    <t>&lt;-- Po zakończeniu planowania budżetu tu powinno być 0 zł :)</t>
  </si>
  <si>
    <t xml:space="preserve">Ten arkusz składa się z dwóch części:
- ANALIZA I WIZUALIZACJA BUDŻETU - tu przedstawiony jest Plan budżetu ora jego rzeczywista realizacja. W tej sekcji nie należy edytować żadnych danych.
- WPROWADZANIE DANYCH - tu można zaplanować budżet miesięczny wypełniając ŻÓŁTE pola, a także uzupełniać na bieżąco listę wydatków każdego dnia.
Aby uzupełnić listę wydatków należy:
- Kliknąć minus widoczny nad kolumną H i ukryć część danych analitycznych.
- Wybrać kolumnę z numerem dnia miesiąca (kolumny od I w prawo).
- Wpisać wydaną kwotę w wierszu odpowiadającym kategorii danego kosztu (widocznej po lewej stronie).
- Jeśli w danym dniu dokonaliśmy więcej niż jednego wydatku w tej samej kategorii, to należy w polu wpisać formułę = oraz działanie sumowania obu wydatkowanych kwot, np. 10+5,20.
- Wszystkie dane przeliczane są na bieżąco i automatycznie.
- Zielone paski w poszczególnych polach pokazują stopień realizacji budżetu.
</t>
  </si>
  <si>
    <t>Urodziny Michała</t>
  </si>
  <si>
    <t>BUDŻET CAŁEGO ROKU</t>
  </si>
  <si>
    <t>Arkusz pochodzi z bloga:</t>
  </si>
  <si>
    <t xml:space="preserve"> http://jakoszczedzacpieniadze.pl</t>
  </si>
  <si>
    <t>LISTA KATEGORII</t>
  </si>
  <si>
    <t>Wzorcowa lista kategorii</t>
  </si>
  <si>
    <t>Plan budżetu całorocznego</t>
  </si>
  <si>
    <t>Rzeczywista realizacja budżetu całorocznego</t>
  </si>
  <si>
    <t>Ten arkusz służy do ustawienia listy kategorii, która następnie powielana jest na wszystkie pozostałe arkusze miesięczne oraz podsumowanie roczne. Można i należy zmodyfikować nazwy kategorii i podkategorii dostosowując je do własnych wymagań i sposobu kategoryzacji wydatków.</t>
  </si>
  <si>
    <t>Budowanie oszczędności</t>
  </si>
  <si>
    <t>INNE 1</t>
  </si>
  <si>
    <t>INNE 2</t>
  </si>
  <si>
    <t>INNE 3</t>
  </si>
  <si>
    <t>Poniższe pola reprezentują kolejne dni. Wpisz w odpowiednim polu przychody w danej kategorii w danym dniu. Jeśli chcesz dodać komentarz - po prostu dodaj komentarz :) Jeśli chcesz wprowadzić więcej niż jedną transakcję w tej samej komórce, wpisz = i następnie wykonaj wpisz działanie, np. 10+5,20.</t>
  </si>
  <si>
    <t>.</t>
  </si>
  <si>
    <t>&lt;-- Wprowadź rok (będzie użyty na innych zakładkach)</t>
  </si>
  <si>
    <t xml:space="preserve">Ten arkusz składa się z dwóch części:
- ANALIZA I WIZUALIZACJA BUDŻETU - tu przedstawiony jest Plan budżetu oraz jego rzeczywista realizacja. W tej sekcji nie należy edytować żadnych danych.
- WPROWADZANIE DANYCH - tu można zaplanować budżet miesięczny wypełniając ŻÓŁTE pola, a także uzupełniać na bieżąco listę wydatków każdego dnia.
Aby uzupełnić listę wydatków należy:
- Kliknąć minus widoczny nad kolumną H i ukryć część danych analitycznych.
- Wybrać kolumnę z numerem dnia miesiąca (kolumny od I w prawo).
- Wpisać wydaną kwotę w wierszu odpowiadającym kategorii danego kosztu (widocznej po lewej stronie).
- Jeśli w danym dniu dokonaliśmy więcej niż jednego wydatku w tej samej kategorii, to należy w polu wpisać formułę = oraz działanie sumowania obu wydatkowanych kwot, np. 10+5,20.
- Wszystkie dane przeliczane są na bieżąco i automatycznie.
- Zielone paski w poszczególnych polach pokazują stopień realizacji budżetu.
</t>
  </si>
  <si>
    <t>PRZYKŁAD 2019</t>
  </si>
  <si>
    <t>ŚREDNIO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</si>
  <si>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</si>
  <si>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</si>
  <si>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</si>
  <si>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</si>
  <si>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</si>
  <si>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</si>
  <si>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</si>
  <si>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</si>
  <si>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</si>
  <si>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</si>
  <si>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</si>
  <si>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</si>
  <si>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PODSUMOWANIE ROCZNE</t>
  </si>
  <si>
    <t>Przychody w poszczególnych miesiącach</t>
  </si>
  <si>
    <t>Wydatki w poszczególnych miesiącach</t>
  </si>
  <si>
    <t>Liczba miesięcy</t>
  </si>
  <si>
    <t>&lt;-- tu wstaw liczbę miesięcy, z których ma być liczona średnia (tyle ile minęło w danym roku)</t>
  </si>
  <si>
    <t>STAN KONT</t>
  </si>
  <si>
    <t>Nazwa konta</t>
  </si>
  <si>
    <t>mBank eKonto</t>
  </si>
  <si>
    <t>mBank eMax</t>
  </si>
  <si>
    <t>Ten arkusz służy do monitorowania stanu wszystkich kont / oszczędności na koniec każdego miesiąca i weryfikowania czy sytuacja finansowa się poprawia czy pogarsza.</t>
  </si>
  <si>
    <t>Idea Bank Lokaty</t>
  </si>
  <si>
    <t>Gotówka</t>
  </si>
  <si>
    <t>Alior ROR</t>
  </si>
  <si>
    <t>Alior Konto oszczędnościowe</t>
  </si>
  <si>
    <t>Millennium Konto 360</t>
  </si>
  <si>
    <t>Millennium Konto oszczędnościowe Profit</t>
  </si>
  <si>
    <t>Stan kont na koniec 2018</t>
  </si>
  <si>
    <t>Lista wszystkich długów</t>
  </si>
  <si>
    <t>Kapitał do spłaty na koniec 2018</t>
  </si>
  <si>
    <t>Stan oszczędności po uwzględnieniu długów:</t>
  </si>
  <si>
    <t>Karta kredytowa (niespłacone saldo)</t>
  </si>
  <si>
    <t>Kredyt studencki</t>
  </si>
  <si>
    <t>Kredyt konsumencki</t>
  </si>
  <si>
    <t>Pożyczka u znajomych</t>
  </si>
  <si>
    <t>Pożyczki inne</t>
  </si>
  <si>
    <t>Kredyt samochodowy (kapitał do spłaty) *</t>
  </si>
  <si>
    <t>Kredyt hipoteczny (kapitał do spłaty) *</t>
  </si>
  <si>
    <t>Wartość inwestycji w TFI</t>
  </si>
  <si>
    <t>Wartość inwestycji giełdowych</t>
  </si>
  <si>
    <t>Konto oszcz. FWN (Fundusz Wydatków Nieregularnych)</t>
  </si>
  <si>
    <t>Konto oszcz. Poduszka finansowa</t>
  </si>
  <si>
    <t>Konto oszcz. FA (Fundusz Awaryjny)</t>
  </si>
  <si>
    <t>* jeśli chcesz to tutaj śledzić to na liście wszystkich kont powyżej warto dodać szacunkową wartość majątku (auta, nieruchomości)</t>
  </si>
  <si>
    <t>Lista wszystkich kont / wartość majątku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</si>
</sst>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_);[Red]\(#,##0.00\ &quot;zł&quot;\)"/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_-[$£-809]* #,##0.00_-;\-[$£-809]* #,##0.00_-;_-[$£-809]* &quot;-&quot;??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 (Tekst podstawowy)"/>
    </font>
    <font>
      <b/>
      <sz val="11"/>
      <color theme="1"/>
      <name val="Calibri (Tekst podstawowy)"/>
    </font>
    <font>
      <b/>
      <sz val="16"/>
      <color theme="1"/>
      <name val="Calibri (Tekst podstawowy)"/>
    </font>
    <font>
      <b/>
      <sz val="14"/>
      <color theme="1"/>
      <name val="Calibri (Tekst podstawowy)"/>
    </font>
    <font>
      <b/>
      <sz val="12"/>
      <color theme="0"/>
      <name val="Calibri (Tekst podstawowy)"/>
    </font>
    <font>
      <b/>
      <sz val="18"/>
      <color theme="0"/>
      <name val="Calibri (Tekst podstawowy)"/>
    </font>
    <font>
      <sz val="18"/>
      <color theme="1"/>
      <name val="Calibri (Tekst podstawowy)"/>
    </font>
    <font>
      <b/>
      <u val="doubleAccounting"/>
      <sz val="11"/>
      <color theme="1"/>
      <name val="Calibri (Tekst podstawowy)"/>
    </font>
    <font>
      <i/>
      <sz val="11"/>
      <color theme="1"/>
      <name val="Calibri"/>
      <family val="2"/>
      <scheme val="minor"/>
    </font>
    <font>
      <b/>
      <sz val="10"/>
      <color theme="0"/>
      <name val="Calibri (Tekst podstawowy)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8"/>
      </right>
      <top/>
      <bottom/>
      <diagonal/>
    </border>
  </borders>
  <cellStyleXfs count="22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0" fontId="0" fillId="0" borderId="0" xfId="0" quotePrefix="1"/>
    <xf numFmtId="164" fontId="0" fillId="0" borderId="0" xfId="1" applyNumberFormat="1" applyFont="1" applyFill="1"/>
    <xf numFmtId="0" fontId="5" fillId="2" borderId="0" xfId="0" applyFont="1" applyFill="1" applyAlignment="1">
      <alignment horizontal="center" vertical="top"/>
    </xf>
    <xf numFmtId="0" fontId="0" fillId="0" borderId="0" xfId="0" applyFont="1"/>
    <xf numFmtId="0" fontId="6" fillId="3" borderId="0" xfId="0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/>
    <xf numFmtId="0" fontId="7" fillId="0" borderId="3" xfId="0" applyFont="1" applyBorder="1"/>
    <xf numFmtId="0" fontId="0" fillId="0" borderId="3" xfId="0" applyBorder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/>
    <xf numFmtId="0" fontId="16" fillId="0" borderId="0" xfId="217" applyFont="1" applyAlignment="1">
      <alignment vertical="top"/>
    </xf>
    <xf numFmtId="164" fontId="0" fillId="0" borderId="0" xfId="1" applyNumberFormat="1" applyFont="1" applyFill="1" applyAlignment="1">
      <alignment vertical="top"/>
    </xf>
    <xf numFmtId="8" fontId="0" fillId="0" borderId="0" xfId="1" applyNumberFormat="1" applyFont="1" applyFill="1" applyAlignment="1">
      <alignment vertical="top"/>
    </xf>
    <xf numFmtId="8" fontId="0" fillId="0" borderId="0" xfId="0" applyNumberFormat="1" applyFont="1" applyFill="1" applyAlignment="1">
      <alignment vertical="top"/>
    </xf>
    <xf numFmtId="0" fontId="0" fillId="4" borderId="0" xfId="0" applyFill="1" applyAlignment="1">
      <alignment vertical="top" wrapText="1"/>
    </xf>
    <xf numFmtId="49" fontId="0" fillId="4" borderId="0" xfId="0" applyNumberFormat="1" applyFill="1" applyAlignment="1">
      <alignment vertical="top" wrapText="1"/>
    </xf>
    <xf numFmtId="0" fontId="13" fillId="0" borderId="0" xfId="0" applyNumberFormat="1" applyFont="1" applyAlignment="1">
      <alignment vertical="top"/>
    </xf>
    <xf numFmtId="166" fontId="0" fillId="0" borderId="0" xfId="0" applyNumberFormat="1"/>
    <xf numFmtId="166" fontId="0" fillId="0" borderId="0" xfId="0" applyNumberFormat="1" applyAlignment="1">
      <alignment vertical="top"/>
    </xf>
    <xf numFmtId="166" fontId="13" fillId="0" borderId="0" xfId="0" applyNumberFormat="1" applyFont="1" applyAlignment="1">
      <alignment vertical="top"/>
    </xf>
    <xf numFmtId="166" fontId="16" fillId="0" borderId="0" xfId="217" applyNumberFormat="1" applyFont="1" applyAlignment="1">
      <alignment vertical="top"/>
    </xf>
    <xf numFmtId="166" fontId="7" fillId="0" borderId="3" xfId="0" applyNumberFormat="1" applyFont="1" applyBorder="1"/>
    <xf numFmtId="166" fontId="0" fillId="0" borderId="3" xfId="0" applyNumberFormat="1" applyBorder="1" applyAlignment="1">
      <alignment vertical="top"/>
    </xf>
    <xf numFmtId="166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12" fillId="3" borderId="0" xfId="0" applyNumberFormat="1" applyFont="1" applyFill="1" applyAlignment="1">
      <alignment horizontal="right" vertical="center"/>
    </xf>
    <xf numFmtId="166" fontId="0" fillId="3" borderId="0" xfId="0" applyNumberFormat="1" applyFill="1" applyAlignment="1">
      <alignment vertical="top"/>
    </xf>
    <xf numFmtId="166" fontId="13" fillId="0" borderId="0" xfId="0" quotePrefix="1" applyNumberFormat="1" applyFont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right" vertical="center" wrapText="1"/>
    </xf>
    <xf numFmtId="166" fontId="12" fillId="0" borderId="0" xfId="0" applyNumberFormat="1" applyFont="1" applyAlignment="1">
      <alignment vertical="center"/>
    </xf>
    <xf numFmtId="166" fontId="5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/>
    <xf numFmtId="166" fontId="8" fillId="0" borderId="0" xfId="26" applyNumberFormat="1" applyFont="1" applyAlignment="1">
      <alignment horizontal="center" vertical="center"/>
    </xf>
    <xf numFmtId="166" fontId="8" fillId="0" borderId="0" xfId="0" applyNumberFormat="1" applyFont="1"/>
    <xf numFmtId="166" fontId="4" fillId="0" borderId="0" xfId="0" applyNumberFormat="1" applyFont="1"/>
    <xf numFmtId="166" fontId="5" fillId="2" borderId="0" xfId="0" applyNumberFormat="1" applyFont="1" applyFill="1" applyAlignment="1">
      <alignment horizontal="center" vertical="top"/>
    </xf>
    <xf numFmtId="166" fontId="5" fillId="2" borderId="0" xfId="0" applyNumberFormat="1" applyFont="1" applyFill="1" applyAlignment="1">
      <alignment horizontal="center" vertical="top" wrapText="1"/>
    </xf>
    <xf numFmtId="166" fontId="5" fillId="2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Alignment="1">
      <alignment horizontal="center" vertical="center"/>
    </xf>
    <xf numFmtId="166" fontId="9" fillId="5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166" fontId="6" fillId="3" borderId="0" xfId="26" applyNumberFormat="1" applyFont="1" applyFill="1" applyAlignment="1">
      <alignment horizontal="center" vertical="top"/>
    </xf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top" wrapText="1"/>
    </xf>
    <xf numFmtId="166" fontId="0" fillId="4" borderId="0" xfId="1" applyNumberFormat="1" applyFont="1" applyFill="1" applyAlignment="1">
      <alignment vertical="top"/>
    </xf>
    <xf numFmtId="166" fontId="0" fillId="0" borderId="0" xfId="1" applyNumberFormat="1" applyFont="1" applyAlignment="1">
      <alignment vertical="top"/>
    </xf>
    <xf numFmtId="166" fontId="0" fillId="0" borderId="0" xfId="26" applyNumberFormat="1" applyFont="1" applyAlignment="1">
      <alignment horizontal="center" vertical="top"/>
    </xf>
    <xf numFmtId="166" fontId="0" fillId="0" borderId="0" xfId="0" quotePrefix="1" applyNumberFormat="1"/>
    <xf numFmtId="166" fontId="7" fillId="0" borderId="0" xfId="0" applyNumberFormat="1" applyFont="1"/>
    <xf numFmtId="166" fontId="14" fillId="5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vertical="top" wrapText="1"/>
    </xf>
    <xf numFmtId="166" fontId="0" fillId="0" borderId="0" xfId="1" applyNumberFormat="1" applyFont="1" applyAlignment="1">
      <alignment vertical="top" wrapText="1"/>
    </xf>
    <xf numFmtId="166" fontId="0" fillId="0" borderId="0" xfId="1" applyNumberFormat="1" applyFont="1" applyFill="1"/>
    <xf numFmtId="166" fontId="0" fillId="0" borderId="0" xfId="1" applyNumberFormat="1" applyFont="1"/>
    <xf numFmtId="166" fontId="0" fillId="0" borderId="0" xfId="0" quotePrefix="1" applyNumberFormat="1" applyFill="1"/>
    <xf numFmtId="166" fontId="6" fillId="3" borderId="0" xfId="0" applyNumberFormat="1" applyFont="1" applyFill="1"/>
    <xf numFmtId="166" fontId="0" fillId="0" borderId="0" xfId="0" applyNumberFormat="1" applyFont="1"/>
    <xf numFmtId="166" fontId="0" fillId="4" borderId="0" xfId="0" applyNumberFormat="1" applyFill="1" applyAlignment="1">
      <alignment vertical="top" wrapText="1"/>
    </xf>
    <xf numFmtId="166" fontId="0" fillId="0" borderId="0" xfId="1" applyNumberFormat="1" applyFont="1" applyFill="1" applyAlignment="1">
      <alignment vertical="top"/>
    </xf>
    <xf numFmtId="166" fontId="17" fillId="0" borderId="0" xfId="0" applyNumberFormat="1" applyFont="1" applyAlignment="1">
      <alignment horizontal="right"/>
    </xf>
    <xf numFmtId="166" fontId="17" fillId="0" borderId="0" xfId="0" applyNumberFormat="1" applyFont="1"/>
    <xf numFmtId="166" fontId="13" fillId="0" borderId="0" xfId="0" quotePrefix="1" applyNumberFormat="1" applyFont="1"/>
    <xf numFmtId="166" fontId="13" fillId="0" borderId="0" xfId="0" applyNumberFormat="1" applyFont="1"/>
    <xf numFmtId="166" fontId="0" fillId="4" borderId="0" xfId="0" applyNumberFormat="1" applyFill="1"/>
    <xf numFmtId="166" fontId="5" fillId="2" borderId="0" xfId="0" applyNumberFormat="1" applyFont="1" applyFill="1" applyAlignment="1">
      <alignment horizontal="left" vertical="top"/>
    </xf>
    <xf numFmtId="166" fontId="5" fillId="2" borderId="0" xfId="0" applyNumberFormat="1" applyFont="1" applyFill="1" applyAlignment="1">
      <alignment horizontal="center" vertical="center" wrapText="1"/>
    </xf>
    <xf numFmtId="166" fontId="6" fillId="7" borderId="0" xfId="0" applyNumberFormat="1" applyFont="1" applyFill="1" applyAlignment="1">
      <alignment vertical="top"/>
    </xf>
    <xf numFmtId="166" fontId="0" fillId="0" borderId="0" xfId="0" applyNumberFormat="1" applyAlignment="1">
      <alignment wrapText="1"/>
    </xf>
    <xf numFmtId="166" fontId="0" fillId="0" borderId="0" xfId="0" quotePrefix="1" applyNumberFormat="1" applyAlignment="1">
      <alignment wrapText="1"/>
    </xf>
    <xf numFmtId="166" fontId="6" fillId="3" borderId="0" xfId="0" applyNumberFormat="1" applyFont="1" applyFill="1" applyAlignment="1">
      <alignment wrapText="1"/>
    </xf>
    <xf numFmtId="166" fontId="0" fillId="0" borderId="0" xfId="0" applyNumberFormat="1" applyFont="1" applyAlignment="1">
      <alignment vertical="top" wrapText="1"/>
    </xf>
    <xf numFmtId="166" fontId="0" fillId="0" borderId="0" xfId="0" applyNumberFormat="1" applyFont="1" applyAlignment="1">
      <alignment wrapText="1"/>
    </xf>
    <xf numFmtId="166" fontId="5" fillId="0" borderId="0" xfId="0" applyNumberFormat="1" applyFont="1" applyFill="1" applyAlignment="1">
      <alignment horizontal="center" vertical="center"/>
    </xf>
    <xf numFmtId="166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/>
    </xf>
    <xf numFmtId="166" fontId="0" fillId="3" borderId="0" xfId="0" applyNumberFormat="1" applyFill="1" applyAlignment="1">
      <alignment horizontal="right" vertical="center" wrapText="1"/>
    </xf>
    <xf numFmtId="166" fontId="5" fillId="6" borderId="0" xfId="0" applyNumberFormat="1" applyFont="1" applyFill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6" fontId="10" fillId="6" borderId="0" xfId="0" applyNumberFormat="1" applyFont="1" applyFill="1" applyAlignment="1">
      <alignment horizontal="center"/>
    </xf>
    <xf numFmtId="166" fontId="11" fillId="0" borderId="1" xfId="0" quotePrefix="1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10" fillId="6" borderId="0" xfId="0" applyFont="1" applyFill="1" applyAlignment="1">
      <alignment horizontal="center"/>
    </xf>
    <xf numFmtId="0" fontId="13" fillId="0" borderId="0" xfId="0" applyFont="1" applyAlignment="1">
      <alignment horizontal="left" vertical="top" wrapText="1"/>
    </xf>
    <xf numFmtId="166" fontId="13" fillId="0" borderId="0" xfId="0" applyNumberFormat="1" applyFont="1" applyAlignment="1">
      <alignment horizontal="left" vertical="top" wrapText="1"/>
    </xf>
    <xf numFmtId="0" fontId="11" fillId="4" borderId="1" xfId="0" quotePrefix="1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5" fillId="0" borderId="0" xfId="0" applyNumberFormat="1" applyFont="1" applyAlignment="1">
      <alignment vertical="top"/>
    </xf>
    <xf numFmtId="166" fontId="10" fillId="6" borderId="7" xfId="0" applyNumberFormat="1" applyFont="1" applyFill="1" applyBorder="1" applyAlignment="1">
      <alignment horizontal="center"/>
    </xf>
    <xf numFmtId="166" fontId="11" fillId="0" borderId="2" xfId="0" quotePrefix="1" applyNumberFormat="1" applyFont="1" applyBorder="1" applyAlignment="1">
      <alignment horizontal="center"/>
    </xf>
  </cellXfs>
  <cellStyles count="226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Procentowy" xfId="26" builtinId="5"/>
    <cellStyle name="Walutowy" xfId="1" builtinId="4"/>
  </cellStyles>
  <dxfs count="8789"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</dxf>
    <dxf>
      <numFmt numFmtId="166" formatCode="_-[$£-809]* #,##0.00_-;\-[$£-809]* #,##0.00_-;_-[$£-809]* &quot;-&quot;??_-;_-@_-"/>
      <alignment horizontal="general" vertical="bottom" textRotation="0" wrapText="1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name val="Calibri (Tekst podstawowy)"/>
        <scheme val="none"/>
      </font>
      <numFmt numFmtId="166" formatCode="_-[$£-809]* #,##0.00_-;\-[$£-809]* #,##0.00_-;_-[$£-809]* &quot;-&quot;??_-;_-@_-"/>
      <fill>
        <patternFill patternType="solid">
          <fgColor indexed="64"/>
          <bgColor theme="0" tint="-4.9989318521683403E-2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bottom" textRotation="0" wrapText="1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numFmt numFmtId="30" formatCode="@"/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</dxf>
    <dxf>
      <numFmt numFmtId="166" formatCode="_-[$£-809]* #,##0.00_-;\-[$£-809]* #,##0.00_-;_-[$£-809]* &quot;-&quot;??_-;_-@_-"/>
      <alignment horizontal="general" vertical="bottom" textRotation="0" wrapText="1" justifyLastLine="0" shrinkToFit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center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numFmt numFmtId="166" formatCode="_-[$£-809]* #,##0.00_-;\-[$£-809]* #,##0.00_-;_-[$£-809]* &quot;-&quot;??_-;_-@_-"/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indent="0" justifyLastLine="0" shrinkToFit="0" readingOrder="0"/>
    </dxf>
    <dxf>
      <numFmt numFmtId="166" formatCode="_-[$£-809]* #,##0.00_-;\-[$£-809]* #,##0.00_-;_-[$£-809]* &quot;-&quot;??_-;_-@_-"/>
    </dxf>
    <dxf>
      <numFmt numFmtId="166" formatCode="_-[$£-809]* #,##0.00_-;\-[$£-809]* #,##0.0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£-809]* #,##0.00_-;\-[$£-809]* #,##0.00_-;_-[$£-809]* &quot;-&quot;??_-;_-@_-"/>
      <alignment horizontal="center" vertical="top" textRotation="0" wrapText="0" inden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7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6" formatCode="_-[$£-809]* #,##0.00_-;\-[$£-809]* #,##0.00_-;_-[$£-809]* &quot;-&quot;??_-;_-@_-"/>
      <alignment horizontal="general" vertical="top" textRotation="0" wrapText="1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  <dxf>
      <numFmt numFmtId="166" formatCode="_-[$£-809]* #,##0.00_-;\-[$£-809]* #,##0.00_-;_-[$£-809]* &quot;-&quot;??_-;_-@_-"/>
      <alignment vertical="top" textRotation="0" wrapTex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C-F940-B012-9DE56DF70BE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C-F940-B012-9DE56DF70BE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C-F940-B012-9DE56DF70BE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C-F940-B012-9DE56DF70BE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C-F940-B012-9DE56DF70BE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DC-F940-B012-9DE56DF70BE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DC-F940-B012-9DE56DF70BE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DC-F940-B012-9DE56DF70BE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BDC-F940-B012-9DE56DF70BE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BDC-F940-B012-9DE56DF70BE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BDC-F940-B012-9DE56DF70BE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BDC-F940-B012-9DE56DF70B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PRZYKŁAD!$B$27:$B$38</c:f>
              <c:strCache>
                <c:ptCount val="12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Oszczędności </c:v>
                </c:pt>
              </c:strCache>
            </c:strRef>
          </c:cat>
          <c:val>
            <c:numRef>
              <c:f>PRZYKŁAD!$C$27:$C$38</c:f>
              <c:numCache>
                <c:formatCode>_-[$£-809]* #\ ##0.00_-;\-[$£-809]* #\ ##0.00_-;_-[$£-809]* "-"??_-;_-@_-</c:formatCode>
                <c:ptCount val="12"/>
                <c:pt idx="0">
                  <c:v>585</c:v>
                </c:pt>
                <c:pt idx="1">
                  <c:v>560</c:v>
                </c:pt>
                <c:pt idx="2">
                  <c:v>760</c:v>
                </c:pt>
                <c:pt idx="3">
                  <c:v>30</c:v>
                </c:pt>
                <c:pt idx="4">
                  <c:v>10</c:v>
                </c:pt>
                <c:pt idx="5">
                  <c:v>85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BDC-F940-B012-9DE56DF70BE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BDC-F940-B012-9DE56DF70BE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BDC-F940-B012-9DE56DF70BE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BDC-F940-B012-9DE56DF70BE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BDC-F940-B012-9DE56DF70BE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6BDC-F940-B012-9DE56DF70BE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6BDC-F940-B012-9DE56DF70BE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6BDC-F940-B012-9DE56DF70BE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6BDC-F940-B012-9DE56DF70BE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6BDC-F940-B012-9DE56DF70BE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6BDC-F940-B012-9DE56DF70BE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6BDC-F940-B012-9DE56DF70BE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BDC-F940-B012-9DE56DF70B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PRZYKŁAD!$B$27:$B$38</c:f>
              <c:strCache>
                <c:ptCount val="12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Oszczędności </c:v>
                </c:pt>
              </c:strCache>
            </c:strRef>
          </c:cat>
          <c:val>
            <c:numRef>
              <c:f>PRZYKŁAD!$D$27:$D$38</c:f>
              <c:numCache>
                <c:formatCode>_-[$£-809]* #\ ##0.00_-;\-[$£-809]* #\ ##0.00_-;_-[$£-809]* "-"??_-;_-@_-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31-6BDC-F940-B012-9DE56DF70B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Marzec!$C$16:$D$16</c15:sqref>
                  </c15:fullRef>
                </c:ext>
              </c:extLst>
              <c:f>Marzec!$D$16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6-9B49-B3BA-BA6F5A3122A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Marzec!$C$17:$D$17</c15:sqref>
                  </c15:fullRef>
                </c:ext>
              </c:extLst>
              <c:f>Marzec!$D$17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6-9B49-B3BA-BA6F5A3122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58482560"/>
        <c:axId val="1858484880"/>
      </c:barChart>
      <c:catAx>
        <c:axId val="185848256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58484880"/>
        <c:crosses val="autoZero"/>
        <c:auto val="0"/>
        <c:lblAlgn val="ctr"/>
        <c:lblOffset val="100"/>
        <c:noMultiLvlLbl val="0"/>
      </c:catAx>
      <c:valAx>
        <c:axId val="1858484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848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7E-5047-A49F-D6E320BEC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7E-5047-A49F-D6E320BECB8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7E-5047-A49F-D6E320BECB8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7E-5047-A49F-D6E320BECB8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7E-5047-A49F-D6E320BECB8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7E-5047-A49F-D6E320BECB8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B7E-5047-A49F-D6E320BECB8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7E-5047-A49F-D6E320BECB8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B7E-5047-A49F-D6E320BECB8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B7E-5047-A49F-D6E320BECB8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B7E-5047-A49F-D6E320BECB8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B7E-5047-A49F-D6E320BECB8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B7E-5047-A49F-D6E320BECB8F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B7E-5047-A49F-D6E320BECB8F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B7E-5047-A49F-D6E320BECB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Kwiecień!$B$27:$B$41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Kwiecień!$C$27:$C$41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7E-5047-A49F-D6E320BECB8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B7E-5047-A49F-D6E320BEC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6B7E-5047-A49F-D6E320BECB8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6B7E-5047-A49F-D6E320BECB8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6B7E-5047-A49F-D6E320BECB8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6B7E-5047-A49F-D6E320BECB8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6B7E-5047-A49F-D6E320BECB8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6B7E-5047-A49F-D6E320BECB8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6B7E-5047-A49F-D6E320BECB8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6B7E-5047-A49F-D6E320BECB8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6B7E-5047-A49F-D6E320BECB8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6B7E-5047-A49F-D6E320BECB8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6B7E-5047-A49F-D6E320BECB8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6B7E-5047-A49F-D6E320BECB8F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6B7E-5047-A49F-D6E320BECB8F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6B7E-5047-A49F-D6E320BECB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Kwiecień!$B$27:$B$41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Kwiecień!$D$27:$D$41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6B7E-5047-A49F-D6E320BECB8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Kwiecień!$C$16:$D$16</c15:sqref>
                  </c15:fullRef>
                </c:ext>
              </c:extLst>
              <c:f>Kwiecień!$D$16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C-054C-9225-E562A70578EC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Kwiecień!$C$17:$D$17</c15:sqref>
                  </c15:fullRef>
                </c:ext>
              </c:extLst>
              <c:f>Kwiecień!$D$17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C-054C-9225-E562A70578E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231008"/>
        <c:axId val="1682149136"/>
      </c:barChart>
      <c:catAx>
        <c:axId val="168223100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149136"/>
        <c:crosses val="autoZero"/>
        <c:auto val="0"/>
        <c:lblAlgn val="ctr"/>
        <c:lblOffset val="100"/>
        <c:noMultiLvlLbl val="0"/>
      </c:catAx>
      <c:valAx>
        <c:axId val="1682149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23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05-F14A-943A-F2011E97FC1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05-F14A-943A-F2011E97FC1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05-F14A-943A-F2011E97FC1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05-F14A-943A-F2011E97FC1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05-F14A-943A-F2011E97FC1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05-F14A-943A-F2011E97FC14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05-F14A-943A-F2011E97FC14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05-F14A-943A-F2011E97FC14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05-F14A-943A-F2011E97FC14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05-F14A-943A-F2011E97FC14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005-F14A-943A-F2011E97FC1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005-F14A-943A-F2011E97FC14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005-F14A-943A-F2011E97FC14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005-F14A-943A-F2011E97FC14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005-F14A-943A-F2011E97F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Maj!$B$27:$B$41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Maj!$C$27:$C$41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005-F14A-943A-F2011E97FC1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7005-F14A-943A-F2011E97FC1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7005-F14A-943A-F2011E97FC1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7005-F14A-943A-F2011E97FC1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7005-F14A-943A-F2011E97FC1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7005-F14A-943A-F2011E97FC1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7005-F14A-943A-F2011E97FC14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7005-F14A-943A-F2011E97FC14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7005-F14A-943A-F2011E97FC14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7005-F14A-943A-F2011E97FC14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7005-F14A-943A-F2011E97FC14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7005-F14A-943A-F2011E97FC1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7005-F14A-943A-F2011E97FC14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7005-F14A-943A-F2011E97FC14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7005-F14A-943A-F2011E97FC14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7005-F14A-943A-F2011E97FC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Maj!$B$27:$B$41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Maj!$D$27:$D$41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7005-F14A-943A-F2011E97FC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Maj!$C$16:$D$16</c15:sqref>
                  </c15:fullRef>
                </c:ext>
              </c:extLst>
              <c:f>Maj!$D$16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7-AF4E-81AE-60273E07508A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Maj!$C$17:$D$17</c15:sqref>
                  </c15:fullRef>
                </c:ext>
              </c:extLst>
              <c:f>Maj!$D$17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7-AF4E-81AE-60273E0750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7150976"/>
        <c:axId val="1627347232"/>
      </c:barChart>
      <c:catAx>
        <c:axId val="16271509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27347232"/>
        <c:crosses val="autoZero"/>
        <c:auto val="0"/>
        <c:lblAlgn val="ctr"/>
        <c:lblOffset val="100"/>
        <c:noMultiLvlLbl val="0"/>
      </c:catAx>
      <c:valAx>
        <c:axId val="1627347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2715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0A-5D48-8807-505862D2211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0A-5D48-8807-505862D2211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0A-5D48-8807-505862D2211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C0A-5D48-8807-505862D2211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C0A-5D48-8807-505862D2211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C0A-5D48-8807-505862D2211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C0A-5D48-8807-505862D2211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C0A-5D48-8807-505862D2211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C0A-5D48-8807-505862D2211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C0A-5D48-8807-505862D2211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C0A-5D48-8807-505862D221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C0A-5D48-8807-505862D2211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C0A-5D48-8807-505862D2211F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C0A-5D48-8807-505862D2211F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C0A-5D48-8807-505862D221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Czerwiec!$B$27:$B$41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Czerwiec!$C$27:$C$41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C0A-5D48-8807-505862D2211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C0A-5D48-8807-505862D2211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C0A-5D48-8807-505862D2211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C0A-5D48-8807-505862D2211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C0A-5D48-8807-505862D2211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C0A-5D48-8807-505862D2211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C0A-5D48-8807-505862D2211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C0A-5D48-8807-505862D2211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5C0A-5D48-8807-505862D2211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5C0A-5D48-8807-505862D2211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5C0A-5D48-8807-505862D2211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5C0A-5D48-8807-505862D221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5C0A-5D48-8807-505862D2211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5C0A-5D48-8807-505862D2211F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5C0A-5D48-8807-505862D2211F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5C0A-5D48-8807-505862D221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Czerwiec!$B$27:$B$41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Czerwiec!$D$27:$D$41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5C0A-5D48-8807-505862D221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Czerwiec!$C$16:$D$16</c15:sqref>
                  </c15:fullRef>
                </c:ext>
              </c:extLst>
              <c:f>Czerwiec!$D$16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2-4B41-BFEE-419C86FDD9EA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Czerwiec!$C$17:$D$17</c15:sqref>
                  </c15:fullRef>
                </c:ext>
              </c:extLst>
              <c:f>Czerwiec!$D$17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2-4B41-BFEE-419C86FDD9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846624"/>
        <c:axId val="1682838464"/>
      </c:barChart>
      <c:catAx>
        <c:axId val="16828466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838464"/>
        <c:crosses val="autoZero"/>
        <c:auto val="0"/>
        <c:lblAlgn val="ctr"/>
        <c:lblOffset val="100"/>
        <c:noMultiLvlLbl val="0"/>
      </c:catAx>
      <c:valAx>
        <c:axId val="16828384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8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DC-7245-B36F-CBC1FAEF5DD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DC-7245-B36F-CBC1FAEF5D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DC-7245-B36F-CBC1FAEF5DD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DC-7245-B36F-CBC1FAEF5DD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DC-7245-B36F-CBC1FAEF5DD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DC-7245-B36F-CBC1FAEF5DD6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DC-7245-B36F-CBC1FAEF5DD6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7DC-7245-B36F-CBC1FAEF5DD6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7DC-7245-B36F-CBC1FAEF5DD6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7DC-7245-B36F-CBC1FAEF5DD6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7DC-7245-B36F-CBC1FAEF5D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7DC-7245-B36F-CBC1FAEF5DD6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7DC-7245-B36F-CBC1FAEF5DD6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7DC-7245-B36F-CBC1FAEF5DD6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7DC-7245-B36F-CBC1FAEF5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Lipiec!$B$27:$B$41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Lipiec!$C$27:$C$41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7DC-7245-B36F-CBC1FAEF5DD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17DC-7245-B36F-CBC1FAEF5DD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17DC-7245-B36F-CBC1FAEF5D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17DC-7245-B36F-CBC1FAEF5DD6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17DC-7245-B36F-CBC1FAEF5DD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17DC-7245-B36F-CBC1FAEF5DD6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17DC-7245-B36F-CBC1FAEF5DD6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17DC-7245-B36F-CBC1FAEF5DD6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17DC-7245-B36F-CBC1FAEF5DD6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17DC-7245-B36F-CBC1FAEF5DD6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17DC-7245-B36F-CBC1FAEF5DD6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17DC-7245-B36F-CBC1FAEF5D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17DC-7245-B36F-CBC1FAEF5DD6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17DC-7245-B36F-CBC1FAEF5DD6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17DC-7245-B36F-CBC1FAEF5DD6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17DC-7245-B36F-CBC1FAEF5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Lipiec!$B$27:$B$41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Lipiec!$D$27:$D$41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17DC-7245-B36F-CBC1FAEF5D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Lipiec!$C$16:$D$16</c15:sqref>
                  </c15:fullRef>
                </c:ext>
              </c:extLst>
              <c:f>Lipiec!$D$16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A-944F-8E44-D6A5B594616A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Lipiec!$C$17:$D$17</c15:sqref>
                  </c15:fullRef>
                </c:ext>
              </c:extLst>
              <c:f>Lipiec!$D$17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A-944F-8E44-D6A5B594616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56978912"/>
        <c:axId val="1856981664"/>
      </c:barChart>
      <c:catAx>
        <c:axId val="185697891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56981664"/>
        <c:crosses val="autoZero"/>
        <c:auto val="0"/>
        <c:lblAlgn val="ctr"/>
        <c:lblOffset val="100"/>
        <c:noMultiLvlLbl val="0"/>
      </c:catAx>
      <c:valAx>
        <c:axId val="1856981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697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6-444F-B79B-328A0441158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6-444F-B79B-328A0441158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6-444F-B79B-328A0441158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6-444F-B79B-328A04411583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6-444F-B79B-328A04411583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6-444F-B79B-328A04411583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6-444F-B79B-328A04411583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16-444F-B79B-328A04411583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A16-444F-B79B-328A04411583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A16-444F-B79B-328A04411583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A16-444F-B79B-328A0441158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A16-444F-B79B-328A04411583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A16-444F-B79B-328A04411583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A16-444F-B79B-328A04411583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A16-444F-B79B-328A044115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Sierpień!$B$27:$B$41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Sierpień!$C$27:$C$41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A16-444F-B79B-328A0441158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7A16-444F-B79B-328A0441158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7A16-444F-B79B-328A0441158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7A16-444F-B79B-328A0441158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7A16-444F-B79B-328A04411583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7A16-444F-B79B-328A04411583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7A16-444F-B79B-328A04411583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7A16-444F-B79B-328A04411583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7A16-444F-B79B-328A04411583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7A16-444F-B79B-328A04411583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7A16-444F-B79B-328A04411583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7A16-444F-B79B-328A0441158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7A16-444F-B79B-328A04411583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7A16-444F-B79B-328A04411583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7A16-444F-B79B-328A04411583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7A16-444F-B79B-328A044115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Sierpień!$B$27:$B$41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Sierpień!$D$27:$D$41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7A16-444F-B79B-328A044115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PRZYKŁAD!$C$16:$D$16</c15:sqref>
                  </c15:fullRef>
                </c:ext>
              </c:extLst>
              <c:f>PRZYKŁAD!$D$16</c:f>
              <c:numCache>
                <c:formatCode>_-[$£-809]* #\ ##0.00_-;\-[$£-809]* #\ ##0.00_-;_-[$£-809]* "-"??_-;_-@_-</c:formatCode>
                <c:ptCount val="1"/>
                <c:pt idx="0">
                  <c:v>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C-B94D-8161-D3E476BC64D3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PRZYKŁAD!$C$17:$D$17</c15:sqref>
                  </c15:fullRef>
                </c:ext>
              </c:extLst>
              <c:f>PRZYKŁAD!$D$17</c:f>
              <c:numCache>
                <c:formatCode>_-[$£-809]* #\ ##0.00_-;\-[$£-809]* #\ ##0.00_-;_-[$£-809]* "-"??_-;_-@_-</c:formatCode>
                <c:ptCount val="1"/>
                <c:pt idx="0">
                  <c:v>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C-B94D-8161-D3E476BC64D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6106976"/>
        <c:axId val="1626109648"/>
      </c:barChart>
      <c:catAx>
        <c:axId val="16261069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26109648"/>
        <c:crosses val="autoZero"/>
        <c:auto val="0"/>
        <c:lblAlgn val="ctr"/>
        <c:lblOffset val="100"/>
        <c:noMultiLvlLbl val="0"/>
      </c:catAx>
      <c:valAx>
        <c:axId val="1626109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2610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Sierpień!$C$16:$D$16</c15:sqref>
                  </c15:fullRef>
                </c:ext>
              </c:extLst>
              <c:f>Sierpień!$D$16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0-5540-9DFF-CFF52F28727F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Sierpień!$C$17:$D$17</c15:sqref>
                  </c15:fullRef>
                </c:ext>
              </c:extLst>
              <c:f>Sierpień!$D$17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0-5540-9DFF-CFF52F2872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7257856"/>
        <c:axId val="1627240960"/>
      </c:barChart>
      <c:catAx>
        <c:axId val="162725785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27240960"/>
        <c:crosses val="autoZero"/>
        <c:auto val="0"/>
        <c:lblAlgn val="ctr"/>
        <c:lblOffset val="100"/>
        <c:noMultiLvlLbl val="0"/>
      </c:catAx>
      <c:valAx>
        <c:axId val="1627240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2725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FB-B148-B996-1A6374DCB77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FB-B148-B996-1A6374DCB7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FB-B148-B996-1A6374DCB77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FB-B148-B996-1A6374DCB77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FB-B148-B996-1A6374DCB77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FB-B148-B996-1A6374DCB77B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FB-B148-B996-1A6374DCB77B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FB-B148-B996-1A6374DCB77B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FB-B148-B996-1A6374DCB77B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FB-B148-B996-1A6374DCB77B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DFB-B148-B996-1A6374DCB77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DFB-B148-B996-1A6374DCB77B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DFB-B148-B996-1A6374DCB77B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DFB-B148-B996-1A6374DCB77B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DFB-B148-B996-1A6374DCB7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Wrzesień!$B$27:$B$41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Wrzesień!$C$27:$C$41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DFB-B148-B996-1A6374DCB77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2DFB-B148-B996-1A6374DCB77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2DFB-B148-B996-1A6374DCB7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2DFB-B148-B996-1A6374DCB77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2DFB-B148-B996-1A6374DCB77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2DFB-B148-B996-1A6374DCB77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2DFB-B148-B996-1A6374DCB77B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2DFB-B148-B996-1A6374DCB77B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2DFB-B148-B996-1A6374DCB77B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2DFB-B148-B996-1A6374DCB77B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2DFB-B148-B996-1A6374DCB77B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2DFB-B148-B996-1A6374DCB77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2DFB-B148-B996-1A6374DCB77B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2DFB-B148-B996-1A6374DCB77B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2DFB-B148-B996-1A6374DCB77B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2DFB-B148-B996-1A6374DCB7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Wrzesień!$B$27:$B$41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Wrzesień!$D$27:$D$41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2DFB-B148-B996-1A6374DCB7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Wrzesień!$C$16:$D$16</c15:sqref>
                  </c15:fullRef>
                </c:ext>
              </c:extLst>
              <c:f>Wrzesień!$D$16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4-DC48-A333-A384CD96837E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Wrzesień!$C$17:$D$17</c15:sqref>
                  </c15:fullRef>
                </c:ext>
              </c:extLst>
              <c:f>Wrzesień!$D$17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4-DC48-A333-A384CD9683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2094192"/>
        <c:axId val="1832096512"/>
      </c:barChart>
      <c:catAx>
        <c:axId val="1832094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32096512"/>
        <c:crosses val="autoZero"/>
        <c:auto val="0"/>
        <c:lblAlgn val="ctr"/>
        <c:lblOffset val="100"/>
        <c:noMultiLvlLbl val="0"/>
      </c:catAx>
      <c:valAx>
        <c:axId val="1832096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3209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BF-9048-9B87-52F3680FE90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BF-9048-9B87-52F3680FE90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BF-9048-9B87-52F3680FE90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BF-9048-9B87-52F3680FE90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BF-9048-9B87-52F3680FE90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EBF-9048-9B87-52F3680FE908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BF-9048-9B87-52F3680FE908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BF-9048-9B87-52F3680FE908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BF-9048-9B87-52F3680FE908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EBF-9048-9B87-52F3680FE908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EBF-9048-9B87-52F3680FE90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EBF-9048-9B87-52F3680FE908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EBF-9048-9B87-52F3680FE908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EBF-9048-9B87-52F3680FE908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EBF-9048-9B87-52F3680FE9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Październik!$B$27:$B$41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Październik!$C$27:$C$41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EBF-9048-9B87-52F3680FE90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EBF-9048-9B87-52F3680FE90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DEBF-9048-9B87-52F3680FE90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DEBF-9048-9B87-52F3680FE90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DEBF-9048-9B87-52F3680FE90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DEBF-9048-9B87-52F3680FE90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DEBF-9048-9B87-52F3680FE908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DEBF-9048-9B87-52F3680FE908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DEBF-9048-9B87-52F3680FE908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DEBF-9048-9B87-52F3680FE908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DEBF-9048-9B87-52F3680FE908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DEBF-9048-9B87-52F3680FE90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DEBF-9048-9B87-52F3680FE908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DEBF-9048-9B87-52F3680FE908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DEBF-9048-9B87-52F3680FE908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DEBF-9048-9B87-52F3680FE9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Październik!$B$27:$B$41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Październik!$D$27:$D$41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DEBF-9048-9B87-52F3680FE9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Październik!$C$16:$D$16</c15:sqref>
                  </c15:fullRef>
                </c:ext>
              </c:extLst>
              <c:f>Październik!$D$16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1-D948-AA1A-EC2570E8670B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Październik!$C$17:$D$17</c15:sqref>
                  </c15:fullRef>
                </c:ext>
              </c:extLst>
              <c:f>Październik!$D$17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1-D948-AA1A-EC2570E8670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1041248"/>
        <c:axId val="1731043568"/>
      </c:barChart>
      <c:catAx>
        <c:axId val="173104124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731043568"/>
        <c:crosses val="autoZero"/>
        <c:auto val="0"/>
        <c:lblAlgn val="ctr"/>
        <c:lblOffset val="100"/>
        <c:noMultiLvlLbl val="0"/>
      </c:catAx>
      <c:valAx>
        <c:axId val="1731043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10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F4-A142-BD90-159A04390F2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4-A142-BD90-159A04390F2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4-A142-BD90-159A04390F2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F4-A142-BD90-159A04390F2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F4-A142-BD90-159A04390F2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F4-A142-BD90-159A04390F2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F4-A142-BD90-159A04390F2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F4-A142-BD90-159A04390F2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F4-A142-BD90-159A04390F2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F4-A142-BD90-159A04390F2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F4-A142-BD90-159A04390F2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2F4-A142-BD90-159A04390F2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32F4-A142-BD90-159A04390F2F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32F4-A142-BD90-159A04390F2F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32F4-A142-BD90-159A04390F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Listopad!$B$27:$B$41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Listopad!$C$27:$C$41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2F4-A142-BD90-159A04390F2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32F4-A142-BD90-159A04390F2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32F4-A142-BD90-159A04390F2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32F4-A142-BD90-159A04390F2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32F4-A142-BD90-159A04390F2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32F4-A142-BD90-159A04390F2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32F4-A142-BD90-159A04390F2F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32F4-A142-BD90-159A04390F2F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32F4-A142-BD90-159A04390F2F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32F4-A142-BD90-159A04390F2F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32F4-A142-BD90-159A04390F2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32F4-A142-BD90-159A04390F2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32F4-A142-BD90-159A04390F2F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32F4-A142-BD90-159A04390F2F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32F4-A142-BD90-159A04390F2F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32F4-A142-BD90-159A04390F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Listopad!$B$27:$B$41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Listopad!$D$27:$D$41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32F4-A142-BD90-159A04390F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Listopad!$C$16:$D$16</c15:sqref>
                  </c15:fullRef>
                </c:ext>
              </c:extLst>
              <c:f>Listopad!$D$16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D-AB4C-B823-9C2F923323CA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Listopad!$C$17:$D$17</c15:sqref>
                  </c15:fullRef>
                </c:ext>
              </c:extLst>
              <c:f>Listopad!$D$17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D-AB4C-B823-9C2F923323C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1006624"/>
        <c:axId val="1731002416"/>
      </c:barChart>
      <c:catAx>
        <c:axId val="17310066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731002416"/>
        <c:crosses val="autoZero"/>
        <c:auto val="0"/>
        <c:lblAlgn val="ctr"/>
        <c:lblOffset val="100"/>
        <c:noMultiLvlLbl val="0"/>
      </c:catAx>
      <c:valAx>
        <c:axId val="1731002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100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0F-8F4F-8AFF-3AE1B3A0EFE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0F-8F4F-8AFF-3AE1B3A0EFE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0F-8F4F-8AFF-3AE1B3A0EFE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0F-8F4F-8AFF-3AE1B3A0EFE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00F-8F4F-8AFF-3AE1B3A0EFE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00F-8F4F-8AFF-3AE1B3A0EFED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00F-8F4F-8AFF-3AE1B3A0EFED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00F-8F4F-8AFF-3AE1B3A0EFED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00F-8F4F-8AFF-3AE1B3A0EFED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00F-8F4F-8AFF-3AE1B3A0EFED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00F-8F4F-8AFF-3AE1B3A0EFE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00F-8F4F-8AFF-3AE1B3A0EFED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00F-8F4F-8AFF-3AE1B3A0EFED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00F-8F4F-8AFF-3AE1B3A0EFED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00F-8F4F-8AFF-3AE1B3A0EF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Grudzień!$B$27:$B$41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Grudzień!$C$27:$C$41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00F-8F4F-8AFF-3AE1B3A0EFE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00F-8F4F-8AFF-3AE1B3A0EFE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00F-8F4F-8AFF-3AE1B3A0EFE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00F-8F4F-8AFF-3AE1B3A0EFE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00F-8F4F-8AFF-3AE1B3A0EFE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00F-8F4F-8AFF-3AE1B3A0EFE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00F-8F4F-8AFF-3AE1B3A0EFED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00F-8F4F-8AFF-3AE1B3A0EFED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00F-8F4F-8AFF-3AE1B3A0EFED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00F-8F4F-8AFF-3AE1B3A0EFED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F00F-8F4F-8AFF-3AE1B3A0EFED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F00F-8F4F-8AFF-3AE1B3A0EFE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F00F-8F4F-8AFF-3AE1B3A0EFED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F00F-8F4F-8AFF-3AE1B3A0EFED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F00F-8F4F-8AFF-3AE1B3A0EFED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F00F-8F4F-8AFF-3AE1B3A0EF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Grudzień!$B$27:$B$41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Grudzień!$D$27:$D$41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F00F-8F4F-8AFF-3AE1B3A0EF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Grudzień!$C$16:$D$16</c15:sqref>
                  </c15:fullRef>
                </c:ext>
              </c:extLst>
              <c:f>Grudzień!$D$16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0-4743-A1D1-1C824BC98D55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Grudzień!$C$17:$D$17</c15:sqref>
                  </c15:fullRef>
                </c:ext>
              </c:extLst>
              <c:f>Grudzień!$D$17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0-4743-A1D1-1C824BC98D5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0861504"/>
        <c:axId val="1730863824"/>
      </c:barChart>
      <c:catAx>
        <c:axId val="17308615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730863824"/>
        <c:crosses val="autoZero"/>
        <c:auto val="0"/>
        <c:lblAlgn val="ctr"/>
        <c:lblOffset val="100"/>
        <c:noMultiLvlLbl val="0"/>
      </c:catAx>
      <c:valAx>
        <c:axId val="1730863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086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AD-6A48-9F01-8E2B9B2434F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AD-6A48-9F01-8E2B9B2434F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AD-6A48-9F01-8E2B9B2434F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AD-6A48-9F01-8E2B9B2434F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AD-6A48-9F01-8E2B9B2434F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AD-6A48-9F01-8E2B9B2434FC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EAD-6A48-9F01-8E2B9B2434FC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EAD-6A48-9F01-8E2B9B2434FC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EAD-6A48-9F01-8E2B9B2434FC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EAD-6A48-9F01-8E2B9B2434FC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EAD-6A48-9F01-8E2B9B2434F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EAD-6A48-9F01-8E2B9B2434FC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EAD-6A48-9F01-8E2B9B2434FC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EAD-6A48-9F01-8E2B9B2434FC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EAD-6A48-9F01-8E2B9B2434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'CAŁY ROK'!$B$27:$B$41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'CAŁY ROK'!$C$27:$C$41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EAD-6A48-9F01-8E2B9B2434F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EAD-6A48-9F01-8E2B9B2434F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EAD-6A48-9F01-8E2B9B2434F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EAD-6A48-9F01-8E2B9B2434F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EAD-6A48-9F01-8E2B9B2434F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EAD-6A48-9F01-8E2B9B2434F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EAD-6A48-9F01-8E2B9B2434FC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EAD-6A48-9F01-8E2B9B2434FC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5EAD-6A48-9F01-8E2B9B2434FC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5EAD-6A48-9F01-8E2B9B2434FC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5EAD-6A48-9F01-8E2B9B2434FC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5EAD-6A48-9F01-8E2B9B2434F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5EAD-6A48-9F01-8E2B9B2434FC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5EAD-6A48-9F01-8E2B9B2434FC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5EAD-6A48-9F01-8E2B9B2434FC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5EAD-6A48-9F01-8E2B9B2434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'CAŁY ROK'!$B$27:$B$41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'CAŁY ROK'!$D$27:$D$41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5EAD-6A48-9F01-8E2B9B2434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ROK'!$C$16:$D$16</c15:sqref>
                  </c15:fullRef>
                </c:ext>
              </c:extLst>
              <c:f>'CAŁY ROK'!$D$16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3749-8618-D4E1AF9E53AB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ROK'!$C$17:$D$17</c15:sqref>
                  </c15:fullRef>
                </c:ext>
              </c:extLst>
              <c:f>'CAŁY ROK'!$D$17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79-3749-8618-D4E1AF9E53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922736"/>
        <c:axId val="1682037408"/>
      </c:barChart>
      <c:catAx>
        <c:axId val="168292273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037408"/>
        <c:crosses val="autoZero"/>
        <c:auto val="0"/>
        <c:lblAlgn val="ctr"/>
        <c:lblOffset val="100"/>
        <c:noMultiLvlLbl val="0"/>
      </c:catAx>
      <c:valAx>
        <c:axId val="1682037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92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76-144D-A9D5-96F6D34FD6F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76-144D-A9D5-96F6D34FD6F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76-144D-A9D5-96F6D34FD6F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76-144D-A9D5-96F6D34FD6F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76-144D-A9D5-96F6D34FD6F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76-144D-A9D5-96F6D34FD6FB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76-144D-A9D5-96F6D34FD6FB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76-144D-A9D5-96F6D34FD6FB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B76-144D-A9D5-96F6D34FD6FB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B76-144D-A9D5-96F6D34FD6FB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B76-144D-A9D5-96F6D34FD6F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B76-144D-A9D5-96F6D34FD6FB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B76-144D-A9D5-96F6D34FD6FB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B76-144D-A9D5-96F6D34FD6FB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B76-144D-A9D5-96F6D34FD6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Styczeń!$B$27:$B$41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Styczeń!$C$27:$C$41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B76-144D-A9D5-96F6D34FD6F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EB76-144D-A9D5-96F6D34FD6F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EB76-144D-A9D5-96F6D34FD6F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EB76-144D-A9D5-96F6D34FD6F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EB76-144D-A9D5-96F6D34FD6F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EB76-144D-A9D5-96F6D34FD6F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EB76-144D-A9D5-96F6D34FD6FB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EB76-144D-A9D5-96F6D34FD6FB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EB76-144D-A9D5-96F6D34FD6FB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EB76-144D-A9D5-96F6D34FD6FB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EB76-144D-A9D5-96F6D34FD6FB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EB76-144D-A9D5-96F6D34FD6F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EB76-144D-A9D5-96F6D34FD6FB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EB76-144D-A9D5-96F6D34FD6FB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EB76-144D-A9D5-96F6D34FD6FB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EB76-144D-A9D5-96F6D34FD6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Styczeń!$B$27:$B$41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Styczeń!$D$27:$D$41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EB76-144D-A9D5-96F6D34FD6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Styczeń!$C$16:$D$16</c15:sqref>
                  </c15:fullRef>
                </c:ext>
              </c:extLst>
              <c:f>Styczeń!$D$16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6-3A47-8FA7-021DE47CAAA9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Styczeń!$C$17:$D$17</c15:sqref>
                  </c15:fullRef>
                </c:ext>
              </c:extLst>
              <c:f>Styczeń!$D$17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6-3A47-8FA7-021DE47CAAA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57430448"/>
        <c:axId val="1857432496"/>
      </c:barChart>
      <c:catAx>
        <c:axId val="185743044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57432496"/>
        <c:crosses val="autoZero"/>
        <c:auto val="0"/>
        <c:lblAlgn val="ctr"/>
        <c:lblOffset val="100"/>
        <c:noMultiLvlLbl val="0"/>
      </c:catAx>
      <c:valAx>
        <c:axId val="1857432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43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F2-7446-A962-E9B2F9405F2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F2-7446-A962-E9B2F9405F2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F2-7446-A962-E9B2F9405F2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F2-7446-A962-E9B2F9405F20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2F2-7446-A962-E9B2F9405F20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2F2-7446-A962-E9B2F9405F20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2F2-7446-A962-E9B2F9405F20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2F2-7446-A962-E9B2F9405F20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2F2-7446-A962-E9B2F9405F20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2F2-7446-A962-E9B2F9405F20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2F2-7446-A962-E9B2F9405F2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2F2-7446-A962-E9B2F9405F20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2F2-7446-A962-E9B2F9405F20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2F2-7446-A962-E9B2F9405F20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2F2-7446-A962-E9B2F9405F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Luty!$B$27:$B$41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Luty!$C$27:$C$41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2F2-7446-A962-E9B2F9405F2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2F2-7446-A962-E9B2F9405F2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2F2-7446-A962-E9B2F9405F2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2F2-7446-A962-E9B2F9405F2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2F2-7446-A962-E9B2F9405F20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2F2-7446-A962-E9B2F9405F20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2F2-7446-A962-E9B2F9405F20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2F2-7446-A962-E9B2F9405F20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52F2-7446-A962-E9B2F9405F20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52F2-7446-A962-E9B2F9405F20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52F2-7446-A962-E9B2F9405F20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52F2-7446-A962-E9B2F9405F2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52F2-7446-A962-E9B2F9405F20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52F2-7446-A962-E9B2F9405F20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52F2-7446-A962-E9B2F9405F20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52F2-7446-A962-E9B2F9405F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Luty!$B$27:$B$41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Luty!$D$27:$D$41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52F2-7446-A962-E9B2F9405F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Luty!$C$16:$D$16</c15:sqref>
                  </c15:fullRef>
                </c:ext>
              </c:extLst>
              <c:f>Luty!$D$16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6-2F45-8D5B-54D32F542A8F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Luty!$C$17:$D$17</c15:sqref>
                  </c15:fullRef>
                </c:ext>
              </c:extLst>
              <c:f>Luty!$D$17</c:f>
              <c:numCache>
                <c:formatCode>_-[$£-809]* #\ ##0.00_-;\-[$£-809]* #\ ##0.00_-;_-[$£-809]*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6-2F45-8D5B-54D32F542A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911712"/>
        <c:axId val="1682914032"/>
      </c:barChart>
      <c:catAx>
        <c:axId val="168291171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914032"/>
        <c:crosses val="autoZero"/>
        <c:auto val="0"/>
        <c:lblAlgn val="ctr"/>
        <c:lblOffset val="100"/>
        <c:noMultiLvlLbl val="0"/>
      </c:catAx>
      <c:valAx>
        <c:axId val="16829140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£-809]* #\ ##0.00_-;\-[$£-809]* #\ ##0.0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91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099"/>
          <c:y val="0.108001388698303"/>
          <c:w val="0.76106441137976799"/>
          <c:h val="0.870450499318727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8C-1749-9779-A12FF4CAAFF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8C-1749-9779-A12FF4CAAFF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8C-1749-9779-A12FF4CAAFF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8C-1749-9779-A12FF4CAA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8C-1749-9779-A12FF4CAAFF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8C-1749-9779-A12FF4CAAFFA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8C-1749-9779-A12FF4CAAFFA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8C-1749-9779-A12FF4CAAF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88C-1749-9779-A12FF4CAAFFA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88C-1749-9779-A12FF4CAAFFA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88C-1749-9779-A12FF4CAAFF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88C-1749-9779-A12FF4CAAFFA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88C-1749-9779-A12FF4CAAFFA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88C-1749-9779-A12FF4CAAFFA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88C-1749-9779-A12FF4CAAF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Marzec!$B$27:$B$41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Marzec!$C$27:$C$41</c:f>
              <c:numCache>
                <c:formatCode>_-[$£-809]* #\ ##0.00_-;\-[$£-809]* #\ ##0.00_-;_-[$£-809]*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8C-1749-9779-A12FF4CAAFF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E88C-1749-9779-A12FF4CAAFF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E88C-1749-9779-A12FF4CAAFF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E88C-1749-9779-A12FF4CAAFF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E88C-1749-9779-A12FF4CAA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E88C-1749-9779-A12FF4CAAFF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E88C-1749-9779-A12FF4CAAFFA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E88C-1749-9779-A12FF4CAAFFA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E88C-1749-9779-A12FF4CAAF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E88C-1749-9779-A12FF4CAAFFA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E88C-1749-9779-A12FF4CAAFFA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E88C-1749-9779-A12FF4CAAFF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E88C-1749-9779-A12FF4CAAFFA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E88C-1749-9779-A12FF4CAAFFA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E88C-1749-9779-A12FF4CAAFFA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E88C-1749-9779-A12FF4CAAF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Marzec!$B$27:$B$41</c:f>
              <c:strCache>
                <c:ptCount val="15"/>
                <c:pt idx="0">
                  <c:v> Jedzenie </c:v>
                </c:pt>
                <c:pt idx="1">
                  <c:v> Mieszkanie / dom </c:v>
                </c:pt>
                <c:pt idx="2">
                  <c:v> Transport </c:v>
                </c:pt>
                <c:pt idx="3">
                  <c:v> Telekomunikacja </c:v>
                </c:pt>
                <c:pt idx="4">
                  <c:v> Opieka zdrowotna </c:v>
                </c:pt>
                <c:pt idx="5">
                  <c:v> Ubranie </c:v>
                </c:pt>
                <c:pt idx="6">
                  <c:v> Higiena </c:v>
                </c:pt>
                <c:pt idx="7">
                  <c:v> Dzieci </c:v>
                </c:pt>
                <c:pt idx="8">
                  <c:v> Rozrywka </c:v>
                </c:pt>
                <c:pt idx="9">
                  <c:v> Inne wydatki </c:v>
                </c:pt>
                <c:pt idx="10">
                  <c:v> Spłata długów </c:v>
                </c:pt>
                <c:pt idx="11">
                  <c:v> Budowanie oszczędności </c:v>
                </c:pt>
                <c:pt idx="12">
                  <c:v> INNE 1 </c:v>
                </c:pt>
                <c:pt idx="13">
                  <c:v> INNE 2 </c:v>
                </c:pt>
                <c:pt idx="14">
                  <c:v> INNE 3 </c:v>
                </c:pt>
              </c:strCache>
            </c:strRef>
          </c:cat>
          <c:val>
            <c:numRef>
              <c:f>Marzec!$D$27:$D$41</c:f>
              <c:numCache>
                <c:formatCode>_-[$£-809]* #\ ##0.00_-;\-[$£-809]* #\ ##0.00_-;_-[$£-809]* "-"??_-;_-@_-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3D-E88C-1749-9779-A12FF4CAA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Jedzenie" displayName="Jedzenie" ref="B63:G67" headerRowCount="0" totalsRowShown="0" headerRowDxfId="8788" dataDxfId="8787">
  <tableColumns count="6">
    <tableColumn id="1" xr3:uid="{00000000-0010-0000-0000-000001000000}" name="Kategoria" dataDxfId="8786"/>
    <tableColumn id="2" xr3:uid="{00000000-0010-0000-0000-000002000000}" name="0" headerRowDxfId="8785" dataDxfId="8784"/>
    <tableColumn id="3" xr3:uid="{00000000-0010-0000-0000-000003000000}" name="02" headerRowDxfId="8783" dataDxfId="8782"/>
    <tableColumn id="4" xr3:uid="{00000000-0010-0000-0000-000004000000}" name="Kolumna4" dataDxfId="8781">
      <calculatedColumnFormula>C63-D63</calculatedColumnFormula>
    </tableColumn>
    <tableColumn id="5" xr3:uid="{00000000-0010-0000-0000-000005000000}" name="Kolumna1" dataDxfId="8780">
      <calculatedColumnFormula>IFERROR(D63/C63,"")</calculatedColumnFormula>
    </tableColumn>
    <tableColumn id="6" xr3:uid="{00000000-0010-0000-0000-000006000000}" name="Kolumna2" dataDxfId="8779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12" displayName="Tabela12" ref="B119:G124" headerRowCount="0" totalsRowShown="0" headerRowDxfId="8681" dataDxfId="8680">
  <tableColumns count="6">
    <tableColumn id="1" xr3:uid="{00000000-0010-0000-0900-000001000000}" name="Kolumna1" dataDxfId="8679"/>
    <tableColumn id="2" xr3:uid="{00000000-0010-0000-0900-000002000000}" name="Kolumna2" dataDxfId="8678"/>
    <tableColumn id="3" xr3:uid="{00000000-0010-0000-0900-000003000000}" name="Kolumna3" dataDxfId="8677">
      <calculatedColumnFormula>SUM(Tabela25[#This Row])</calculatedColumnFormula>
    </tableColumn>
    <tableColumn id="4" xr3:uid="{00000000-0010-0000-0900-000004000000}" name="Kolumna4" dataDxfId="8676">
      <calculatedColumnFormula>C119-D119</calculatedColumnFormula>
    </tableColumn>
    <tableColumn id="5" xr3:uid="{00000000-0010-0000-0900-000005000000}" name="Kolumna5" dataDxfId="8675">
      <calculatedColumnFormula>IFERROR(D119/C119,"")</calculatedColumnFormula>
    </tableColumn>
    <tableColumn id="6" xr3:uid="{00000000-0010-0000-0900-000006000000}" name="Kolumna6" dataDxfId="8674"/>
  </tableColumns>
  <tableStyleInfo name="TableStyleLight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4F000000}" name="Tabela2649" displayName="Tabela2649" ref="I169:AM179" totalsRowShown="0" headerRowDxfId="7354" dataDxfId="7352" headerRowBorderDxfId="7353">
  <autoFilter ref="I169:AM179" xr:uid="{00000000-0009-0000-0100-00003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F00-000001000000}" name="1" dataDxfId="7351"/>
    <tableColumn id="2" xr3:uid="{00000000-0010-0000-4F00-000002000000}" name="2" dataDxfId="7350"/>
    <tableColumn id="3" xr3:uid="{00000000-0010-0000-4F00-000003000000}" name="3" dataDxfId="7349"/>
    <tableColumn id="4" xr3:uid="{00000000-0010-0000-4F00-000004000000}" name="4" dataDxfId="7348"/>
    <tableColumn id="5" xr3:uid="{00000000-0010-0000-4F00-000005000000}" name="5" dataDxfId="7347"/>
    <tableColumn id="6" xr3:uid="{00000000-0010-0000-4F00-000006000000}" name="6" dataDxfId="7346"/>
    <tableColumn id="7" xr3:uid="{00000000-0010-0000-4F00-000007000000}" name="7" dataDxfId="7345"/>
    <tableColumn id="8" xr3:uid="{00000000-0010-0000-4F00-000008000000}" name="8" dataDxfId="7344"/>
    <tableColumn id="9" xr3:uid="{00000000-0010-0000-4F00-000009000000}" name="9" dataDxfId="7343"/>
    <tableColumn id="10" xr3:uid="{00000000-0010-0000-4F00-00000A000000}" name="10" dataDxfId="7342"/>
    <tableColumn id="11" xr3:uid="{00000000-0010-0000-4F00-00000B000000}" name="11" dataDxfId="7341"/>
    <tableColumn id="12" xr3:uid="{00000000-0010-0000-4F00-00000C000000}" name="12" dataDxfId="7340"/>
    <tableColumn id="13" xr3:uid="{00000000-0010-0000-4F00-00000D000000}" name="13" dataDxfId="7339"/>
    <tableColumn id="14" xr3:uid="{00000000-0010-0000-4F00-00000E000000}" name="14" dataDxfId="7338"/>
    <tableColumn id="15" xr3:uid="{00000000-0010-0000-4F00-00000F000000}" name="15" dataDxfId="7337"/>
    <tableColumn id="16" xr3:uid="{00000000-0010-0000-4F00-000010000000}" name="16" dataDxfId="7336"/>
    <tableColumn id="17" xr3:uid="{00000000-0010-0000-4F00-000011000000}" name="17" dataDxfId="7335"/>
    <tableColumn id="18" xr3:uid="{00000000-0010-0000-4F00-000012000000}" name="18" dataDxfId="7334"/>
    <tableColumn id="19" xr3:uid="{00000000-0010-0000-4F00-000013000000}" name="19" dataDxfId="7333"/>
    <tableColumn id="20" xr3:uid="{00000000-0010-0000-4F00-000014000000}" name="20" dataDxfId="7332"/>
    <tableColumn id="21" xr3:uid="{00000000-0010-0000-4F00-000015000000}" name="21" dataDxfId="7331"/>
    <tableColumn id="22" xr3:uid="{00000000-0010-0000-4F00-000016000000}" name="22" dataDxfId="7330"/>
    <tableColumn id="23" xr3:uid="{00000000-0010-0000-4F00-000017000000}" name="23" dataDxfId="7329"/>
    <tableColumn id="24" xr3:uid="{00000000-0010-0000-4F00-000018000000}" name="24" dataDxfId="7328"/>
    <tableColumn id="25" xr3:uid="{00000000-0010-0000-4F00-000019000000}" name="25" dataDxfId="7327"/>
    <tableColumn id="26" xr3:uid="{00000000-0010-0000-4F00-00001A000000}" name="26" dataDxfId="7326"/>
    <tableColumn id="27" xr3:uid="{00000000-0010-0000-4F00-00001B000000}" name="27" dataDxfId="7325"/>
    <tableColumn id="28" xr3:uid="{00000000-0010-0000-4F00-00001C000000}" name="28" dataDxfId="7324"/>
    <tableColumn id="29" xr3:uid="{00000000-0010-0000-4F00-00001D000000}" name="29" dataDxfId="7323"/>
    <tableColumn id="30" xr3:uid="{00000000-0010-0000-4F00-00001E000000}" name="30" dataDxfId="7322"/>
    <tableColumn id="31" xr3:uid="{00000000-0010-0000-4F00-00001F000000}" name="31" dataDxfId="7321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50000000}" name="Tabela2750" displayName="Tabela2750" ref="I181:AM191" totalsRowShown="0" headerRowDxfId="7320" dataDxfId="7319">
  <autoFilter ref="I181:AM191" xr:uid="{00000000-0009-0000-0100-00003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000-000001000000}" name="1" dataDxfId="7318"/>
    <tableColumn id="2" xr3:uid="{00000000-0010-0000-5000-000002000000}" name="2" dataDxfId="7317"/>
    <tableColumn id="3" xr3:uid="{00000000-0010-0000-5000-000003000000}" name="3" dataDxfId="7316"/>
    <tableColumn id="4" xr3:uid="{00000000-0010-0000-5000-000004000000}" name="4" dataDxfId="7315"/>
    <tableColumn id="5" xr3:uid="{00000000-0010-0000-5000-000005000000}" name="5" dataDxfId="7314"/>
    <tableColumn id="6" xr3:uid="{00000000-0010-0000-5000-000006000000}" name="6" dataDxfId="7313"/>
    <tableColumn id="7" xr3:uid="{00000000-0010-0000-5000-000007000000}" name="7" dataDxfId="7312"/>
    <tableColumn id="8" xr3:uid="{00000000-0010-0000-5000-000008000000}" name="8" dataDxfId="7311"/>
    <tableColumn id="9" xr3:uid="{00000000-0010-0000-5000-000009000000}" name="9" dataDxfId="7310"/>
    <tableColumn id="10" xr3:uid="{00000000-0010-0000-5000-00000A000000}" name="10" dataDxfId="7309"/>
    <tableColumn id="11" xr3:uid="{00000000-0010-0000-5000-00000B000000}" name="11" dataDxfId="7308"/>
    <tableColumn id="12" xr3:uid="{00000000-0010-0000-5000-00000C000000}" name="12" dataDxfId="7307"/>
    <tableColumn id="13" xr3:uid="{00000000-0010-0000-5000-00000D000000}" name="13" dataDxfId="7306"/>
    <tableColumn id="14" xr3:uid="{00000000-0010-0000-5000-00000E000000}" name="14" dataDxfId="7305"/>
    <tableColumn id="15" xr3:uid="{00000000-0010-0000-5000-00000F000000}" name="15" dataDxfId="7304"/>
    <tableColumn id="16" xr3:uid="{00000000-0010-0000-5000-000010000000}" name="16" dataDxfId="7303"/>
    <tableColumn id="17" xr3:uid="{00000000-0010-0000-5000-000011000000}" name="17" dataDxfId="7302"/>
    <tableColumn id="18" xr3:uid="{00000000-0010-0000-5000-000012000000}" name="18" dataDxfId="7301"/>
    <tableColumn id="19" xr3:uid="{00000000-0010-0000-5000-000013000000}" name="19" dataDxfId="7300"/>
    <tableColumn id="20" xr3:uid="{00000000-0010-0000-5000-000014000000}" name="20" dataDxfId="7299"/>
    <tableColumn id="21" xr3:uid="{00000000-0010-0000-5000-000015000000}" name="21" dataDxfId="7298"/>
    <tableColumn id="22" xr3:uid="{00000000-0010-0000-5000-000016000000}" name="22" dataDxfId="7297"/>
    <tableColumn id="23" xr3:uid="{00000000-0010-0000-5000-000017000000}" name="23" dataDxfId="7296"/>
    <tableColumn id="24" xr3:uid="{00000000-0010-0000-5000-000018000000}" name="24" dataDxfId="7295"/>
    <tableColumn id="25" xr3:uid="{00000000-0010-0000-5000-000019000000}" name="25" dataDxfId="7294"/>
    <tableColumn id="26" xr3:uid="{00000000-0010-0000-5000-00001A000000}" name="26" dataDxfId="7293"/>
    <tableColumn id="27" xr3:uid="{00000000-0010-0000-5000-00001B000000}" name="27" dataDxfId="7292"/>
    <tableColumn id="28" xr3:uid="{00000000-0010-0000-5000-00001C000000}" name="28" dataDxfId="7291"/>
    <tableColumn id="29" xr3:uid="{00000000-0010-0000-5000-00001D000000}" name="29" dataDxfId="7290"/>
    <tableColumn id="30" xr3:uid="{00000000-0010-0000-5000-00001E000000}" name="30" dataDxfId="7289"/>
    <tableColumn id="31" xr3:uid="{00000000-0010-0000-5000-00001F000000}" name="31" dataDxfId="7288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51000000}" name="Tabela2851" displayName="Tabela2851" ref="I193:AM203" totalsRowShown="0" headerRowDxfId="7287" dataDxfId="7285" headerRowBorderDxfId="7286">
  <autoFilter ref="I193:AM203" xr:uid="{00000000-0009-0000-0100-00003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100-000001000000}" name="1" dataDxfId="7284"/>
    <tableColumn id="2" xr3:uid="{00000000-0010-0000-5100-000002000000}" name="2" dataDxfId="7283"/>
    <tableColumn id="3" xr3:uid="{00000000-0010-0000-5100-000003000000}" name="3" dataDxfId="7282"/>
    <tableColumn id="4" xr3:uid="{00000000-0010-0000-5100-000004000000}" name="4" dataDxfId="7281"/>
    <tableColumn id="5" xr3:uid="{00000000-0010-0000-5100-000005000000}" name="5" dataDxfId="7280"/>
    <tableColumn id="6" xr3:uid="{00000000-0010-0000-5100-000006000000}" name="6" dataDxfId="7279"/>
    <tableColumn id="7" xr3:uid="{00000000-0010-0000-5100-000007000000}" name="7" dataDxfId="7278"/>
    <tableColumn id="8" xr3:uid="{00000000-0010-0000-5100-000008000000}" name="8" dataDxfId="7277"/>
    <tableColumn id="9" xr3:uid="{00000000-0010-0000-5100-000009000000}" name="9" dataDxfId="7276"/>
    <tableColumn id="10" xr3:uid="{00000000-0010-0000-5100-00000A000000}" name="10" dataDxfId="7275"/>
    <tableColumn id="11" xr3:uid="{00000000-0010-0000-5100-00000B000000}" name="11" dataDxfId="7274"/>
    <tableColumn id="12" xr3:uid="{00000000-0010-0000-5100-00000C000000}" name="12" dataDxfId="7273"/>
    <tableColumn id="13" xr3:uid="{00000000-0010-0000-5100-00000D000000}" name="13" dataDxfId="7272"/>
    <tableColumn id="14" xr3:uid="{00000000-0010-0000-5100-00000E000000}" name="14" dataDxfId="7271"/>
    <tableColumn id="15" xr3:uid="{00000000-0010-0000-5100-00000F000000}" name="15" dataDxfId="7270"/>
    <tableColumn id="16" xr3:uid="{00000000-0010-0000-5100-000010000000}" name="16" dataDxfId="7269"/>
    <tableColumn id="17" xr3:uid="{00000000-0010-0000-5100-000011000000}" name="17" dataDxfId="7268"/>
    <tableColumn id="18" xr3:uid="{00000000-0010-0000-5100-000012000000}" name="18" dataDxfId="7267"/>
    <tableColumn id="19" xr3:uid="{00000000-0010-0000-5100-000013000000}" name="19" dataDxfId="7266"/>
    <tableColumn id="20" xr3:uid="{00000000-0010-0000-5100-000014000000}" name="20" dataDxfId="7265"/>
    <tableColumn id="21" xr3:uid="{00000000-0010-0000-5100-000015000000}" name="21" dataDxfId="7264"/>
    <tableColumn id="22" xr3:uid="{00000000-0010-0000-5100-000016000000}" name="22" dataDxfId="7263"/>
    <tableColumn id="23" xr3:uid="{00000000-0010-0000-5100-000017000000}" name="23" dataDxfId="7262"/>
    <tableColumn id="24" xr3:uid="{00000000-0010-0000-5100-000018000000}" name="24" dataDxfId="7261"/>
    <tableColumn id="25" xr3:uid="{00000000-0010-0000-5100-000019000000}" name="25" dataDxfId="7260"/>
    <tableColumn id="26" xr3:uid="{00000000-0010-0000-5100-00001A000000}" name="26" dataDxfId="7259"/>
    <tableColumn id="27" xr3:uid="{00000000-0010-0000-5100-00001B000000}" name="27" dataDxfId="7258"/>
    <tableColumn id="28" xr3:uid="{00000000-0010-0000-5100-00001C000000}" name="28" dataDxfId="7257"/>
    <tableColumn id="29" xr3:uid="{00000000-0010-0000-5100-00001D000000}" name="29" dataDxfId="7256"/>
    <tableColumn id="30" xr3:uid="{00000000-0010-0000-5100-00001E000000}" name="30" dataDxfId="7255"/>
    <tableColumn id="31" xr3:uid="{00000000-0010-0000-5100-00001F000000}" name="31" dataDxfId="7254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52000000}" name="Tabela164058" displayName="Tabela164058" ref="B218:G227" headerRowCount="0" totalsRowShown="0" headerRowDxfId="7253" dataDxfId="7252">
  <tableColumns count="6">
    <tableColumn id="1" xr3:uid="{00000000-0010-0000-5200-000001000000}" name="Kolumna1" dataDxfId="7251">
      <calculatedColumnFormula>'Wzorzec kategorii'!B180</calculatedColumnFormula>
    </tableColumn>
    <tableColumn id="2" xr3:uid="{00000000-0010-0000-5200-000002000000}" name="Kolumna2" dataDxfId="7250"/>
    <tableColumn id="3" xr3:uid="{00000000-0010-0000-5200-000003000000}" name="Kolumna3" dataDxfId="7249">
      <calculatedColumnFormula>SUM(Tabela19234559[#This Row])</calculatedColumnFormula>
    </tableColumn>
    <tableColumn id="4" xr3:uid="{00000000-0010-0000-5200-000004000000}" name="Kolumna4" dataDxfId="7248">
      <calculatedColumnFormula>C218-D218</calculatedColumnFormula>
    </tableColumn>
    <tableColumn id="5" xr3:uid="{00000000-0010-0000-5200-000005000000}" name="Kolumna5" dataDxfId="7247">
      <calculatedColumnFormula>IFERROR(D218/C218,"")</calculatedColumnFormula>
    </tableColumn>
    <tableColumn id="6" xr3:uid="{00000000-0010-0000-5200-000006000000}" name="Kolumna6" dataDxfId="7246"/>
  </tableColumns>
  <tableStyleInfo name="TableStyleLight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53000000}" name="Tabela19234559" displayName="Tabela19234559" ref="I217:AM227" totalsRowShown="0" headerRowDxfId="7245" dataDxfId="7243" headerRowBorderDxfId="7244">
  <autoFilter ref="I217:AM227" xr:uid="{00000000-0009-0000-0100-00003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300-000001000000}" name="1" dataDxfId="7242"/>
    <tableColumn id="2" xr3:uid="{00000000-0010-0000-5300-000002000000}" name="2" dataDxfId="7241"/>
    <tableColumn id="3" xr3:uid="{00000000-0010-0000-5300-000003000000}" name="3" dataDxfId="7240"/>
    <tableColumn id="4" xr3:uid="{00000000-0010-0000-5300-000004000000}" name="4" dataDxfId="7239"/>
    <tableColumn id="5" xr3:uid="{00000000-0010-0000-5300-000005000000}" name="5" dataDxfId="7238"/>
    <tableColumn id="6" xr3:uid="{00000000-0010-0000-5300-000006000000}" name="6" dataDxfId="7237"/>
    <tableColumn id="7" xr3:uid="{00000000-0010-0000-5300-000007000000}" name="7" dataDxfId="7236"/>
    <tableColumn id="8" xr3:uid="{00000000-0010-0000-5300-000008000000}" name="8" dataDxfId="7235"/>
    <tableColumn id="9" xr3:uid="{00000000-0010-0000-5300-000009000000}" name="9" dataDxfId="7234"/>
    <tableColumn id="10" xr3:uid="{00000000-0010-0000-5300-00000A000000}" name="10" dataDxfId="7233"/>
    <tableColumn id="11" xr3:uid="{00000000-0010-0000-5300-00000B000000}" name="11" dataDxfId="7232"/>
    <tableColumn id="12" xr3:uid="{00000000-0010-0000-5300-00000C000000}" name="12" dataDxfId="7231"/>
    <tableColumn id="13" xr3:uid="{00000000-0010-0000-5300-00000D000000}" name="13" dataDxfId="7230"/>
    <tableColumn id="14" xr3:uid="{00000000-0010-0000-5300-00000E000000}" name="14" dataDxfId="7229"/>
    <tableColumn id="15" xr3:uid="{00000000-0010-0000-5300-00000F000000}" name="15" dataDxfId="7228"/>
    <tableColumn id="16" xr3:uid="{00000000-0010-0000-5300-000010000000}" name="16" dataDxfId="7227"/>
    <tableColumn id="17" xr3:uid="{00000000-0010-0000-5300-000011000000}" name="17" dataDxfId="7226"/>
    <tableColumn id="18" xr3:uid="{00000000-0010-0000-5300-000012000000}" name="18" dataDxfId="7225"/>
    <tableColumn id="19" xr3:uid="{00000000-0010-0000-5300-000013000000}" name="19" dataDxfId="7224"/>
    <tableColumn id="20" xr3:uid="{00000000-0010-0000-5300-000014000000}" name="20" dataDxfId="7223"/>
    <tableColumn id="21" xr3:uid="{00000000-0010-0000-5300-000015000000}" name="21" dataDxfId="7222"/>
    <tableColumn id="22" xr3:uid="{00000000-0010-0000-5300-000016000000}" name="22" dataDxfId="7221"/>
    <tableColumn id="23" xr3:uid="{00000000-0010-0000-5300-000017000000}" name="23" dataDxfId="7220"/>
    <tableColumn id="24" xr3:uid="{00000000-0010-0000-5300-000018000000}" name="24" dataDxfId="7219"/>
    <tableColumn id="25" xr3:uid="{00000000-0010-0000-5300-000019000000}" name="25" dataDxfId="7218"/>
    <tableColumn id="26" xr3:uid="{00000000-0010-0000-5300-00001A000000}" name="26" dataDxfId="7217"/>
    <tableColumn id="27" xr3:uid="{00000000-0010-0000-5300-00001B000000}" name="27" dataDxfId="7216"/>
    <tableColumn id="28" xr3:uid="{00000000-0010-0000-5300-00001C000000}" name="28" dataDxfId="7215"/>
    <tableColumn id="29" xr3:uid="{00000000-0010-0000-5300-00001D000000}" name="29" dataDxfId="7214"/>
    <tableColumn id="30" xr3:uid="{00000000-0010-0000-5300-00001E000000}" name="30" dataDxfId="7213"/>
    <tableColumn id="31" xr3:uid="{00000000-0010-0000-5300-00001F000000}" name="31" dataDxfId="7212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54000000}" name="Tabela16405860" displayName="Tabela16405860" ref="B230:G239" headerRowCount="0" totalsRowShown="0" headerRowDxfId="7211" dataDxfId="7210">
  <tableColumns count="6">
    <tableColumn id="1" xr3:uid="{00000000-0010-0000-5400-000001000000}" name="Kolumna1" dataDxfId="7209">
      <calculatedColumnFormula>'Wzorzec kategorii'!B192</calculatedColumnFormula>
    </tableColumn>
    <tableColumn id="2" xr3:uid="{00000000-0010-0000-5400-000002000000}" name="Kolumna2" dataDxfId="7208"/>
    <tableColumn id="3" xr3:uid="{00000000-0010-0000-5400-000003000000}" name="Kolumna3" dataDxfId="7207">
      <calculatedColumnFormula>SUM(Tabela1923455962[#This Row])</calculatedColumnFormula>
    </tableColumn>
    <tableColumn id="4" xr3:uid="{00000000-0010-0000-5400-000004000000}" name="Kolumna4" dataDxfId="7206">
      <calculatedColumnFormula>C230-D230</calculatedColumnFormula>
    </tableColumn>
    <tableColumn id="5" xr3:uid="{00000000-0010-0000-5400-000005000000}" name="Kolumna5" dataDxfId="7205">
      <calculatedColumnFormula>IFERROR(D230/C230,"")</calculatedColumnFormula>
    </tableColumn>
    <tableColumn id="6" xr3:uid="{00000000-0010-0000-5400-000006000000}" name="Kolumna6" dataDxfId="7204"/>
  </tableColumns>
  <tableStyleInfo name="TableStyleLight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55000000}" name="Tabela1640586061" displayName="Tabela1640586061" ref="B242:G251" headerRowCount="0" totalsRowShown="0" headerRowDxfId="7203" dataDxfId="7202">
  <tableColumns count="6">
    <tableColumn id="1" xr3:uid="{00000000-0010-0000-5500-000001000000}" name="Kolumna1" dataDxfId="7201">
      <calculatedColumnFormula>'Wzorzec kategorii'!B204</calculatedColumnFormula>
    </tableColumn>
    <tableColumn id="2" xr3:uid="{00000000-0010-0000-5500-000002000000}" name="Kolumna2" dataDxfId="7200"/>
    <tableColumn id="3" xr3:uid="{00000000-0010-0000-5500-000003000000}" name="Kolumna3" dataDxfId="7199">
      <calculatedColumnFormula>SUM(Tabela1923455963[#This Row])</calculatedColumnFormula>
    </tableColumn>
    <tableColumn id="4" xr3:uid="{00000000-0010-0000-5500-000004000000}" name="Kolumna4" dataDxfId="7198">
      <calculatedColumnFormula>C242-D242</calculatedColumnFormula>
    </tableColumn>
    <tableColumn id="5" xr3:uid="{00000000-0010-0000-5500-000005000000}" name="Kolumna5" dataDxfId="7197">
      <calculatedColumnFormula>IFERROR(D242/C242,"")</calculatedColumnFormula>
    </tableColumn>
    <tableColumn id="6" xr3:uid="{00000000-0010-0000-5500-000006000000}" name="Kolumna6" dataDxfId="7196"/>
  </tableColumns>
  <tableStyleInfo name="TableStyleLight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56000000}" name="Tabela1923455962" displayName="Tabela1923455962" ref="I229:AM239" totalsRowShown="0" headerRowDxfId="7195" dataDxfId="7193" headerRowBorderDxfId="7194">
  <autoFilter ref="I229:AM239" xr:uid="{00000000-0009-0000-0100-00003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600-000001000000}" name="1" dataDxfId="7192"/>
    <tableColumn id="2" xr3:uid="{00000000-0010-0000-5600-000002000000}" name="2" dataDxfId="7191"/>
    <tableColumn id="3" xr3:uid="{00000000-0010-0000-5600-000003000000}" name="3" dataDxfId="7190"/>
    <tableColumn id="4" xr3:uid="{00000000-0010-0000-5600-000004000000}" name="4" dataDxfId="7189"/>
    <tableColumn id="5" xr3:uid="{00000000-0010-0000-5600-000005000000}" name="5" dataDxfId="7188"/>
    <tableColumn id="6" xr3:uid="{00000000-0010-0000-5600-000006000000}" name="6" dataDxfId="7187"/>
    <tableColumn id="7" xr3:uid="{00000000-0010-0000-5600-000007000000}" name="7" dataDxfId="7186"/>
    <tableColumn id="8" xr3:uid="{00000000-0010-0000-5600-000008000000}" name="8" dataDxfId="7185"/>
    <tableColumn id="9" xr3:uid="{00000000-0010-0000-5600-000009000000}" name="9" dataDxfId="7184"/>
    <tableColumn id="10" xr3:uid="{00000000-0010-0000-5600-00000A000000}" name="10" dataDxfId="7183"/>
    <tableColumn id="11" xr3:uid="{00000000-0010-0000-5600-00000B000000}" name="11" dataDxfId="7182"/>
    <tableColumn id="12" xr3:uid="{00000000-0010-0000-5600-00000C000000}" name="12" dataDxfId="7181"/>
    <tableColumn id="13" xr3:uid="{00000000-0010-0000-5600-00000D000000}" name="13" dataDxfId="7180"/>
    <tableColumn id="14" xr3:uid="{00000000-0010-0000-5600-00000E000000}" name="14" dataDxfId="7179"/>
    <tableColumn id="15" xr3:uid="{00000000-0010-0000-5600-00000F000000}" name="15" dataDxfId="7178"/>
    <tableColumn id="16" xr3:uid="{00000000-0010-0000-5600-000010000000}" name="16" dataDxfId="7177"/>
    <tableColumn id="17" xr3:uid="{00000000-0010-0000-5600-000011000000}" name="17" dataDxfId="7176"/>
    <tableColumn id="18" xr3:uid="{00000000-0010-0000-5600-000012000000}" name="18" dataDxfId="7175"/>
    <tableColumn id="19" xr3:uid="{00000000-0010-0000-5600-000013000000}" name="19" dataDxfId="7174"/>
    <tableColumn id="20" xr3:uid="{00000000-0010-0000-5600-000014000000}" name="20" dataDxfId="7173"/>
    <tableColumn id="21" xr3:uid="{00000000-0010-0000-5600-000015000000}" name="21" dataDxfId="7172"/>
    <tableColumn id="22" xr3:uid="{00000000-0010-0000-5600-000016000000}" name="22" dataDxfId="7171"/>
    <tableColumn id="23" xr3:uid="{00000000-0010-0000-5600-000017000000}" name="23" dataDxfId="7170"/>
    <tableColumn id="24" xr3:uid="{00000000-0010-0000-5600-000018000000}" name="24" dataDxfId="7169"/>
    <tableColumn id="25" xr3:uid="{00000000-0010-0000-5600-000019000000}" name="25" dataDxfId="7168"/>
    <tableColumn id="26" xr3:uid="{00000000-0010-0000-5600-00001A000000}" name="26" dataDxfId="7167"/>
    <tableColumn id="27" xr3:uid="{00000000-0010-0000-5600-00001B000000}" name="27" dataDxfId="7166"/>
    <tableColumn id="28" xr3:uid="{00000000-0010-0000-5600-00001C000000}" name="28" dataDxfId="7165"/>
    <tableColumn id="29" xr3:uid="{00000000-0010-0000-5600-00001D000000}" name="29" dataDxfId="7164"/>
    <tableColumn id="30" xr3:uid="{00000000-0010-0000-5600-00001E000000}" name="30" dataDxfId="7163"/>
    <tableColumn id="31" xr3:uid="{00000000-0010-0000-5600-00001F000000}" name="31" dataDxfId="7162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57000000}" name="Tabela1923455963" displayName="Tabela1923455963" ref="I241:AM251" totalsRowShown="0" headerRowDxfId="7161" dataDxfId="7159" headerRowBorderDxfId="7160">
  <autoFilter ref="I241:AM251" xr:uid="{00000000-0009-0000-0100-00003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700-000001000000}" name="1" dataDxfId="7158"/>
    <tableColumn id="2" xr3:uid="{00000000-0010-0000-5700-000002000000}" name="2" dataDxfId="7157"/>
    <tableColumn id="3" xr3:uid="{00000000-0010-0000-5700-000003000000}" name="3" dataDxfId="7156"/>
    <tableColumn id="4" xr3:uid="{00000000-0010-0000-5700-000004000000}" name="4" dataDxfId="7155"/>
    <tableColumn id="5" xr3:uid="{00000000-0010-0000-5700-000005000000}" name="5" dataDxfId="7154"/>
    <tableColumn id="6" xr3:uid="{00000000-0010-0000-5700-000006000000}" name="6" dataDxfId="7153"/>
    <tableColumn id="7" xr3:uid="{00000000-0010-0000-5700-000007000000}" name="7" dataDxfId="7152"/>
    <tableColumn id="8" xr3:uid="{00000000-0010-0000-5700-000008000000}" name="8" dataDxfId="7151"/>
    <tableColumn id="9" xr3:uid="{00000000-0010-0000-5700-000009000000}" name="9" dataDxfId="7150"/>
    <tableColumn id="10" xr3:uid="{00000000-0010-0000-5700-00000A000000}" name="10" dataDxfId="7149"/>
    <tableColumn id="11" xr3:uid="{00000000-0010-0000-5700-00000B000000}" name="11" dataDxfId="7148"/>
    <tableColumn id="12" xr3:uid="{00000000-0010-0000-5700-00000C000000}" name="12" dataDxfId="7147"/>
    <tableColumn id="13" xr3:uid="{00000000-0010-0000-5700-00000D000000}" name="13" dataDxfId="7146"/>
    <tableColumn id="14" xr3:uid="{00000000-0010-0000-5700-00000E000000}" name="14" dataDxfId="7145"/>
    <tableColumn id="15" xr3:uid="{00000000-0010-0000-5700-00000F000000}" name="15" dataDxfId="7144"/>
    <tableColumn id="16" xr3:uid="{00000000-0010-0000-5700-000010000000}" name="16" dataDxfId="7143"/>
    <tableColumn id="17" xr3:uid="{00000000-0010-0000-5700-000011000000}" name="17" dataDxfId="7142"/>
    <tableColumn id="18" xr3:uid="{00000000-0010-0000-5700-000012000000}" name="18" dataDxfId="7141"/>
    <tableColumn id="19" xr3:uid="{00000000-0010-0000-5700-000013000000}" name="19" dataDxfId="7140"/>
    <tableColumn id="20" xr3:uid="{00000000-0010-0000-5700-000014000000}" name="20" dataDxfId="7139"/>
    <tableColumn id="21" xr3:uid="{00000000-0010-0000-5700-000015000000}" name="21" dataDxfId="7138"/>
    <tableColumn id="22" xr3:uid="{00000000-0010-0000-5700-000016000000}" name="22" dataDxfId="7137"/>
    <tableColumn id="23" xr3:uid="{00000000-0010-0000-5700-000017000000}" name="23" dataDxfId="7136"/>
    <tableColumn id="24" xr3:uid="{00000000-0010-0000-5700-000018000000}" name="24" dataDxfId="7135"/>
    <tableColumn id="25" xr3:uid="{00000000-0010-0000-5700-000019000000}" name="25" dataDxfId="7134"/>
    <tableColumn id="26" xr3:uid="{00000000-0010-0000-5700-00001A000000}" name="26" dataDxfId="7133"/>
    <tableColumn id="27" xr3:uid="{00000000-0010-0000-5700-00001B000000}" name="27" dataDxfId="7132"/>
    <tableColumn id="28" xr3:uid="{00000000-0010-0000-5700-00001C000000}" name="28" dataDxfId="7131"/>
    <tableColumn id="29" xr3:uid="{00000000-0010-0000-5700-00001D000000}" name="29" dataDxfId="7130"/>
    <tableColumn id="30" xr3:uid="{00000000-0010-0000-5700-00001E000000}" name="30" dataDxfId="7129"/>
    <tableColumn id="31" xr3:uid="{00000000-0010-0000-5700-00001F000000}" name="31" dataDxfId="7128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58000000}" name="Tabela33064" displayName="Tabela33064" ref="I51:AM66" totalsRowShown="0" headerRowDxfId="7127" dataDxfId="7126">
  <autoFilter ref="I51:AM66" xr:uid="{00000000-0009-0000-0100-00003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800-000001000000}" name="1" dataDxfId="7125"/>
    <tableColumn id="2" xr3:uid="{00000000-0010-0000-5800-000002000000}" name="2" dataDxfId="7124"/>
    <tableColumn id="3" xr3:uid="{00000000-0010-0000-5800-000003000000}" name="3" dataDxfId="7123"/>
    <tableColumn id="4" xr3:uid="{00000000-0010-0000-5800-000004000000}" name="4" dataDxfId="7122"/>
    <tableColumn id="5" xr3:uid="{00000000-0010-0000-5800-000005000000}" name="5" dataDxfId="7121"/>
    <tableColumn id="6" xr3:uid="{00000000-0010-0000-5800-000006000000}" name="6" dataDxfId="7120"/>
    <tableColumn id="7" xr3:uid="{00000000-0010-0000-5800-000007000000}" name="7" dataDxfId="7119"/>
    <tableColumn id="8" xr3:uid="{00000000-0010-0000-5800-000008000000}" name="8" dataDxfId="7118"/>
    <tableColumn id="9" xr3:uid="{00000000-0010-0000-5800-000009000000}" name="9" dataDxfId="7117"/>
    <tableColumn id="10" xr3:uid="{00000000-0010-0000-5800-00000A000000}" name="10" dataDxfId="7116"/>
    <tableColumn id="11" xr3:uid="{00000000-0010-0000-5800-00000B000000}" name="11" dataDxfId="7115"/>
    <tableColumn id="12" xr3:uid="{00000000-0010-0000-5800-00000C000000}" name="12" dataDxfId="7114"/>
    <tableColumn id="13" xr3:uid="{00000000-0010-0000-5800-00000D000000}" name="13" dataDxfId="7113"/>
    <tableColumn id="14" xr3:uid="{00000000-0010-0000-5800-00000E000000}" name="14" dataDxfId="7112"/>
    <tableColumn id="15" xr3:uid="{00000000-0010-0000-5800-00000F000000}" name="15" dataDxfId="7111"/>
    <tableColumn id="16" xr3:uid="{00000000-0010-0000-5800-000010000000}" name="16" dataDxfId="7110"/>
    <tableColumn id="17" xr3:uid="{00000000-0010-0000-5800-000011000000}" name="17" dataDxfId="7109"/>
    <tableColumn id="18" xr3:uid="{00000000-0010-0000-5800-000012000000}" name="18" dataDxfId="7108"/>
    <tableColumn id="19" xr3:uid="{00000000-0010-0000-5800-000013000000}" name="19" dataDxfId="7107"/>
    <tableColumn id="20" xr3:uid="{00000000-0010-0000-5800-000014000000}" name="20" dataDxfId="7106"/>
    <tableColumn id="21" xr3:uid="{00000000-0010-0000-5800-000015000000}" name="21" dataDxfId="7105"/>
    <tableColumn id="22" xr3:uid="{00000000-0010-0000-5800-000016000000}" name="22" dataDxfId="7104"/>
    <tableColumn id="23" xr3:uid="{00000000-0010-0000-5800-000017000000}" name="23" dataDxfId="7103"/>
    <tableColumn id="24" xr3:uid="{00000000-0010-0000-5800-000018000000}" name="24" dataDxfId="7102"/>
    <tableColumn id="25" xr3:uid="{00000000-0010-0000-5800-000019000000}" name="25" dataDxfId="7101"/>
    <tableColumn id="26" xr3:uid="{00000000-0010-0000-5800-00001A000000}" name="26" dataDxfId="7100"/>
    <tableColumn id="27" xr3:uid="{00000000-0010-0000-5800-00001B000000}" name="27" dataDxfId="7099"/>
    <tableColumn id="28" xr3:uid="{00000000-0010-0000-5800-00001C000000}" name="28" dataDxfId="7098"/>
    <tableColumn id="29" xr3:uid="{00000000-0010-0000-5800-00001D000000}" name="29" dataDxfId="7097"/>
    <tableColumn id="30" xr3:uid="{00000000-0010-0000-5800-00001E000000}" name="30" dataDxfId="7096"/>
    <tableColumn id="31" xr3:uid="{00000000-0010-0000-5800-00001F000000}" name="31" dataDxfId="709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13" displayName="Tabela13" ref="B127:G134" headerRowCount="0" totalsRowShown="0" headerRowDxfId="8673" dataDxfId="8672">
  <tableColumns count="6">
    <tableColumn id="1" xr3:uid="{00000000-0010-0000-0A00-000001000000}" name="Kolumna1" dataDxfId="8671"/>
    <tableColumn id="2" xr3:uid="{00000000-0010-0000-0A00-000002000000}" name="Kolumna2" dataDxfId="8670"/>
    <tableColumn id="3" xr3:uid="{00000000-0010-0000-0A00-000003000000}" name="Kolumna3" dataDxfId="8669">
      <calculatedColumnFormula>SUM(Tabela26[#This Row])</calculatedColumnFormula>
    </tableColumn>
    <tableColumn id="4" xr3:uid="{00000000-0010-0000-0A00-000004000000}" name="Kolumna4" dataDxfId="8668">
      <calculatedColumnFormula>C127-D127</calculatedColumnFormula>
    </tableColumn>
    <tableColumn id="5" xr3:uid="{00000000-0010-0000-0A00-000005000000}" name="Kolumna5" dataDxfId="8667">
      <calculatedColumnFormula>IFERROR(D127/C127,"")</calculatedColumnFormula>
    </tableColumn>
    <tableColumn id="6" xr3:uid="{00000000-0010-0000-0A00-000006000000}" name="Kolumna6" dataDxfId="8666"/>
  </tableColumns>
  <tableStyleInfo name="TableStyleLight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59000000}" name="Jedzenie265" displayName="Jedzenie265" ref="B74:G83" headerRowCount="0" totalsRowShown="0" headerRowDxfId="7094">
  <tableColumns count="6">
    <tableColumn id="1" xr3:uid="{00000000-0010-0000-5900-000001000000}" name="Kategoria" dataDxfId="7093">
      <calculatedColumnFormula>'Wzorzec kategorii'!B36</calculatedColumnFormula>
    </tableColumn>
    <tableColumn id="2" xr3:uid="{00000000-0010-0000-5900-000002000000}" name="0" headerRowDxfId="7092" dataDxfId="7091" dataCellStyle="Walutowy"/>
    <tableColumn id="3" xr3:uid="{00000000-0010-0000-5900-000003000000}" name="02" headerRowDxfId="7090" dataDxfId="7089" dataCellStyle="Walutowy">
      <calculatedColumnFormula>SUM(Tabela33068[#This Row])</calculatedColumnFormula>
    </tableColumn>
    <tableColumn id="4" xr3:uid="{00000000-0010-0000-5900-000004000000}" name="Kolumna4" dataDxfId="7088" dataCellStyle="Walutowy">
      <calculatedColumnFormula>C74-D74</calculatedColumnFormula>
    </tableColumn>
    <tableColumn id="5" xr3:uid="{00000000-0010-0000-5900-000005000000}" name="Kolumna1" dataDxfId="7087" dataCellStyle="Procentowy">
      <calculatedColumnFormula>IFERROR(D74/C74,"")</calculatedColumnFormula>
    </tableColumn>
    <tableColumn id="6" xr3:uid="{00000000-0010-0000-5900-000006000000}" name="Kolumna2" dataDxfId="7086" dataCellStyle="Walutowy"/>
  </tableColumns>
  <tableStyleInfo name="TableStyleLight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5A000000}" name="Transport366" displayName="Transport366" ref="B98:G107" headerRowCount="0" totalsRowShown="0">
  <tableColumns count="6">
    <tableColumn id="1" xr3:uid="{00000000-0010-0000-5A00-000001000000}" name="Kolumna1" dataDxfId="7085">
      <calculatedColumnFormula>'Wzorzec kategorii'!B60</calculatedColumnFormula>
    </tableColumn>
    <tableColumn id="2" xr3:uid="{00000000-0010-0000-5A00-000002000000}" name="Kolumna2" dataDxfId="7084" dataCellStyle="Walutowy"/>
    <tableColumn id="3" xr3:uid="{00000000-0010-0000-5A00-000003000000}" name="Kolumna3" dataDxfId="7083" dataCellStyle="Walutowy">
      <calculatedColumnFormula>SUM(Tabela194280[#This Row])</calculatedColumnFormula>
    </tableColumn>
    <tableColumn id="4" xr3:uid="{00000000-0010-0000-5A00-000004000000}" name="Kolumna4" dataDxfId="7082" dataCellStyle="Walutowy">
      <calculatedColumnFormula>C98-D98</calculatedColumnFormula>
    </tableColumn>
    <tableColumn id="5" xr3:uid="{00000000-0010-0000-5A00-000005000000}" name="Kolumna5" dataDxfId="7081" dataCellStyle="Procentowy">
      <calculatedColumnFormula>IFERROR(D98/C98,"")</calculatedColumnFormula>
    </tableColumn>
    <tableColumn id="6" xr3:uid="{00000000-0010-0000-5A00-000006000000}" name="Kolumna6" dataDxfId="7080" dataCellStyle="Walutowy"/>
  </tableColumns>
  <tableStyleInfo name="TableStyleLight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5B000000}" name="Przychody2" displayName="Przychody2" ref="B52:G66" headerRowCount="0" totalsRowShown="0" headerRowDxfId="7079">
  <tableColumns count="6">
    <tableColumn id="1" xr3:uid="{00000000-0010-0000-5B00-000001000000}" name="Kolumna1" dataDxfId="7078">
      <calculatedColumnFormula>'Wzorzec kategorii'!B15</calculatedColumnFormula>
    </tableColumn>
    <tableColumn id="2" xr3:uid="{00000000-0010-0000-5B00-000002000000}" name="Kolumna2" dataDxfId="7077" dataCellStyle="Walutowy"/>
    <tableColumn id="3" xr3:uid="{00000000-0010-0000-5B00-000003000000}" name="Kolumna3" dataDxfId="7076" dataCellStyle="Walutowy">
      <calculatedColumnFormula>SUM(Tabela3306496[#This Row])</calculatedColumnFormula>
    </tableColumn>
    <tableColumn id="4" xr3:uid="{00000000-0010-0000-5B00-000004000000}" name="Kolumna4" dataDxfId="7075" dataCellStyle="Walutowy">
      <calculatedColumnFormula>Przychody2[[#This Row],[Kolumna3]]-Przychody2[[#This Row],[Kolumna2]]</calculatedColumnFormula>
    </tableColumn>
    <tableColumn id="5" xr3:uid="{00000000-0010-0000-5B00-000005000000}" name="Kolumna5" dataDxfId="7074" dataCellStyle="Procentowy">
      <calculatedColumnFormula>IFERROR(D52/C52,"")</calculatedColumnFormula>
    </tableColumn>
    <tableColumn id="6" xr3:uid="{00000000-0010-0000-5B00-000006000000}" name="Kolumna6" dataDxfId="7073"/>
  </tableColumns>
  <tableStyleInfo name="TableStyleLight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5C000000}" name="Tabela33068" displayName="Tabela33068" ref="I73:AM83" totalsRowShown="0" headerRowDxfId="7072">
  <autoFilter ref="I73:AM83" xr:uid="{00000000-0009-0000-0100-00004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C00-000001000000}" name="1" dataDxfId="7071"/>
    <tableColumn id="2" xr3:uid="{00000000-0010-0000-5C00-000002000000}" name="2" dataDxfId="7070"/>
    <tableColumn id="3" xr3:uid="{00000000-0010-0000-5C00-000003000000}" name="3" dataDxfId="7069"/>
    <tableColumn id="4" xr3:uid="{00000000-0010-0000-5C00-000004000000}" name="4" dataDxfId="7068"/>
    <tableColumn id="5" xr3:uid="{00000000-0010-0000-5C00-000005000000}" name="5" dataDxfId="7067"/>
    <tableColumn id="6" xr3:uid="{00000000-0010-0000-5C00-000006000000}" name="6" dataDxfId="7066"/>
    <tableColumn id="7" xr3:uid="{00000000-0010-0000-5C00-000007000000}" name="7" dataDxfId="7065"/>
    <tableColumn id="8" xr3:uid="{00000000-0010-0000-5C00-000008000000}" name="8" dataDxfId="7064"/>
    <tableColumn id="9" xr3:uid="{00000000-0010-0000-5C00-000009000000}" name="9" dataDxfId="7063"/>
    <tableColumn id="10" xr3:uid="{00000000-0010-0000-5C00-00000A000000}" name="10" dataDxfId="7062"/>
    <tableColumn id="11" xr3:uid="{00000000-0010-0000-5C00-00000B000000}" name="11" dataDxfId="7061"/>
    <tableColumn id="12" xr3:uid="{00000000-0010-0000-5C00-00000C000000}" name="12" dataDxfId="7060"/>
    <tableColumn id="13" xr3:uid="{00000000-0010-0000-5C00-00000D000000}" name="13" dataDxfId="7059"/>
    <tableColumn id="14" xr3:uid="{00000000-0010-0000-5C00-00000E000000}" name="14" dataDxfId="7058"/>
    <tableColumn id="15" xr3:uid="{00000000-0010-0000-5C00-00000F000000}" name="15" dataDxfId="7057"/>
    <tableColumn id="16" xr3:uid="{00000000-0010-0000-5C00-000010000000}" name="16" dataDxfId="7056"/>
    <tableColumn id="17" xr3:uid="{00000000-0010-0000-5C00-000011000000}" name="17" dataDxfId="7055"/>
    <tableColumn id="18" xr3:uid="{00000000-0010-0000-5C00-000012000000}" name="18" dataDxfId="7054"/>
    <tableColumn id="19" xr3:uid="{00000000-0010-0000-5C00-000013000000}" name="19" dataDxfId="7053"/>
    <tableColumn id="20" xr3:uid="{00000000-0010-0000-5C00-000014000000}" name="20" dataDxfId="7052"/>
    <tableColumn id="21" xr3:uid="{00000000-0010-0000-5C00-000015000000}" name="21" dataDxfId="7051"/>
    <tableColumn id="22" xr3:uid="{00000000-0010-0000-5C00-000016000000}" name="22" dataDxfId="7050"/>
    <tableColumn id="23" xr3:uid="{00000000-0010-0000-5C00-000017000000}" name="23" dataDxfId="7049"/>
    <tableColumn id="24" xr3:uid="{00000000-0010-0000-5C00-000018000000}" name="24" dataDxfId="7048"/>
    <tableColumn id="25" xr3:uid="{00000000-0010-0000-5C00-000019000000}" name="25" dataDxfId="7047"/>
    <tableColumn id="26" xr3:uid="{00000000-0010-0000-5C00-00001A000000}" name="26" dataDxfId="7046"/>
    <tableColumn id="27" xr3:uid="{00000000-0010-0000-5C00-00001B000000}" name="27" dataDxfId="7045"/>
    <tableColumn id="28" xr3:uid="{00000000-0010-0000-5C00-00001C000000}" name="28" dataDxfId="7044"/>
    <tableColumn id="29" xr3:uid="{00000000-0010-0000-5C00-00001D000000}" name="29" dataDxfId="7043"/>
    <tableColumn id="30" xr3:uid="{00000000-0010-0000-5C00-00001E000000}" name="30" dataDxfId="7042"/>
    <tableColumn id="31" xr3:uid="{00000000-0010-0000-5C00-00001F000000}" name="31" dataDxfId="7041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5D000000}" name="Tabela43169" displayName="Tabela43169" ref="B86:G95" headerRowCount="0" totalsRowShown="0" headerRowDxfId="7040">
  <tableColumns count="6">
    <tableColumn id="1" xr3:uid="{00000000-0010-0000-5D00-000001000000}" name="Kolumna1" dataDxfId="7039">
      <calculatedColumnFormula>'Wzorzec kategorii'!B48</calculatedColumnFormula>
    </tableColumn>
    <tableColumn id="2" xr3:uid="{00000000-0010-0000-5D00-000002000000}" name="Kolumna2" headerRowDxfId="7038" dataDxfId="7037" dataCellStyle="Walutowy"/>
    <tableColumn id="3" xr3:uid="{00000000-0010-0000-5D00-000003000000}" name="Kolumna3" headerRowDxfId="7036" dataDxfId="7035" dataCellStyle="Walutowy">
      <calculatedColumnFormula>SUM(Tabela184179[#This Row])</calculatedColumnFormula>
    </tableColumn>
    <tableColumn id="4" xr3:uid="{00000000-0010-0000-5D00-000004000000}" name="Kolumna4" headerRowDxfId="7034" dataDxfId="7033" dataCellStyle="Walutowy">
      <calculatedColumnFormula>C86-D86</calculatedColumnFormula>
    </tableColumn>
    <tableColumn id="5" xr3:uid="{00000000-0010-0000-5D00-000005000000}" name="Kolumna5" headerRowDxfId="7032" dataDxfId="7031" dataCellStyle="Procentowy">
      <calculatedColumnFormula>IFERROR(D86/C86,"")</calculatedColumnFormula>
    </tableColumn>
    <tableColumn id="6" xr3:uid="{00000000-0010-0000-5D00-000006000000}" name="Kolumna6" headerRowDxfId="7030" dataDxfId="7029" dataCellStyle="Walutowy"/>
  </tableColumns>
  <tableStyleInfo name="TableStyleLight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5E000000}" name="Tabela83270" displayName="Tabela83270" ref="B110:G119" headerRowCount="0" totalsRowShown="0">
  <tableColumns count="6">
    <tableColumn id="1" xr3:uid="{00000000-0010-0000-5E00-000001000000}" name="Kolumna1" headerRowDxfId="7028" dataDxfId="7027">
      <calculatedColumnFormula>'Wzorzec kategorii'!B72</calculatedColumnFormula>
    </tableColumn>
    <tableColumn id="2" xr3:uid="{00000000-0010-0000-5E00-000002000000}" name="Kolumna2" dataDxfId="7026" dataCellStyle="Walutowy"/>
    <tableColumn id="3" xr3:uid="{00000000-0010-0000-5E00-000003000000}" name="Kolumna3" dataDxfId="7025" dataCellStyle="Walutowy">
      <calculatedColumnFormula>SUM(Tabela19214381[#This Row])</calculatedColumnFormula>
    </tableColumn>
    <tableColumn id="4" xr3:uid="{00000000-0010-0000-5E00-000004000000}" name="Kolumna4" dataDxfId="7024" dataCellStyle="Walutowy">
      <calculatedColumnFormula>C110-D110</calculatedColumnFormula>
    </tableColumn>
    <tableColumn id="5" xr3:uid="{00000000-0010-0000-5E00-000005000000}" name="Kolumna5" dataDxfId="7023" dataCellStyle="Procentowy">
      <calculatedColumnFormula>IFERROR(D110/C110,"")</calculatedColumnFormula>
    </tableColumn>
    <tableColumn id="6" xr3:uid="{00000000-0010-0000-5E00-000006000000}" name="Kolumna6" dataDxfId="7022" dataCellStyle="Walutowy"/>
  </tableColumns>
  <tableStyleInfo name="TableStyleLight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5F000000}" name="Tabela93371" displayName="Tabela93371" ref="B122:G131" headerRowCount="0" totalsRowShown="0">
  <tableColumns count="6">
    <tableColumn id="1" xr3:uid="{00000000-0010-0000-5F00-000001000000}" name="Kolumna1" headerRowDxfId="7021" dataDxfId="7020">
      <calculatedColumnFormula>'Wzorzec kategorii'!B84</calculatedColumnFormula>
    </tableColumn>
    <tableColumn id="2" xr3:uid="{00000000-0010-0000-5F00-000002000000}" name="Kolumna2" dataDxfId="7019" dataCellStyle="Walutowy"/>
    <tableColumn id="3" xr3:uid="{00000000-0010-0000-5F00-000003000000}" name="Kolumna3" dataDxfId="7018" dataCellStyle="Walutowy">
      <calculatedColumnFormula>SUM(Tabela1921254785[#This Row])</calculatedColumnFormula>
    </tableColumn>
    <tableColumn id="4" xr3:uid="{00000000-0010-0000-5F00-000004000000}" name="Kolumna4" dataDxfId="7017" dataCellStyle="Walutowy">
      <calculatedColumnFormula>C122-D122</calculatedColumnFormula>
    </tableColumn>
    <tableColumn id="5" xr3:uid="{00000000-0010-0000-5F00-000005000000}" name="Kolumna5" dataDxfId="7016" dataCellStyle="Procentowy">
      <calculatedColumnFormula>IFERROR(D122/C122,"")</calculatedColumnFormula>
    </tableColumn>
    <tableColumn id="6" xr3:uid="{00000000-0010-0000-5F00-000006000000}" name="Kolumna6" dataDxfId="7015" dataCellStyle="Walutowy"/>
  </tableColumns>
  <tableStyleInfo name="TableStyleLight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60000000}" name="Tabela103472" displayName="Tabela103472" ref="B134:G143" headerRowCount="0" totalsRowShown="0">
  <tableColumns count="6">
    <tableColumn id="1" xr3:uid="{00000000-0010-0000-6000-000001000000}" name="Kolumna1" headerRowDxfId="7014" dataDxfId="7013">
      <calculatedColumnFormula>'Wzorzec kategorii'!B96</calculatedColumnFormula>
    </tableColumn>
    <tableColumn id="2" xr3:uid="{00000000-0010-0000-6000-000002000000}" name="Kolumna2" dataDxfId="7012" dataCellStyle="Walutowy"/>
    <tableColumn id="3" xr3:uid="{00000000-0010-0000-6000-000003000000}" name="Kolumna3" dataDxfId="7011" dataCellStyle="Walutowy">
      <calculatedColumnFormula>SUM(Tabela1921244684[#This Row])</calculatedColumnFormula>
    </tableColumn>
    <tableColumn id="4" xr3:uid="{00000000-0010-0000-6000-000004000000}" name="Kolumna4" dataDxfId="7010" dataCellStyle="Walutowy">
      <calculatedColumnFormula>C134-D134</calculatedColumnFormula>
    </tableColumn>
    <tableColumn id="5" xr3:uid="{00000000-0010-0000-6000-000005000000}" name="Kolumna5" dataDxfId="7009" dataCellStyle="Procentowy">
      <calculatedColumnFormula>IFERROR(D134/C134,"")</calculatedColumnFormula>
    </tableColumn>
    <tableColumn id="6" xr3:uid="{00000000-0010-0000-6000-000006000000}" name="Kolumna6" dataDxfId="7008" dataCellStyle="Walutowy"/>
  </tableColumns>
  <tableStyleInfo name="TableStyleLight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61000000}" name="Tabela113573" displayName="Tabela113573" ref="B146:G155" headerRowCount="0" totalsRowShown="0">
  <tableColumns count="6">
    <tableColumn id="1" xr3:uid="{00000000-0010-0000-6100-000001000000}" name="Kolumna1" dataDxfId="7007">
      <calculatedColumnFormula>'Wzorzec kategorii'!B108</calculatedColumnFormula>
    </tableColumn>
    <tableColumn id="2" xr3:uid="{00000000-0010-0000-6100-000002000000}" name="Kolumna2" dataDxfId="7006" dataCellStyle="Walutowy"/>
    <tableColumn id="3" xr3:uid="{00000000-0010-0000-6100-000003000000}" name="Kolumna3" dataDxfId="7005" dataCellStyle="Walutowy">
      <calculatedColumnFormula>SUM(Tabela19224482[#This Row])</calculatedColumnFormula>
    </tableColumn>
    <tableColumn id="4" xr3:uid="{00000000-0010-0000-6100-000004000000}" name="Kolumna4" dataDxfId="7004" dataCellStyle="Walutowy">
      <calculatedColumnFormula>C146-D146</calculatedColumnFormula>
    </tableColumn>
    <tableColumn id="5" xr3:uid="{00000000-0010-0000-6100-000005000000}" name="Kolumna5" dataDxfId="7003" dataCellStyle="Procentowy">
      <calculatedColumnFormula>IFERROR(D146/C146,"")</calculatedColumnFormula>
    </tableColumn>
    <tableColumn id="6" xr3:uid="{00000000-0010-0000-6100-000006000000}" name="Kolumna6" dataDxfId="7002" dataCellStyle="Walutowy"/>
  </tableColumns>
  <tableStyleInfo name="TableStyleLight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62000000}" name="Tabela123674" displayName="Tabela123674" ref="B158:G167" headerRowCount="0" totalsRowShown="0">
  <tableColumns count="6">
    <tableColumn id="1" xr3:uid="{00000000-0010-0000-6200-000001000000}" name="Kolumna1" dataDxfId="7001">
      <calculatedColumnFormula>'Wzorzec kategorii'!B120</calculatedColumnFormula>
    </tableColumn>
    <tableColumn id="2" xr3:uid="{00000000-0010-0000-6200-000002000000}" name="Kolumna2" dataDxfId="7000" dataCellStyle="Walutowy"/>
    <tableColumn id="3" xr3:uid="{00000000-0010-0000-6200-000003000000}" name="Kolumna3" dataDxfId="6999" dataCellStyle="Walutowy">
      <calculatedColumnFormula>SUM(Tabela254886[#This Row])</calculatedColumnFormula>
    </tableColumn>
    <tableColumn id="4" xr3:uid="{00000000-0010-0000-6200-000004000000}" name="Kolumna4" dataDxfId="6998" dataCellStyle="Walutowy">
      <calculatedColumnFormula>C158-D158</calculatedColumnFormula>
    </tableColumn>
    <tableColumn id="5" xr3:uid="{00000000-0010-0000-6200-000005000000}" name="Kolumna5" dataDxfId="6997" dataCellStyle="Procentowy">
      <calculatedColumnFormula>IFERROR(D158/C158,"")</calculatedColumnFormula>
    </tableColumn>
    <tableColumn id="6" xr3:uid="{00000000-0010-0000-6200-000006000000}" name="Kolumna6" dataDxfId="6996" dataCellStyle="Walutowy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14" displayName="Tabela14" ref="B137:G144" headerRowCount="0" totalsRowShown="0" headerRowDxfId="8665" dataDxfId="8664">
  <tableColumns count="6">
    <tableColumn id="1" xr3:uid="{00000000-0010-0000-0B00-000001000000}" name="Kolumna1" dataDxfId="8663"/>
    <tableColumn id="2" xr3:uid="{00000000-0010-0000-0B00-000002000000}" name="Kolumna2" dataDxfId="8662"/>
    <tableColumn id="3" xr3:uid="{00000000-0010-0000-0B00-000003000000}" name="Kolumna3" dataDxfId="8661">
      <calculatedColumnFormula>SUM(Tabela27[#This Row])</calculatedColumnFormula>
    </tableColumn>
    <tableColumn id="4" xr3:uid="{00000000-0010-0000-0B00-000004000000}" name="Kolumna4" dataDxfId="8660">
      <calculatedColumnFormula>C137-D137</calculatedColumnFormula>
    </tableColumn>
    <tableColumn id="5" xr3:uid="{00000000-0010-0000-0B00-000005000000}" name="Kolumna5" dataDxfId="8659">
      <calculatedColumnFormula>IFERROR(D137/C137,"")</calculatedColumnFormula>
    </tableColumn>
    <tableColumn id="6" xr3:uid="{00000000-0010-0000-0B00-000006000000}" name="Kolumna6" dataDxfId="8658"/>
  </tableColumns>
  <tableStyleInfo name="TableStyleLight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63000000}" name="Tabela133775" displayName="Tabela133775" ref="B170:G179" headerRowCount="0" totalsRowShown="0">
  <tableColumns count="6">
    <tableColumn id="1" xr3:uid="{00000000-0010-0000-6300-000001000000}" name="Kolumna1" dataDxfId="6995">
      <calculatedColumnFormula>'Wzorzec kategorii'!B132</calculatedColumnFormula>
    </tableColumn>
    <tableColumn id="2" xr3:uid="{00000000-0010-0000-6300-000002000000}" name="Kolumna2" dataDxfId="6994" dataCellStyle="Walutowy"/>
    <tableColumn id="3" xr3:uid="{00000000-0010-0000-6300-000003000000}" name="Kolumna3" dataDxfId="6993" dataCellStyle="Walutowy">
      <calculatedColumnFormula>SUM(Tabela264987[#This Row])</calculatedColumnFormula>
    </tableColumn>
    <tableColumn id="4" xr3:uid="{00000000-0010-0000-6300-000004000000}" name="Kolumna4" dataDxfId="6992" dataCellStyle="Walutowy">
      <calculatedColumnFormula>C170-D170</calculatedColumnFormula>
    </tableColumn>
    <tableColumn id="5" xr3:uid="{00000000-0010-0000-6300-000005000000}" name="Kolumna5" dataDxfId="6991" dataCellStyle="Procentowy">
      <calculatedColumnFormula>IFERROR(D170/C170,"")</calculatedColumnFormula>
    </tableColumn>
    <tableColumn id="6" xr3:uid="{00000000-0010-0000-6300-000006000000}" name="Kolumna6" dataDxfId="6990" dataCellStyle="Walutowy"/>
  </tableColumns>
  <tableStyleInfo name="TableStyleLight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64000000}" name="Tabela143876" displayName="Tabela143876" ref="B182:G191" headerRowCount="0" totalsRowShown="0">
  <tableColumns count="6">
    <tableColumn id="1" xr3:uid="{00000000-0010-0000-6400-000001000000}" name="Kolumna1" dataDxfId="6989">
      <calculatedColumnFormula>'Wzorzec kategorii'!B144</calculatedColumnFormula>
    </tableColumn>
    <tableColumn id="2" xr3:uid="{00000000-0010-0000-6400-000002000000}" name="Kolumna2" dataDxfId="6988" dataCellStyle="Walutowy"/>
    <tableColumn id="3" xr3:uid="{00000000-0010-0000-6400-000003000000}" name="Kolumna3" dataDxfId="6987" dataCellStyle="Walutowy">
      <calculatedColumnFormula>SUM(Tabela275088[#This Row])</calculatedColumnFormula>
    </tableColumn>
    <tableColumn id="4" xr3:uid="{00000000-0010-0000-6400-000004000000}" name="Kolumna4" dataDxfId="6986" dataCellStyle="Walutowy">
      <calculatedColumnFormula>C182-D182</calculatedColumnFormula>
    </tableColumn>
    <tableColumn id="5" xr3:uid="{00000000-0010-0000-6400-000005000000}" name="Kolumna5" dataDxfId="6985" dataCellStyle="Procentowy">
      <calculatedColumnFormula>IFERROR(D182/C182,"")</calculatedColumnFormula>
    </tableColumn>
    <tableColumn id="6" xr3:uid="{00000000-0010-0000-6400-000006000000}" name="Kolumna6" dataDxfId="6984" dataCellStyle="Walutowy"/>
  </tableColumns>
  <tableStyleInfo name="TableStyleLight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65000000}" name="Tabela153977" displayName="Tabela153977" ref="B194:G203" headerRowCount="0" totalsRowShown="0">
  <tableColumns count="6">
    <tableColumn id="1" xr3:uid="{00000000-0010-0000-6500-000001000000}" name="Kolumna1" dataDxfId="6983">
      <calculatedColumnFormula>'Wzorzec kategorii'!B156</calculatedColumnFormula>
    </tableColumn>
    <tableColumn id="2" xr3:uid="{00000000-0010-0000-6500-000002000000}" name="Kolumna2" dataDxfId="6982" dataCellStyle="Walutowy"/>
    <tableColumn id="3" xr3:uid="{00000000-0010-0000-6500-000003000000}" name="Kolumna3" dataDxfId="6981" dataCellStyle="Walutowy">
      <calculatedColumnFormula>SUM(Tabela285189[#This Row])</calculatedColumnFormula>
    </tableColumn>
    <tableColumn id="4" xr3:uid="{00000000-0010-0000-6500-000004000000}" name="Kolumna4" dataDxfId="6980" dataCellStyle="Walutowy">
      <calculatedColumnFormula>C194-D194</calculatedColumnFormula>
    </tableColumn>
    <tableColumn id="5" xr3:uid="{00000000-0010-0000-6500-000005000000}" name="Kolumna5" dataDxfId="6979" dataCellStyle="Procentowy">
      <calculatedColumnFormula>IFERROR(D194/C194,"")</calculatedColumnFormula>
    </tableColumn>
    <tableColumn id="6" xr3:uid="{00000000-0010-0000-6500-000006000000}" name="Kolumna6" dataDxfId="6978" dataCellStyle="Walutowy"/>
  </tableColumns>
  <tableStyleInfo name="TableStyleLight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66000000}" name="Tabela164078" displayName="Tabela164078" ref="B206:G215" headerRowCount="0" totalsRowShown="0">
  <tableColumns count="6">
    <tableColumn id="1" xr3:uid="{00000000-0010-0000-6600-000001000000}" name="Kolumna1" dataDxfId="6977">
      <calculatedColumnFormula>'Wzorzec kategorii'!B168</calculatedColumnFormula>
    </tableColumn>
    <tableColumn id="2" xr3:uid="{00000000-0010-0000-6600-000002000000}" name="Kolumna2" dataDxfId="6976" dataCellStyle="Walutowy"/>
    <tableColumn id="3" xr3:uid="{00000000-0010-0000-6600-000003000000}" name="Kolumna3" dataDxfId="6975" dataCellStyle="Walutowy">
      <calculatedColumnFormula>SUM(Tabela19234583[#This Row])</calculatedColumnFormula>
    </tableColumn>
    <tableColumn id="4" xr3:uid="{00000000-0010-0000-6600-000004000000}" name="Kolumna4" dataDxfId="6974" dataCellStyle="Walutowy">
      <calculatedColumnFormula>C206-D206</calculatedColumnFormula>
    </tableColumn>
    <tableColumn id="5" xr3:uid="{00000000-0010-0000-6600-000005000000}" name="Kolumna5" dataDxfId="6973" dataCellStyle="Procentowy">
      <calculatedColumnFormula>IFERROR(D206/C206,"")</calculatedColumnFormula>
    </tableColumn>
    <tableColumn id="6" xr3:uid="{00000000-0010-0000-6600-000006000000}" name="Kolumna6" dataDxfId="6972" dataCellStyle="Walutowy"/>
  </tableColumns>
  <tableStyleInfo name="TableStyleLight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67000000}" name="Tabela184179" displayName="Tabela184179" ref="I85:AM95" totalsRowShown="0" headerRowDxfId="6971" dataDxfId="6969" headerRowBorderDxfId="6970">
  <autoFilter ref="I85:AM95" xr:uid="{00000000-0009-0000-0100-00004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700-000001000000}" name="1" dataDxfId="6968"/>
    <tableColumn id="2" xr3:uid="{00000000-0010-0000-6700-000002000000}" name="2" dataDxfId="6967"/>
    <tableColumn id="3" xr3:uid="{00000000-0010-0000-6700-000003000000}" name="3" dataDxfId="6966"/>
    <tableColumn id="4" xr3:uid="{00000000-0010-0000-6700-000004000000}" name="4" dataDxfId="6965"/>
    <tableColumn id="5" xr3:uid="{00000000-0010-0000-6700-000005000000}" name="5" dataDxfId="6964"/>
    <tableColumn id="6" xr3:uid="{00000000-0010-0000-6700-000006000000}" name="6" dataDxfId="6963"/>
    <tableColumn id="7" xr3:uid="{00000000-0010-0000-6700-000007000000}" name="7" dataDxfId="6962"/>
    <tableColumn id="8" xr3:uid="{00000000-0010-0000-6700-000008000000}" name="8" dataDxfId="6961"/>
    <tableColumn id="9" xr3:uid="{00000000-0010-0000-6700-000009000000}" name="9" dataDxfId="6960"/>
    <tableColumn id="10" xr3:uid="{00000000-0010-0000-6700-00000A000000}" name="10" dataDxfId="6959"/>
    <tableColumn id="11" xr3:uid="{00000000-0010-0000-6700-00000B000000}" name="11" dataDxfId="6958"/>
    <tableColumn id="12" xr3:uid="{00000000-0010-0000-6700-00000C000000}" name="12" dataDxfId="6957"/>
    <tableColumn id="13" xr3:uid="{00000000-0010-0000-6700-00000D000000}" name="13" dataDxfId="6956"/>
    <tableColumn id="14" xr3:uid="{00000000-0010-0000-6700-00000E000000}" name="14" dataDxfId="6955"/>
    <tableColumn id="15" xr3:uid="{00000000-0010-0000-6700-00000F000000}" name="15" dataDxfId="6954"/>
    <tableColumn id="16" xr3:uid="{00000000-0010-0000-6700-000010000000}" name="16" dataDxfId="6953"/>
    <tableColumn id="17" xr3:uid="{00000000-0010-0000-6700-000011000000}" name="17" dataDxfId="6952"/>
    <tableColumn id="18" xr3:uid="{00000000-0010-0000-6700-000012000000}" name="18" dataDxfId="6951"/>
    <tableColumn id="19" xr3:uid="{00000000-0010-0000-6700-000013000000}" name="19" dataDxfId="6950"/>
    <tableColumn id="20" xr3:uid="{00000000-0010-0000-6700-000014000000}" name="20" dataDxfId="6949"/>
    <tableColumn id="21" xr3:uid="{00000000-0010-0000-6700-000015000000}" name="21" dataDxfId="6948"/>
    <tableColumn id="22" xr3:uid="{00000000-0010-0000-6700-000016000000}" name="22" dataDxfId="6947"/>
    <tableColumn id="23" xr3:uid="{00000000-0010-0000-6700-000017000000}" name="23" dataDxfId="6946"/>
    <tableColumn id="24" xr3:uid="{00000000-0010-0000-6700-000018000000}" name="24" dataDxfId="6945"/>
    <tableColumn id="25" xr3:uid="{00000000-0010-0000-6700-000019000000}" name="25" dataDxfId="6944"/>
    <tableColumn id="26" xr3:uid="{00000000-0010-0000-6700-00001A000000}" name="26" dataDxfId="6943"/>
    <tableColumn id="27" xr3:uid="{00000000-0010-0000-6700-00001B000000}" name="27" dataDxfId="6942"/>
    <tableColumn id="28" xr3:uid="{00000000-0010-0000-6700-00001C000000}" name="28" dataDxfId="6941"/>
    <tableColumn id="29" xr3:uid="{00000000-0010-0000-6700-00001D000000}" name="29" dataDxfId="6940"/>
    <tableColumn id="30" xr3:uid="{00000000-0010-0000-6700-00001E000000}" name="30" dataDxfId="6939"/>
    <tableColumn id="31" xr3:uid="{00000000-0010-0000-6700-00001F000000}" name="31" dataDxfId="6938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68000000}" name="Tabela194280" displayName="Tabela194280" ref="I97:AM107" totalsRowShown="0" headerRowDxfId="6937" dataDxfId="6935" headerRowBorderDxfId="6936">
  <autoFilter ref="I97:AM107" xr:uid="{00000000-0009-0000-0100-00004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800-000001000000}" name="1" dataDxfId="6934"/>
    <tableColumn id="2" xr3:uid="{00000000-0010-0000-6800-000002000000}" name="2" dataDxfId="6933"/>
    <tableColumn id="3" xr3:uid="{00000000-0010-0000-6800-000003000000}" name="3" dataDxfId="6932"/>
    <tableColumn id="4" xr3:uid="{00000000-0010-0000-6800-000004000000}" name="4" dataDxfId="6931"/>
    <tableColumn id="5" xr3:uid="{00000000-0010-0000-6800-000005000000}" name="5" dataDxfId="6930"/>
    <tableColumn id="6" xr3:uid="{00000000-0010-0000-6800-000006000000}" name="6" dataDxfId="6929"/>
    <tableColumn id="7" xr3:uid="{00000000-0010-0000-6800-000007000000}" name="7" dataDxfId="6928"/>
    <tableColumn id="8" xr3:uid="{00000000-0010-0000-6800-000008000000}" name="8" dataDxfId="6927"/>
    <tableColumn id="9" xr3:uid="{00000000-0010-0000-6800-000009000000}" name="9" dataDxfId="6926"/>
    <tableColumn id="10" xr3:uid="{00000000-0010-0000-6800-00000A000000}" name="10" dataDxfId="6925"/>
    <tableColumn id="11" xr3:uid="{00000000-0010-0000-6800-00000B000000}" name="11" dataDxfId="6924"/>
    <tableColumn id="12" xr3:uid="{00000000-0010-0000-6800-00000C000000}" name="12" dataDxfId="6923"/>
    <tableColumn id="13" xr3:uid="{00000000-0010-0000-6800-00000D000000}" name="13" dataDxfId="6922"/>
    <tableColumn id="14" xr3:uid="{00000000-0010-0000-6800-00000E000000}" name="14" dataDxfId="6921"/>
    <tableColumn id="15" xr3:uid="{00000000-0010-0000-6800-00000F000000}" name="15" dataDxfId="6920"/>
    <tableColumn id="16" xr3:uid="{00000000-0010-0000-6800-000010000000}" name="16" dataDxfId="6919"/>
    <tableColumn id="17" xr3:uid="{00000000-0010-0000-6800-000011000000}" name="17" dataDxfId="6918"/>
    <tableColumn id="18" xr3:uid="{00000000-0010-0000-6800-000012000000}" name="18" dataDxfId="6917"/>
    <tableColumn id="19" xr3:uid="{00000000-0010-0000-6800-000013000000}" name="19" dataDxfId="6916"/>
    <tableColumn id="20" xr3:uid="{00000000-0010-0000-6800-000014000000}" name="20" dataDxfId="6915"/>
    <tableColumn id="21" xr3:uid="{00000000-0010-0000-6800-000015000000}" name="21" dataDxfId="6914"/>
    <tableColumn id="22" xr3:uid="{00000000-0010-0000-6800-000016000000}" name="22" dataDxfId="6913"/>
    <tableColumn id="23" xr3:uid="{00000000-0010-0000-6800-000017000000}" name="23" dataDxfId="6912"/>
    <tableColumn id="24" xr3:uid="{00000000-0010-0000-6800-000018000000}" name="24" dataDxfId="6911"/>
    <tableColumn id="25" xr3:uid="{00000000-0010-0000-6800-000019000000}" name="25" dataDxfId="6910"/>
    <tableColumn id="26" xr3:uid="{00000000-0010-0000-6800-00001A000000}" name="26" dataDxfId="6909"/>
    <tableColumn id="27" xr3:uid="{00000000-0010-0000-6800-00001B000000}" name="27" dataDxfId="6908"/>
    <tableColumn id="28" xr3:uid="{00000000-0010-0000-6800-00001C000000}" name="28" dataDxfId="6907"/>
    <tableColumn id="29" xr3:uid="{00000000-0010-0000-6800-00001D000000}" name="29" dataDxfId="6906"/>
    <tableColumn id="30" xr3:uid="{00000000-0010-0000-6800-00001E000000}" name="30" dataDxfId="6905"/>
    <tableColumn id="31" xr3:uid="{00000000-0010-0000-6800-00001F000000}" name="31" dataDxfId="6904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69000000}" name="Tabela19214381" displayName="Tabela19214381" ref="I109:AM119" totalsRowShown="0" headerRowDxfId="6903" dataDxfId="6901" headerRowBorderDxfId="6902">
  <autoFilter ref="I109:AM119" xr:uid="{00000000-0009-0000-0100-00005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900-000001000000}" name="1" dataDxfId="6900"/>
    <tableColumn id="2" xr3:uid="{00000000-0010-0000-6900-000002000000}" name="2" dataDxfId="6899"/>
    <tableColumn id="3" xr3:uid="{00000000-0010-0000-6900-000003000000}" name="3" dataDxfId="6898"/>
    <tableColumn id="4" xr3:uid="{00000000-0010-0000-6900-000004000000}" name="4" dataDxfId="6897"/>
    <tableColumn id="5" xr3:uid="{00000000-0010-0000-6900-000005000000}" name="5" dataDxfId="6896"/>
    <tableColumn id="6" xr3:uid="{00000000-0010-0000-6900-000006000000}" name="6" dataDxfId="6895"/>
    <tableColumn id="7" xr3:uid="{00000000-0010-0000-6900-000007000000}" name="7" dataDxfId="6894"/>
    <tableColumn id="8" xr3:uid="{00000000-0010-0000-6900-000008000000}" name="8" dataDxfId="6893"/>
    <tableColumn id="9" xr3:uid="{00000000-0010-0000-6900-000009000000}" name="9" dataDxfId="6892"/>
    <tableColumn id="10" xr3:uid="{00000000-0010-0000-6900-00000A000000}" name="10" dataDxfId="6891"/>
    <tableColumn id="11" xr3:uid="{00000000-0010-0000-6900-00000B000000}" name="11" dataDxfId="6890"/>
    <tableColumn id="12" xr3:uid="{00000000-0010-0000-6900-00000C000000}" name="12" dataDxfId="6889"/>
    <tableColumn id="13" xr3:uid="{00000000-0010-0000-6900-00000D000000}" name="13" dataDxfId="6888"/>
    <tableColumn id="14" xr3:uid="{00000000-0010-0000-6900-00000E000000}" name="14" dataDxfId="6887"/>
    <tableColumn id="15" xr3:uid="{00000000-0010-0000-6900-00000F000000}" name="15" dataDxfId="6886"/>
    <tableColumn id="16" xr3:uid="{00000000-0010-0000-6900-000010000000}" name="16" dataDxfId="6885"/>
    <tableColumn id="17" xr3:uid="{00000000-0010-0000-6900-000011000000}" name="17" dataDxfId="6884"/>
    <tableColumn id="18" xr3:uid="{00000000-0010-0000-6900-000012000000}" name="18" dataDxfId="6883"/>
    <tableColumn id="19" xr3:uid="{00000000-0010-0000-6900-000013000000}" name="19" dataDxfId="6882"/>
    <tableColumn id="20" xr3:uid="{00000000-0010-0000-6900-000014000000}" name="20" dataDxfId="6881"/>
    <tableColumn id="21" xr3:uid="{00000000-0010-0000-6900-000015000000}" name="21" dataDxfId="6880"/>
    <tableColumn id="22" xr3:uid="{00000000-0010-0000-6900-000016000000}" name="22" dataDxfId="6879"/>
    <tableColumn id="23" xr3:uid="{00000000-0010-0000-6900-000017000000}" name="23" dataDxfId="6878"/>
    <tableColumn id="24" xr3:uid="{00000000-0010-0000-6900-000018000000}" name="24" dataDxfId="6877"/>
    <tableColumn id="25" xr3:uid="{00000000-0010-0000-6900-000019000000}" name="25" dataDxfId="6876"/>
    <tableColumn id="26" xr3:uid="{00000000-0010-0000-6900-00001A000000}" name="26" dataDxfId="6875"/>
    <tableColumn id="27" xr3:uid="{00000000-0010-0000-6900-00001B000000}" name="27" dataDxfId="6874"/>
    <tableColumn id="28" xr3:uid="{00000000-0010-0000-6900-00001C000000}" name="28" dataDxfId="6873"/>
    <tableColumn id="29" xr3:uid="{00000000-0010-0000-6900-00001D000000}" name="29" dataDxfId="6872"/>
    <tableColumn id="30" xr3:uid="{00000000-0010-0000-6900-00001E000000}" name="30" dataDxfId="6871"/>
    <tableColumn id="31" xr3:uid="{00000000-0010-0000-6900-00001F000000}" name="31" dataDxfId="6870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6A000000}" name="Tabela19224482" displayName="Tabela19224482" ref="I145:AM155" totalsRowShown="0" headerRowDxfId="6869" dataDxfId="6867" headerRowBorderDxfId="6868">
  <autoFilter ref="I145:AM155" xr:uid="{00000000-0009-0000-0100-00005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A00-000001000000}" name="1" dataDxfId="6866"/>
    <tableColumn id="2" xr3:uid="{00000000-0010-0000-6A00-000002000000}" name="2" dataDxfId="6865"/>
    <tableColumn id="3" xr3:uid="{00000000-0010-0000-6A00-000003000000}" name="3" dataDxfId="6864"/>
    <tableColumn id="4" xr3:uid="{00000000-0010-0000-6A00-000004000000}" name="4" dataDxfId="6863"/>
    <tableColumn id="5" xr3:uid="{00000000-0010-0000-6A00-000005000000}" name="5" dataDxfId="6862"/>
    <tableColumn id="6" xr3:uid="{00000000-0010-0000-6A00-000006000000}" name="6" dataDxfId="6861"/>
    <tableColumn id="7" xr3:uid="{00000000-0010-0000-6A00-000007000000}" name="7" dataDxfId="6860"/>
    <tableColumn id="8" xr3:uid="{00000000-0010-0000-6A00-000008000000}" name="8" dataDxfId="6859"/>
    <tableColumn id="9" xr3:uid="{00000000-0010-0000-6A00-000009000000}" name="9" dataDxfId="6858"/>
    <tableColumn id="10" xr3:uid="{00000000-0010-0000-6A00-00000A000000}" name="10" dataDxfId="6857"/>
    <tableColumn id="11" xr3:uid="{00000000-0010-0000-6A00-00000B000000}" name="11" dataDxfId="6856"/>
    <tableColumn id="12" xr3:uid="{00000000-0010-0000-6A00-00000C000000}" name="12" dataDxfId="6855"/>
    <tableColumn id="13" xr3:uid="{00000000-0010-0000-6A00-00000D000000}" name="13" dataDxfId="6854"/>
    <tableColumn id="14" xr3:uid="{00000000-0010-0000-6A00-00000E000000}" name="14" dataDxfId="6853"/>
    <tableColumn id="15" xr3:uid="{00000000-0010-0000-6A00-00000F000000}" name="15" dataDxfId="6852"/>
    <tableColumn id="16" xr3:uid="{00000000-0010-0000-6A00-000010000000}" name="16" dataDxfId="6851"/>
    <tableColumn id="17" xr3:uid="{00000000-0010-0000-6A00-000011000000}" name="17" dataDxfId="6850"/>
    <tableColumn id="18" xr3:uid="{00000000-0010-0000-6A00-000012000000}" name="18" dataDxfId="6849"/>
    <tableColumn id="19" xr3:uid="{00000000-0010-0000-6A00-000013000000}" name="19" dataDxfId="6848"/>
    <tableColumn id="20" xr3:uid="{00000000-0010-0000-6A00-000014000000}" name="20" dataDxfId="6847"/>
    <tableColumn id="21" xr3:uid="{00000000-0010-0000-6A00-000015000000}" name="21" dataDxfId="6846"/>
    <tableColumn id="22" xr3:uid="{00000000-0010-0000-6A00-000016000000}" name="22" dataDxfId="6845"/>
    <tableColumn id="23" xr3:uid="{00000000-0010-0000-6A00-000017000000}" name="23" dataDxfId="6844"/>
    <tableColumn id="24" xr3:uid="{00000000-0010-0000-6A00-000018000000}" name="24" dataDxfId="6843"/>
    <tableColumn id="25" xr3:uid="{00000000-0010-0000-6A00-000019000000}" name="25" dataDxfId="6842"/>
    <tableColumn id="26" xr3:uid="{00000000-0010-0000-6A00-00001A000000}" name="26" dataDxfId="6841"/>
    <tableColumn id="27" xr3:uid="{00000000-0010-0000-6A00-00001B000000}" name="27" dataDxfId="6840"/>
    <tableColumn id="28" xr3:uid="{00000000-0010-0000-6A00-00001C000000}" name="28" dataDxfId="6839"/>
    <tableColumn id="29" xr3:uid="{00000000-0010-0000-6A00-00001D000000}" name="29" dataDxfId="6838"/>
    <tableColumn id="30" xr3:uid="{00000000-0010-0000-6A00-00001E000000}" name="30" dataDxfId="6837"/>
    <tableColumn id="31" xr3:uid="{00000000-0010-0000-6A00-00001F000000}" name="31" dataDxfId="6836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6B000000}" name="Tabela19234583" displayName="Tabela19234583" ref="I205:AM215" totalsRowShown="0" headerRowDxfId="6835" dataDxfId="6833" headerRowBorderDxfId="6834">
  <autoFilter ref="I205:AM215" xr:uid="{00000000-0009-0000-0100-00005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B00-000001000000}" name="1" dataDxfId="6832"/>
    <tableColumn id="2" xr3:uid="{00000000-0010-0000-6B00-000002000000}" name="2" dataDxfId="6831"/>
    <tableColumn id="3" xr3:uid="{00000000-0010-0000-6B00-000003000000}" name="3" dataDxfId="6830"/>
    <tableColumn id="4" xr3:uid="{00000000-0010-0000-6B00-000004000000}" name="4" dataDxfId="6829"/>
    <tableColumn id="5" xr3:uid="{00000000-0010-0000-6B00-000005000000}" name="5" dataDxfId="6828"/>
    <tableColumn id="6" xr3:uid="{00000000-0010-0000-6B00-000006000000}" name="6" dataDxfId="6827"/>
    <tableColumn id="7" xr3:uid="{00000000-0010-0000-6B00-000007000000}" name="7" dataDxfId="6826"/>
    <tableColumn id="8" xr3:uid="{00000000-0010-0000-6B00-000008000000}" name="8" dataDxfId="6825"/>
    <tableColumn id="9" xr3:uid="{00000000-0010-0000-6B00-000009000000}" name="9" dataDxfId="6824"/>
    <tableColumn id="10" xr3:uid="{00000000-0010-0000-6B00-00000A000000}" name="10" dataDxfId="6823"/>
    <tableColumn id="11" xr3:uid="{00000000-0010-0000-6B00-00000B000000}" name="11" dataDxfId="6822"/>
    <tableColumn id="12" xr3:uid="{00000000-0010-0000-6B00-00000C000000}" name="12" dataDxfId="6821"/>
    <tableColumn id="13" xr3:uid="{00000000-0010-0000-6B00-00000D000000}" name="13" dataDxfId="6820"/>
    <tableColumn id="14" xr3:uid="{00000000-0010-0000-6B00-00000E000000}" name="14" dataDxfId="6819"/>
    <tableColumn id="15" xr3:uid="{00000000-0010-0000-6B00-00000F000000}" name="15" dataDxfId="6818"/>
    <tableColumn id="16" xr3:uid="{00000000-0010-0000-6B00-000010000000}" name="16" dataDxfId="6817"/>
    <tableColumn id="17" xr3:uid="{00000000-0010-0000-6B00-000011000000}" name="17" dataDxfId="6816"/>
    <tableColumn id="18" xr3:uid="{00000000-0010-0000-6B00-000012000000}" name="18" dataDxfId="6815"/>
    <tableColumn id="19" xr3:uid="{00000000-0010-0000-6B00-000013000000}" name="19" dataDxfId="6814"/>
    <tableColumn id="20" xr3:uid="{00000000-0010-0000-6B00-000014000000}" name="20" dataDxfId="6813"/>
    <tableColumn id="21" xr3:uid="{00000000-0010-0000-6B00-000015000000}" name="21" dataDxfId="6812"/>
    <tableColumn id="22" xr3:uid="{00000000-0010-0000-6B00-000016000000}" name="22" dataDxfId="6811"/>
    <tableColumn id="23" xr3:uid="{00000000-0010-0000-6B00-000017000000}" name="23" dataDxfId="6810"/>
    <tableColumn id="24" xr3:uid="{00000000-0010-0000-6B00-000018000000}" name="24" dataDxfId="6809"/>
    <tableColumn id="25" xr3:uid="{00000000-0010-0000-6B00-000019000000}" name="25" dataDxfId="6808"/>
    <tableColumn id="26" xr3:uid="{00000000-0010-0000-6B00-00001A000000}" name="26" dataDxfId="6807"/>
    <tableColumn id="27" xr3:uid="{00000000-0010-0000-6B00-00001B000000}" name="27" dataDxfId="6806"/>
    <tableColumn id="28" xr3:uid="{00000000-0010-0000-6B00-00001C000000}" name="28" dataDxfId="6805"/>
    <tableColumn id="29" xr3:uid="{00000000-0010-0000-6B00-00001D000000}" name="29" dataDxfId="6804"/>
    <tableColumn id="30" xr3:uid="{00000000-0010-0000-6B00-00001E000000}" name="30" dataDxfId="6803"/>
    <tableColumn id="31" xr3:uid="{00000000-0010-0000-6B00-00001F000000}" name="31" dataDxfId="6802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6C000000}" name="Tabela1921244684" displayName="Tabela1921244684" ref="I133:AM143" totalsRowShown="0" headerRowDxfId="6801" dataDxfId="6799" headerRowBorderDxfId="6800">
  <autoFilter ref="I133:AM143" xr:uid="{00000000-0009-0000-0100-00005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C00-000001000000}" name="1" dataDxfId="6798"/>
    <tableColumn id="2" xr3:uid="{00000000-0010-0000-6C00-000002000000}" name="2" dataDxfId="6797"/>
    <tableColumn id="3" xr3:uid="{00000000-0010-0000-6C00-000003000000}" name="3" dataDxfId="6796"/>
    <tableColumn id="4" xr3:uid="{00000000-0010-0000-6C00-000004000000}" name="4" dataDxfId="6795"/>
    <tableColumn id="5" xr3:uid="{00000000-0010-0000-6C00-000005000000}" name="5" dataDxfId="6794"/>
    <tableColumn id="6" xr3:uid="{00000000-0010-0000-6C00-000006000000}" name="6" dataDxfId="6793"/>
    <tableColumn id="7" xr3:uid="{00000000-0010-0000-6C00-000007000000}" name="7" dataDxfId="6792"/>
    <tableColumn id="8" xr3:uid="{00000000-0010-0000-6C00-000008000000}" name="8" dataDxfId="6791"/>
    <tableColumn id="9" xr3:uid="{00000000-0010-0000-6C00-000009000000}" name="9" dataDxfId="6790"/>
    <tableColumn id="10" xr3:uid="{00000000-0010-0000-6C00-00000A000000}" name="10" dataDxfId="6789"/>
    <tableColumn id="11" xr3:uid="{00000000-0010-0000-6C00-00000B000000}" name="11" dataDxfId="6788"/>
    <tableColumn id="12" xr3:uid="{00000000-0010-0000-6C00-00000C000000}" name="12" dataDxfId="6787"/>
    <tableColumn id="13" xr3:uid="{00000000-0010-0000-6C00-00000D000000}" name="13" dataDxfId="6786"/>
    <tableColumn id="14" xr3:uid="{00000000-0010-0000-6C00-00000E000000}" name="14" dataDxfId="6785"/>
    <tableColumn id="15" xr3:uid="{00000000-0010-0000-6C00-00000F000000}" name="15" dataDxfId="6784"/>
    <tableColumn id="16" xr3:uid="{00000000-0010-0000-6C00-000010000000}" name="16" dataDxfId="6783"/>
    <tableColumn id="17" xr3:uid="{00000000-0010-0000-6C00-000011000000}" name="17" dataDxfId="6782"/>
    <tableColumn id="18" xr3:uid="{00000000-0010-0000-6C00-000012000000}" name="18" dataDxfId="6781"/>
    <tableColumn id="19" xr3:uid="{00000000-0010-0000-6C00-000013000000}" name="19" dataDxfId="6780"/>
    <tableColumn id="20" xr3:uid="{00000000-0010-0000-6C00-000014000000}" name="20" dataDxfId="6779"/>
    <tableColumn id="21" xr3:uid="{00000000-0010-0000-6C00-000015000000}" name="21" dataDxfId="6778"/>
    <tableColumn id="22" xr3:uid="{00000000-0010-0000-6C00-000016000000}" name="22" dataDxfId="6777"/>
    <tableColumn id="23" xr3:uid="{00000000-0010-0000-6C00-000017000000}" name="23" dataDxfId="6776"/>
    <tableColumn id="24" xr3:uid="{00000000-0010-0000-6C00-000018000000}" name="24" dataDxfId="6775"/>
    <tableColumn id="25" xr3:uid="{00000000-0010-0000-6C00-000019000000}" name="25" dataDxfId="6774"/>
    <tableColumn id="26" xr3:uid="{00000000-0010-0000-6C00-00001A000000}" name="26" dataDxfId="6773"/>
    <tableColumn id="27" xr3:uid="{00000000-0010-0000-6C00-00001B000000}" name="27" dataDxfId="6772"/>
    <tableColumn id="28" xr3:uid="{00000000-0010-0000-6C00-00001C000000}" name="28" dataDxfId="6771"/>
    <tableColumn id="29" xr3:uid="{00000000-0010-0000-6C00-00001D000000}" name="29" dataDxfId="6770"/>
    <tableColumn id="30" xr3:uid="{00000000-0010-0000-6C00-00001E000000}" name="30" dataDxfId="6769"/>
    <tableColumn id="31" xr3:uid="{00000000-0010-0000-6C00-00001F000000}" name="31" dataDxfId="676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ela15" displayName="Tabela15" ref="B147:G152" headerRowCount="0" totalsRowShown="0" headerRowDxfId="8657" dataDxfId="8656">
  <tableColumns count="6">
    <tableColumn id="1" xr3:uid="{00000000-0010-0000-0C00-000001000000}" name="Kolumna1" dataDxfId="8655"/>
    <tableColumn id="2" xr3:uid="{00000000-0010-0000-0C00-000002000000}" name="Kolumna2" dataDxfId="8654"/>
    <tableColumn id="3" xr3:uid="{00000000-0010-0000-0C00-000003000000}" name="Kolumna3" dataDxfId="8653">
      <calculatedColumnFormula>SUM(Tabela28[#This Row])</calculatedColumnFormula>
    </tableColumn>
    <tableColumn id="4" xr3:uid="{00000000-0010-0000-0C00-000004000000}" name="Kolumna4" dataDxfId="8652">
      <calculatedColumnFormula>C147-D147</calculatedColumnFormula>
    </tableColumn>
    <tableColumn id="5" xr3:uid="{00000000-0010-0000-0C00-000005000000}" name="Kolumna5" dataDxfId="8651">
      <calculatedColumnFormula>IFERROR(D147/C147,"")</calculatedColumnFormula>
    </tableColumn>
    <tableColumn id="6" xr3:uid="{00000000-0010-0000-0C00-000006000000}" name="Kolumna6" dataDxfId="8650"/>
  </tableColumns>
  <tableStyleInfo name="TableStyleLight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6D000000}" name="Tabela1921254785" displayName="Tabela1921254785" ref="I121:AM131" totalsRowShown="0" headerRowDxfId="6767" dataDxfId="6765" headerRowBorderDxfId="6766">
  <autoFilter ref="I121:AM131" xr:uid="{00000000-0009-0000-0100-00005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D00-000001000000}" name="1" dataDxfId="6764"/>
    <tableColumn id="2" xr3:uid="{00000000-0010-0000-6D00-000002000000}" name="2" dataDxfId="6763"/>
    <tableColumn id="3" xr3:uid="{00000000-0010-0000-6D00-000003000000}" name="3" dataDxfId="6762"/>
    <tableColumn id="4" xr3:uid="{00000000-0010-0000-6D00-000004000000}" name="4" dataDxfId="6761"/>
    <tableColumn id="5" xr3:uid="{00000000-0010-0000-6D00-000005000000}" name="5" dataDxfId="6760"/>
    <tableColumn id="6" xr3:uid="{00000000-0010-0000-6D00-000006000000}" name="6" dataDxfId="6759"/>
    <tableColumn id="7" xr3:uid="{00000000-0010-0000-6D00-000007000000}" name="7" dataDxfId="6758"/>
    <tableColumn id="8" xr3:uid="{00000000-0010-0000-6D00-000008000000}" name="8" dataDxfId="6757"/>
    <tableColumn id="9" xr3:uid="{00000000-0010-0000-6D00-000009000000}" name="9" dataDxfId="6756"/>
    <tableColumn id="10" xr3:uid="{00000000-0010-0000-6D00-00000A000000}" name="10" dataDxfId="6755"/>
    <tableColumn id="11" xr3:uid="{00000000-0010-0000-6D00-00000B000000}" name="11" dataDxfId="6754"/>
    <tableColumn id="12" xr3:uid="{00000000-0010-0000-6D00-00000C000000}" name="12" dataDxfId="6753"/>
    <tableColumn id="13" xr3:uid="{00000000-0010-0000-6D00-00000D000000}" name="13" dataDxfId="6752"/>
    <tableColumn id="14" xr3:uid="{00000000-0010-0000-6D00-00000E000000}" name="14" dataDxfId="6751"/>
    <tableColumn id="15" xr3:uid="{00000000-0010-0000-6D00-00000F000000}" name="15" dataDxfId="6750"/>
    <tableColumn id="16" xr3:uid="{00000000-0010-0000-6D00-000010000000}" name="16" dataDxfId="6749"/>
    <tableColumn id="17" xr3:uid="{00000000-0010-0000-6D00-000011000000}" name="17" dataDxfId="6748"/>
    <tableColumn id="18" xr3:uid="{00000000-0010-0000-6D00-000012000000}" name="18" dataDxfId="6747"/>
    <tableColumn id="19" xr3:uid="{00000000-0010-0000-6D00-000013000000}" name="19" dataDxfId="6746"/>
    <tableColumn id="20" xr3:uid="{00000000-0010-0000-6D00-000014000000}" name="20" dataDxfId="6745"/>
    <tableColumn id="21" xr3:uid="{00000000-0010-0000-6D00-000015000000}" name="21" dataDxfId="6744"/>
    <tableColumn id="22" xr3:uid="{00000000-0010-0000-6D00-000016000000}" name="22" dataDxfId="6743"/>
    <tableColumn id="23" xr3:uid="{00000000-0010-0000-6D00-000017000000}" name="23" dataDxfId="6742"/>
    <tableColumn id="24" xr3:uid="{00000000-0010-0000-6D00-000018000000}" name="24" dataDxfId="6741"/>
    <tableColumn id="25" xr3:uid="{00000000-0010-0000-6D00-000019000000}" name="25" dataDxfId="6740"/>
    <tableColumn id="26" xr3:uid="{00000000-0010-0000-6D00-00001A000000}" name="26" dataDxfId="6739"/>
    <tableColumn id="27" xr3:uid="{00000000-0010-0000-6D00-00001B000000}" name="27" dataDxfId="6738"/>
    <tableColumn id="28" xr3:uid="{00000000-0010-0000-6D00-00001C000000}" name="28" dataDxfId="6737"/>
    <tableColumn id="29" xr3:uid="{00000000-0010-0000-6D00-00001D000000}" name="29" dataDxfId="6736"/>
    <tableColumn id="30" xr3:uid="{00000000-0010-0000-6D00-00001E000000}" name="30" dataDxfId="6735"/>
    <tableColumn id="31" xr3:uid="{00000000-0010-0000-6D00-00001F000000}" name="31" dataDxfId="6734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6E000000}" name="Tabela254886" displayName="Tabela254886" ref="I157:AM167" totalsRowShown="0" headerRowDxfId="6733" dataDxfId="6732">
  <autoFilter ref="I157:AM167" xr:uid="{00000000-0009-0000-0100-00005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E00-000001000000}" name="1" dataDxfId="6731"/>
    <tableColumn id="2" xr3:uid="{00000000-0010-0000-6E00-000002000000}" name="2" dataDxfId="6730"/>
    <tableColumn id="3" xr3:uid="{00000000-0010-0000-6E00-000003000000}" name="3" dataDxfId="6729"/>
    <tableColumn id="4" xr3:uid="{00000000-0010-0000-6E00-000004000000}" name="4" dataDxfId="6728"/>
    <tableColumn id="5" xr3:uid="{00000000-0010-0000-6E00-000005000000}" name="5" dataDxfId="6727"/>
    <tableColumn id="6" xr3:uid="{00000000-0010-0000-6E00-000006000000}" name="6" dataDxfId="6726"/>
    <tableColumn id="7" xr3:uid="{00000000-0010-0000-6E00-000007000000}" name="7" dataDxfId="6725"/>
    <tableColumn id="8" xr3:uid="{00000000-0010-0000-6E00-000008000000}" name="8" dataDxfId="6724"/>
    <tableColumn id="9" xr3:uid="{00000000-0010-0000-6E00-000009000000}" name="9" dataDxfId="6723"/>
    <tableColumn id="10" xr3:uid="{00000000-0010-0000-6E00-00000A000000}" name="10" dataDxfId="6722"/>
    <tableColumn id="11" xr3:uid="{00000000-0010-0000-6E00-00000B000000}" name="11" dataDxfId="6721"/>
    <tableColumn id="12" xr3:uid="{00000000-0010-0000-6E00-00000C000000}" name="12" dataDxfId="6720"/>
    <tableColumn id="13" xr3:uid="{00000000-0010-0000-6E00-00000D000000}" name="13" dataDxfId="6719"/>
    <tableColumn id="14" xr3:uid="{00000000-0010-0000-6E00-00000E000000}" name="14" dataDxfId="6718"/>
    <tableColumn id="15" xr3:uid="{00000000-0010-0000-6E00-00000F000000}" name="15" dataDxfId="6717"/>
    <tableColumn id="16" xr3:uid="{00000000-0010-0000-6E00-000010000000}" name="16" dataDxfId="6716"/>
    <tableColumn id="17" xr3:uid="{00000000-0010-0000-6E00-000011000000}" name="17" dataDxfId="6715"/>
    <tableColumn id="18" xr3:uid="{00000000-0010-0000-6E00-000012000000}" name="18" dataDxfId="6714"/>
    <tableColumn id="19" xr3:uid="{00000000-0010-0000-6E00-000013000000}" name="19" dataDxfId="6713"/>
    <tableColumn id="20" xr3:uid="{00000000-0010-0000-6E00-000014000000}" name="20" dataDxfId="6712"/>
    <tableColumn id="21" xr3:uid="{00000000-0010-0000-6E00-000015000000}" name="21" dataDxfId="6711"/>
    <tableColumn id="22" xr3:uid="{00000000-0010-0000-6E00-000016000000}" name="22" dataDxfId="6710"/>
    <tableColumn id="23" xr3:uid="{00000000-0010-0000-6E00-000017000000}" name="23" dataDxfId="6709"/>
    <tableColumn id="24" xr3:uid="{00000000-0010-0000-6E00-000018000000}" name="24" dataDxfId="6708"/>
    <tableColumn id="25" xr3:uid="{00000000-0010-0000-6E00-000019000000}" name="25" dataDxfId="6707"/>
    <tableColumn id="26" xr3:uid="{00000000-0010-0000-6E00-00001A000000}" name="26" dataDxfId="6706"/>
    <tableColumn id="27" xr3:uid="{00000000-0010-0000-6E00-00001B000000}" name="27" dataDxfId="6705"/>
    <tableColumn id="28" xr3:uid="{00000000-0010-0000-6E00-00001C000000}" name="28" dataDxfId="6704"/>
    <tableColumn id="29" xr3:uid="{00000000-0010-0000-6E00-00001D000000}" name="29" dataDxfId="6703"/>
    <tableColumn id="30" xr3:uid="{00000000-0010-0000-6E00-00001E000000}" name="30" dataDxfId="6702"/>
    <tableColumn id="31" xr3:uid="{00000000-0010-0000-6E00-00001F000000}" name="31" dataDxfId="6701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6F000000}" name="Tabela264987" displayName="Tabela264987" ref="I169:AM179" totalsRowShown="0" headerRowDxfId="6700" headerRowBorderDxfId="6699">
  <autoFilter ref="I169:AM179" xr:uid="{00000000-0009-0000-0100-00005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F00-000001000000}" name="1" dataDxfId="6698"/>
    <tableColumn id="2" xr3:uid="{00000000-0010-0000-6F00-000002000000}" name="2" dataDxfId="6697"/>
    <tableColumn id="3" xr3:uid="{00000000-0010-0000-6F00-000003000000}" name="3" dataDxfId="6696"/>
    <tableColumn id="4" xr3:uid="{00000000-0010-0000-6F00-000004000000}" name="4" dataDxfId="6695"/>
    <tableColumn id="5" xr3:uid="{00000000-0010-0000-6F00-000005000000}" name="5" dataDxfId="6694"/>
    <tableColumn id="6" xr3:uid="{00000000-0010-0000-6F00-000006000000}" name="6" dataDxfId="6693"/>
    <tableColumn id="7" xr3:uid="{00000000-0010-0000-6F00-000007000000}" name="7" dataDxfId="6692"/>
    <tableColumn id="8" xr3:uid="{00000000-0010-0000-6F00-000008000000}" name="8" dataDxfId="6691"/>
    <tableColumn id="9" xr3:uid="{00000000-0010-0000-6F00-000009000000}" name="9" dataDxfId="6690"/>
    <tableColumn id="10" xr3:uid="{00000000-0010-0000-6F00-00000A000000}" name="10" dataDxfId="6689"/>
    <tableColumn id="11" xr3:uid="{00000000-0010-0000-6F00-00000B000000}" name="11" dataDxfId="6688"/>
    <tableColumn id="12" xr3:uid="{00000000-0010-0000-6F00-00000C000000}" name="12" dataDxfId="6687"/>
    <tableColumn id="13" xr3:uid="{00000000-0010-0000-6F00-00000D000000}" name="13" dataDxfId="6686"/>
    <tableColumn id="14" xr3:uid="{00000000-0010-0000-6F00-00000E000000}" name="14" dataDxfId="6685"/>
    <tableColumn id="15" xr3:uid="{00000000-0010-0000-6F00-00000F000000}" name="15" dataDxfId="6684"/>
    <tableColumn id="16" xr3:uid="{00000000-0010-0000-6F00-000010000000}" name="16" dataDxfId="6683"/>
    <tableColumn id="17" xr3:uid="{00000000-0010-0000-6F00-000011000000}" name="17" dataDxfId="6682"/>
    <tableColumn id="18" xr3:uid="{00000000-0010-0000-6F00-000012000000}" name="18" dataDxfId="6681"/>
    <tableColumn id="19" xr3:uid="{00000000-0010-0000-6F00-000013000000}" name="19" dataDxfId="6680"/>
    <tableColumn id="20" xr3:uid="{00000000-0010-0000-6F00-000014000000}" name="20" dataDxfId="6679"/>
    <tableColumn id="21" xr3:uid="{00000000-0010-0000-6F00-000015000000}" name="21" dataDxfId="6678"/>
    <tableColumn id="22" xr3:uid="{00000000-0010-0000-6F00-000016000000}" name="22" dataDxfId="6677"/>
    <tableColumn id="23" xr3:uid="{00000000-0010-0000-6F00-000017000000}" name="23" dataDxfId="6676"/>
    <tableColumn id="24" xr3:uid="{00000000-0010-0000-6F00-000018000000}" name="24" dataDxfId="6675"/>
    <tableColumn id="25" xr3:uid="{00000000-0010-0000-6F00-000019000000}" name="25" dataDxfId="6674"/>
    <tableColumn id="26" xr3:uid="{00000000-0010-0000-6F00-00001A000000}" name="26" dataDxfId="6673"/>
    <tableColumn id="27" xr3:uid="{00000000-0010-0000-6F00-00001B000000}" name="27" dataDxfId="6672"/>
    <tableColumn id="28" xr3:uid="{00000000-0010-0000-6F00-00001C000000}" name="28" dataDxfId="6671"/>
    <tableColumn id="29" xr3:uid="{00000000-0010-0000-6F00-00001D000000}" name="29" dataDxfId="6670"/>
    <tableColumn id="30" xr3:uid="{00000000-0010-0000-6F00-00001E000000}" name="30" dataDxfId="6669"/>
    <tableColumn id="31" xr3:uid="{00000000-0010-0000-6F00-00001F000000}" name="31" dataDxfId="6668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70000000}" name="Tabela275088" displayName="Tabela275088" ref="I181:AM191" totalsRowShown="0" headerRowDxfId="6667">
  <autoFilter ref="I181:AM191" xr:uid="{00000000-0009-0000-0100-00005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000-000001000000}" name="1" dataDxfId="6666"/>
    <tableColumn id="2" xr3:uid="{00000000-0010-0000-7000-000002000000}" name="2" dataDxfId="6665"/>
    <tableColumn id="3" xr3:uid="{00000000-0010-0000-7000-000003000000}" name="3" dataDxfId="6664"/>
    <tableColumn id="4" xr3:uid="{00000000-0010-0000-7000-000004000000}" name="4" dataDxfId="6663"/>
    <tableColumn id="5" xr3:uid="{00000000-0010-0000-7000-000005000000}" name="5" dataDxfId="6662"/>
    <tableColumn id="6" xr3:uid="{00000000-0010-0000-7000-000006000000}" name="6" dataDxfId="6661"/>
    <tableColumn id="7" xr3:uid="{00000000-0010-0000-7000-000007000000}" name="7" dataDxfId="6660"/>
    <tableColumn id="8" xr3:uid="{00000000-0010-0000-7000-000008000000}" name="8" dataDxfId="6659"/>
    <tableColumn id="9" xr3:uid="{00000000-0010-0000-7000-000009000000}" name="9" dataDxfId="6658"/>
    <tableColumn id="10" xr3:uid="{00000000-0010-0000-7000-00000A000000}" name="10" dataDxfId="6657"/>
    <tableColumn id="11" xr3:uid="{00000000-0010-0000-7000-00000B000000}" name="11" dataDxfId="6656"/>
    <tableColumn id="12" xr3:uid="{00000000-0010-0000-7000-00000C000000}" name="12" dataDxfId="6655"/>
    <tableColumn id="13" xr3:uid="{00000000-0010-0000-7000-00000D000000}" name="13" dataDxfId="6654"/>
    <tableColumn id="14" xr3:uid="{00000000-0010-0000-7000-00000E000000}" name="14" dataDxfId="6653"/>
    <tableColumn id="15" xr3:uid="{00000000-0010-0000-7000-00000F000000}" name="15" dataDxfId="6652"/>
    <tableColumn id="16" xr3:uid="{00000000-0010-0000-7000-000010000000}" name="16" dataDxfId="6651"/>
    <tableColumn id="17" xr3:uid="{00000000-0010-0000-7000-000011000000}" name="17" dataDxfId="6650"/>
    <tableColumn id="18" xr3:uid="{00000000-0010-0000-7000-000012000000}" name="18" dataDxfId="6649"/>
    <tableColumn id="19" xr3:uid="{00000000-0010-0000-7000-000013000000}" name="19" dataDxfId="6648"/>
    <tableColumn id="20" xr3:uid="{00000000-0010-0000-7000-000014000000}" name="20" dataDxfId="6647"/>
    <tableColumn id="21" xr3:uid="{00000000-0010-0000-7000-000015000000}" name="21" dataDxfId="6646"/>
    <tableColumn id="22" xr3:uid="{00000000-0010-0000-7000-000016000000}" name="22" dataDxfId="6645"/>
    <tableColumn id="23" xr3:uid="{00000000-0010-0000-7000-000017000000}" name="23" dataDxfId="6644"/>
    <tableColumn id="24" xr3:uid="{00000000-0010-0000-7000-000018000000}" name="24" dataDxfId="6643"/>
    <tableColumn id="25" xr3:uid="{00000000-0010-0000-7000-000019000000}" name="25" dataDxfId="6642"/>
    <tableColumn id="26" xr3:uid="{00000000-0010-0000-7000-00001A000000}" name="26" dataDxfId="6641"/>
    <tableColumn id="27" xr3:uid="{00000000-0010-0000-7000-00001B000000}" name="27" dataDxfId="6640"/>
    <tableColumn id="28" xr3:uid="{00000000-0010-0000-7000-00001C000000}" name="28" dataDxfId="6639"/>
    <tableColumn id="29" xr3:uid="{00000000-0010-0000-7000-00001D000000}" name="29" dataDxfId="6638"/>
    <tableColumn id="30" xr3:uid="{00000000-0010-0000-7000-00001E000000}" name="30" dataDxfId="6637"/>
    <tableColumn id="31" xr3:uid="{00000000-0010-0000-7000-00001F000000}" name="31" dataDxfId="6636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71000000}" name="Tabela285189" displayName="Tabela285189" ref="I193:AM203" totalsRowShown="0" headerRowDxfId="6635" dataDxfId="6633" headerRowBorderDxfId="6634">
  <autoFilter ref="I193:AM203" xr:uid="{00000000-0009-0000-0100-00005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100-000001000000}" name="1" dataDxfId="6632"/>
    <tableColumn id="2" xr3:uid="{00000000-0010-0000-7100-000002000000}" name="2" dataDxfId="6631"/>
    <tableColumn id="3" xr3:uid="{00000000-0010-0000-7100-000003000000}" name="3" dataDxfId="6630"/>
    <tableColumn id="4" xr3:uid="{00000000-0010-0000-7100-000004000000}" name="4" dataDxfId="6629"/>
    <tableColumn id="5" xr3:uid="{00000000-0010-0000-7100-000005000000}" name="5" dataDxfId="6628"/>
    <tableColumn id="6" xr3:uid="{00000000-0010-0000-7100-000006000000}" name="6" dataDxfId="6627"/>
    <tableColumn id="7" xr3:uid="{00000000-0010-0000-7100-000007000000}" name="7" dataDxfId="6626"/>
    <tableColumn id="8" xr3:uid="{00000000-0010-0000-7100-000008000000}" name="8" dataDxfId="6625"/>
    <tableColumn id="9" xr3:uid="{00000000-0010-0000-7100-000009000000}" name="9" dataDxfId="6624"/>
    <tableColumn id="10" xr3:uid="{00000000-0010-0000-7100-00000A000000}" name="10" dataDxfId="6623"/>
    <tableColumn id="11" xr3:uid="{00000000-0010-0000-7100-00000B000000}" name="11" dataDxfId="6622"/>
    <tableColumn id="12" xr3:uid="{00000000-0010-0000-7100-00000C000000}" name="12" dataDxfId="6621"/>
    <tableColumn id="13" xr3:uid="{00000000-0010-0000-7100-00000D000000}" name="13" dataDxfId="6620"/>
    <tableColumn id="14" xr3:uid="{00000000-0010-0000-7100-00000E000000}" name="14" dataDxfId="6619"/>
    <tableColumn id="15" xr3:uid="{00000000-0010-0000-7100-00000F000000}" name="15" dataDxfId="6618"/>
    <tableColumn id="16" xr3:uid="{00000000-0010-0000-7100-000010000000}" name="16" dataDxfId="6617"/>
    <tableColumn id="17" xr3:uid="{00000000-0010-0000-7100-000011000000}" name="17" dataDxfId="6616"/>
    <tableColumn id="18" xr3:uid="{00000000-0010-0000-7100-000012000000}" name="18" dataDxfId="6615"/>
    <tableColumn id="19" xr3:uid="{00000000-0010-0000-7100-000013000000}" name="19" dataDxfId="6614"/>
    <tableColumn id="20" xr3:uid="{00000000-0010-0000-7100-000014000000}" name="20" dataDxfId="6613"/>
    <tableColumn id="21" xr3:uid="{00000000-0010-0000-7100-000015000000}" name="21" dataDxfId="6612"/>
    <tableColumn id="22" xr3:uid="{00000000-0010-0000-7100-000016000000}" name="22" dataDxfId="6611"/>
    <tableColumn id="23" xr3:uid="{00000000-0010-0000-7100-000017000000}" name="23" dataDxfId="6610"/>
    <tableColumn id="24" xr3:uid="{00000000-0010-0000-7100-000018000000}" name="24" dataDxfId="6609"/>
    <tableColumn id="25" xr3:uid="{00000000-0010-0000-7100-000019000000}" name="25" dataDxfId="6608"/>
    <tableColumn id="26" xr3:uid="{00000000-0010-0000-7100-00001A000000}" name="26" dataDxfId="6607"/>
    <tableColumn id="27" xr3:uid="{00000000-0010-0000-7100-00001B000000}" name="27" dataDxfId="6606"/>
    <tableColumn id="28" xr3:uid="{00000000-0010-0000-7100-00001C000000}" name="28" dataDxfId="6605"/>
    <tableColumn id="29" xr3:uid="{00000000-0010-0000-7100-00001D000000}" name="29" dataDxfId="6604"/>
    <tableColumn id="30" xr3:uid="{00000000-0010-0000-7100-00001E000000}" name="30" dataDxfId="6603"/>
    <tableColumn id="31" xr3:uid="{00000000-0010-0000-7100-00001F000000}" name="31" dataDxfId="6602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72000000}" name="Tabela16405890" displayName="Tabela16405890" ref="B218:G227" headerRowCount="0" totalsRowShown="0">
  <tableColumns count="6">
    <tableColumn id="1" xr3:uid="{00000000-0010-0000-7200-000001000000}" name="Kolumna1" dataDxfId="6601">
      <calculatedColumnFormula>'Wzorzec kategorii'!B180</calculatedColumnFormula>
    </tableColumn>
    <tableColumn id="2" xr3:uid="{00000000-0010-0000-7200-000002000000}" name="Kolumna2" dataDxfId="6600" dataCellStyle="Walutowy"/>
    <tableColumn id="3" xr3:uid="{00000000-0010-0000-7200-000003000000}" name="Kolumna3" dataDxfId="6599" dataCellStyle="Walutowy">
      <calculatedColumnFormula>SUM(Tabela1923455991[#This Row])</calculatedColumnFormula>
    </tableColumn>
    <tableColumn id="4" xr3:uid="{00000000-0010-0000-7200-000004000000}" name="Kolumna4" dataDxfId="6598" dataCellStyle="Walutowy">
      <calculatedColumnFormula>C218-D218</calculatedColumnFormula>
    </tableColumn>
    <tableColumn id="5" xr3:uid="{00000000-0010-0000-7200-000005000000}" name="Kolumna5" dataDxfId="6597" dataCellStyle="Procentowy">
      <calculatedColumnFormula>IFERROR(D218/C218,"")</calculatedColumnFormula>
    </tableColumn>
    <tableColumn id="6" xr3:uid="{00000000-0010-0000-7200-000006000000}" name="Kolumna6" dataDxfId="6596" dataCellStyle="Walutowy"/>
  </tableColumns>
  <tableStyleInfo name="TableStyleLight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73000000}" name="Tabela1923455991" displayName="Tabela1923455991" ref="I217:AM227" totalsRowShown="0" headerRowDxfId="6595" dataDxfId="6593" headerRowBorderDxfId="6594">
  <autoFilter ref="I217:AM227" xr:uid="{00000000-0009-0000-0100-00005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300-000001000000}" name="1" dataDxfId="6592"/>
    <tableColumn id="2" xr3:uid="{00000000-0010-0000-7300-000002000000}" name="2" dataDxfId="6591"/>
    <tableColumn id="3" xr3:uid="{00000000-0010-0000-7300-000003000000}" name="3" dataDxfId="6590"/>
    <tableColumn id="4" xr3:uid="{00000000-0010-0000-7300-000004000000}" name="4" dataDxfId="6589"/>
    <tableColumn id="5" xr3:uid="{00000000-0010-0000-7300-000005000000}" name="5" dataDxfId="6588"/>
    <tableColumn id="6" xr3:uid="{00000000-0010-0000-7300-000006000000}" name="6" dataDxfId="6587"/>
    <tableColumn id="7" xr3:uid="{00000000-0010-0000-7300-000007000000}" name="7" dataDxfId="6586"/>
    <tableColumn id="8" xr3:uid="{00000000-0010-0000-7300-000008000000}" name="8" dataDxfId="6585"/>
    <tableColumn id="9" xr3:uid="{00000000-0010-0000-7300-000009000000}" name="9" dataDxfId="6584"/>
    <tableColumn id="10" xr3:uid="{00000000-0010-0000-7300-00000A000000}" name="10" dataDxfId="6583"/>
    <tableColumn id="11" xr3:uid="{00000000-0010-0000-7300-00000B000000}" name="11" dataDxfId="6582"/>
    <tableColumn id="12" xr3:uid="{00000000-0010-0000-7300-00000C000000}" name="12" dataDxfId="6581"/>
    <tableColumn id="13" xr3:uid="{00000000-0010-0000-7300-00000D000000}" name="13" dataDxfId="6580"/>
    <tableColumn id="14" xr3:uid="{00000000-0010-0000-7300-00000E000000}" name="14" dataDxfId="6579"/>
    <tableColumn id="15" xr3:uid="{00000000-0010-0000-7300-00000F000000}" name="15" dataDxfId="6578"/>
    <tableColumn id="16" xr3:uid="{00000000-0010-0000-7300-000010000000}" name="16" dataDxfId="6577"/>
    <tableColumn id="17" xr3:uid="{00000000-0010-0000-7300-000011000000}" name="17" dataDxfId="6576"/>
    <tableColumn id="18" xr3:uid="{00000000-0010-0000-7300-000012000000}" name="18" dataDxfId="6575"/>
    <tableColumn id="19" xr3:uid="{00000000-0010-0000-7300-000013000000}" name="19" dataDxfId="6574"/>
    <tableColumn id="20" xr3:uid="{00000000-0010-0000-7300-000014000000}" name="20" dataDxfId="6573"/>
    <tableColumn id="21" xr3:uid="{00000000-0010-0000-7300-000015000000}" name="21" dataDxfId="6572"/>
    <tableColumn id="22" xr3:uid="{00000000-0010-0000-7300-000016000000}" name="22" dataDxfId="6571"/>
    <tableColumn id="23" xr3:uid="{00000000-0010-0000-7300-000017000000}" name="23" dataDxfId="6570"/>
    <tableColumn id="24" xr3:uid="{00000000-0010-0000-7300-000018000000}" name="24" dataDxfId="6569"/>
    <tableColumn id="25" xr3:uid="{00000000-0010-0000-7300-000019000000}" name="25" dataDxfId="6568"/>
    <tableColumn id="26" xr3:uid="{00000000-0010-0000-7300-00001A000000}" name="26" dataDxfId="6567"/>
    <tableColumn id="27" xr3:uid="{00000000-0010-0000-7300-00001B000000}" name="27" dataDxfId="6566"/>
    <tableColumn id="28" xr3:uid="{00000000-0010-0000-7300-00001C000000}" name="28" dataDxfId="6565"/>
    <tableColumn id="29" xr3:uid="{00000000-0010-0000-7300-00001D000000}" name="29" dataDxfId="6564"/>
    <tableColumn id="30" xr3:uid="{00000000-0010-0000-7300-00001E000000}" name="30" dataDxfId="6563"/>
    <tableColumn id="31" xr3:uid="{00000000-0010-0000-7300-00001F000000}" name="31" dataDxfId="6562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74000000}" name="Tabela1640586092" displayName="Tabela1640586092" ref="B230:G239" headerRowCount="0" totalsRowShown="0">
  <tableColumns count="6">
    <tableColumn id="1" xr3:uid="{00000000-0010-0000-7400-000001000000}" name="Kolumna1" dataDxfId="6561">
      <calculatedColumnFormula>'Wzorzec kategorii'!B192</calculatedColumnFormula>
    </tableColumn>
    <tableColumn id="2" xr3:uid="{00000000-0010-0000-7400-000002000000}" name="Kolumna2" dataDxfId="6560" dataCellStyle="Walutowy"/>
    <tableColumn id="3" xr3:uid="{00000000-0010-0000-7400-000003000000}" name="Kolumna3" dataDxfId="6559" dataCellStyle="Walutowy">
      <calculatedColumnFormula>SUM(Tabela192345596294[#This Row])</calculatedColumnFormula>
    </tableColumn>
    <tableColumn id="4" xr3:uid="{00000000-0010-0000-7400-000004000000}" name="Kolumna4" dataDxfId="6558" dataCellStyle="Walutowy">
      <calculatedColumnFormula>C230-D230</calculatedColumnFormula>
    </tableColumn>
    <tableColumn id="5" xr3:uid="{00000000-0010-0000-7400-000005000000}" name="Kolumna5" dataDxfId="6557" dataCellStyle="Procentowy">
      <calculatedColumnFormula>IFERROR(D230/C230,"")</calculatedColumnFormula>
    </tableColumn>
    <tableColumn id="6" xr3:uid="{00000000-0010-0000-7400-000006000000}" name="Kolumna6" dataDxfId="6556" dataCellStyle="Walutowy"/>
  </tableColumns>
  <tableStyleInfo name="TableStyleLight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75000000}" name="Tabela164058606193" displayName="Tabela164058606193" ref="B242:G251" headerRowCount="0" totalsRowShown="0">
  <tableColumns count="6">
    <tableColumn id="1" xr3:uid="{00000000-0010-0000-7500-000001000000}" name="Kolumna1" dataDxfId="6555">
      <calculatedColumnFormula>'Wzorzec kategorii'!B204</calculatedColumnFormula>
    </tableColumn>
    <tableColumn id="2" xr3:uid="{00000000-0010-0000-7500-000002000000}" name="Kolumna2" dataDxfId="6554" dataCellStyle="Walutowy"/>
    <tableColumn id="3" xr3:uid="{00000000-0010-0000-7500-000003000000}" name="Kolumna3" dataDxfId="6553" dataCellStyle="Walutowy">
      <calculatedColumnFormula>SUM(Tabela192345596395[#This Row])</calculatedColumnFormula>
    </tableColumn>
    <tableColumn id="4" xr3:uid="{00000000-0010-0000-7500-000004000000}" name="Kolumna4" dataDxfId="6552" dataCellStyle="Walutowy">
      <calculatedColumnFormula>C242-D242</calculatedColumnFormula>
    </tableColumn>
    <tableColumn id="5" xr3:uid="{00000000-0010-0000-7500-000005000000}" name="Kolumna5" dataDxfId="6551" dataCellStyle="Procentowy">
      <calculatedColumnFormula>IFERROR(D242/C242,"")</calculatedColumnFormula>
    </tableColumn>
    <tableColumn id="6" xr3:uid="{00000000-0010-0000-7500-000006000000}" name="Kolumna6" dataDxfId="6550" dataCellStyle="Walutowy"/>
  </tableColumns>
  <tableStyleInfo name="TableStyleLight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76000000}" name="Tabela192345596294" displayName="Tabela192345596294" ref="I229:AM239" totalsRowShown="0" headerRowDxfId="6549" dataDxfId="6547" headerRowBorderDxfId="6548">
  <autoFilter ref="I229:AM239" xr:uid="{00000000-0009-0000-0100-00005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600-000001000000}" name="1" dataDxfId="6546"/>
    <tableColumn id="2" xr3:uid="{00000000-0010-0000-7600-000002000000}" name="2" dataDxfId="6545"/>
    <tableColumn id="3" xr3:uid="{00000000-0010-0000-7600-000003000000}" name="3" dataDxfId="6544"/>
    <tableColumn id="4" xr3:uid="{00000000-0010-0000-7600-000004000000}" name="4" dataDxfId="6543"/>
    <tableColumn id="5" xr3:uid="{00000000-0010-0000-7600-000005000000}" name="5" dataDxfId="6542"/>
    <tableColumn id="6" xr3:uid="{00000000-0010-0000-7600-000006000000}" name="6" dataDxfId="6541"/>
    <tableColumn id="7" xr3:uid="{00000000-0010-0000-7600-000007000000}" name="7" dataDxfId="6540"/>
    <tableColumn id="8" xr3:uid="{00000000-0010-0000-7600-000008000000}" name="8" dataDxfId="6539"/>
    <tableColumn id="9" xr3:uid="{00000000-0010-0000-7600-000009000000}" name="9" dataDxfId="6538"/>
    <tableColumn id="10" xr3:uid="{00000000-0010-0000-7600-00000A000000}" name="10" dataDxfId="6537"/>
    <tableColumn id="11" xr3:uid="{00000000-0010-0000-7600-00000B000000}" name="11" dataDxfId="6536"/>
    <tableColumn id="12" xr3:uid="{00000000-0010-0000-7600-00000C000000}" name="12" dataDxfId="6535"/>
    <tableColumn id="13" xr3:uid="{00000000-0010-0000-7600-00000D000000}" name="13" dataDxfId="6534"/>
    <tableColumn id="14" xr3:uid="{00000000-0010-0000-7600-00000E000000}" name="14" dataDxfId="6533"/>
    <tableColumn id="15" xr3:uid="{00000000-0010-0000-7600-00000F000000}" name="15" dataDxfId="6532"/>
    <tableColumn id="16" xr3:uid="{00000000-0010-0000-7600-000010000000}" name="16" dataDxfId="6531"/>
    <tableColumn id="17" xr3:uid="{00000000-0010-0000-7600-000011000000}" name="17" dataDxfId="6530"/>
    <tableColumn id="18" xr3:uid="{00000000-0010-0000-7600-000012000000}" name="18" dataDxfId="6529"/>
    <tableColumn id="19" xr3:uid="{00000000-0010-0000-7600-000013000000}" name="19" dataDxfId="6528"/>
    <tableColumn id="20" xr3:uid="{00000000-0010-0000-7600-000014000000}" name="20" dataDxfId="6527"/>
    <tableColumn id="21" xr3:uid="{00000000-0010-0000-7600-000015000000}" name="21" dataDxfId="6526"/>
    <tableColumn id="22" xr3:uid="{00000000-0010-0000-7600-000016000000}" name="22" dataDxfId="6525"/>
    <tableColumn id="23" xr3:uid="{00000000-0010-0000-7600-000017000000}" name="23" dataDxfId="6524"/>
    <tableColumn id="24" xr3:uid="{00000000-0010-0000-7600-000018000000}" name="24" dataDxfId="6523"/>
    <tableColumn id="25" xr3:uid="{00000000-0010-0000-7600-000019000000}" name="25" dataDxfId="6522"/>
    <tableColumn id="26" xr3:uid="{00000000-0010-0000-7600-00001A000000}" name="26" dataDxfId="6521"/>
    <tableColumn id="27" xr3:uid="{00000000-0010-0000-7600-00001B000000}" name="27" dataDxfId="6520"/>
    <tableColumn id="28" xr3:uid="{00000000-0010-0000-7600-00001C000000}" name="28" dataDxfId="6519"/>
    <tableColumn id="29" xr3:uid="{00000000-0010-0000-7600-00001D000000}" name="29" dataDxfId="6518"/>
    <tableColumn id="30" xr3:uid="{00000000-0010-0000-7600-00001E000000}" name="30" dataDxfId="6517"/>
    <tableColumn id="31" xr3:uid="{00000000-0010-0000-7600-00001F000000}" name="31" dataDxfId="65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Tabela16" displayName="Tabela16" ref="B155:G162" headerRowCount="0" totalsRowShown="0" headerRowDxfId="8649" dataDxfId="8648">
  <tableColumns count="6">
    <tableColumn id="1" xr3:uid="{00000000-0010-0000-0D00-000001000000}" name="Kolumna1" dataDxfId="8647"/>
    <tableColumn id="2" xr3:uid="{00000000-0010-0000-0D00-000002000000}" name="Kolumna2" dataDxfId="8646"/>
    <tableColumn id="3" xr3:uid="{00000000-0010-0000-0D00-000003000000}" name="Kolumna3" dataDxfId="8645">
      <calculatedColumnFormula>SUM(Tabela1923[#This Row])</calculatedColumnFormula>
    </tableColumn>
    <tableColumn id="4" xr3:uid="{00000000-0010-0000-0D00-000004000000}" name="Kolumna4" dataDxfId="8644">
      <calculatedColumnFormula>C155-D155</calculatedColumnFormula>
    </tableColumn>
    <tableColumn id="5" xr3:uid="{00000000-0010-0000-0D00-000005000000}" name="Kolumna5" dataDxfId="8643">
      <calculatedColumnFormula>IFERROR(D155/C155,"")</calculatedColumnFormula>
    </tableColumn>
    <tableColumn id="6" xr3:uid="{00000000-0010-0000-0D00-000006000000}" name="Kolumna6" dataDxfId="8642"/>
  </tableColumns>
  <tableStyleInfo name="TableStyleLight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77000000}" name="Tabela192345596395" displayName="Tabela192345596395" ref="I241:AM251" totalsRowShown="0" headerRowDxfId="6515" dataDxfId="6513" headerRowBorderDxfId="6514">
  <autoFilter ref="I241:AM251" xr:uid="{00000000-0009-0000-0100-00005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700-000001000000}" name="1" dataDxfId="6512"/>
    <tableColumn id="2" xr3:uid="{00000000-0010-0000-7700-000002000000}" name="2" dataDxfId="6511"/>
    <tableColumn id="3" xr3:uid="{00000000-0010-0000-7700-000003000000}" name="3" dataDxfId="6510"/>
    <tableColumn id="4" xr3:uid="{00000000-0010-0000-7700-000004000000}" name="4" dataDxfId="6509"/>
    <tableColumn id="5" xr3:uid="{00000000-0010-0000-7700-000005000000}" name="5" dataDxfId="6508"/>
    <tableColumn id="6" xr3:uid="{00000000-0010-0000-7700-000006000000}" name="6" dataDxfId="6507"/>
    <tableColumn id="7" xr3:uid="{00000000-0010-0000-7700-000007000000}" name="7" dataDxfId="6506"/>
    <tableColumn id="8" xr3:uid="{00000000-0010-0000-7700-000008000000}" name="8" dataDxfId="6505"/>
    <tableColumn id="9" xr3:uid="{00000000-0010-0000-7700-000009000000}" name="9" dataDxfId="6504"/>
    <tableColumn id="10" xr3:uid="{00000000-0010-0000-7700-00000A000000}" name="10" dataDxfId="6503"/>
    <tableColumn id="11" xr3:uid="{00000000-0010-0000-7700-00000B000000}" name="11" dataDxfId="6502"/>
    <tableColumn id="12" xr3:uid="{00000000-0010-0000-7700-00000C000000}" name="12" dataDxfId="6501"/>
    <tableColumn id="13" xr3:uid="{00000000-0010-0000-7700-00000D000000}" name="13" dataDxfId="6500"/>
    <tableColumn id="14" xr3:uid="{00000000-0010-0000-7700-00000E000000}" name="14" dataDxfId="6499"/>
    <tableColumn id="15" xr3:uid="{00000000-0010-0000-7700-00000F000000}" name="15" dataDxfId="6498"/>
    <tableColumn id="16" xr3:uid="{00000000-0010-0000-7700-000010000000}" name="16" dataDxfId="6497"/>
    <tableColumn id="17" xr3:uid="{00000000-0010-0000-7700-000011000000}" name="17" dataDxfId="6496"/>
    <tableColumn id="18" xr3:uid="{00000000-0010-0000-7700-000012000000}" name="18" dataDxfId="6495"/>
    <tableColumn id="19" xr3:uid="{00000000-0010-0000-7700-000013000000}" name="19" dataDxfId="6494"/>
    <tableColumn id="20" xr3:uid="{00000000-0010-0000-7700-000014000000}" name="20" dataDxfId="6493"/>
    <tableColumn id="21" xr3:uid="{00000000-0010-0000-7700-000015000000}" name="21" dataDxfId="6492"/>
    <tableColumn id="22" xr3:uid="{00000000-0010-0000-7700-000016000000}" name="22" dataDxfId="6491"/>
    <tableColumn id="23" xr3:uid="{00000000-0010-0000-7700-000017000000}" name="23" dataDxfId="6490"/>
    <tableColumn id="24" xr3:uid="{00000000-0010-0000-7700-000018000000}" name="24" dataDxfId="6489"/>
    <tableColumn id="25" xr3:uid="{00000000-0010-0000-7700-000019000000}" name="25" dataDxfId="6488"/>
    <tableColumn id="26" xr3:uid="{00000000-0010-0000-7700-00001A000000}" name="26" dataDxfId="6487"/>
    <tableColumn id="27" xr3:uid="{00000000-0010-0000-7700-00001B000000}" name="27" dataDxfId="6486"/>
    <tableColumn id="28" xr3:uid="{00000000-0010-0000-7700-00001C000000}" name="28" dataDxfId="6485"/>
    <tableColumn id="29" xr3:uid="{00000000-0010-0000-7700-00001D000000}" name="29" dataDxfId="6484"/>
    <tableColumn id="30" xr3:uid="{00000000-0010-0000-7700-00001E000000}" name="30" dataDxfId="6483"/>
    <tableColumn id="31" xr3:uid="{00000000-0010-0000-7700-00001F000000}" name="31" dataDxfId="6482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78000000}" name="Tabela3306496" displayName="Tabela3306496" ref="I51:AM66" totalsRowShown="0" headerRowDxfId="6481">
  <autoFilter ref="I51:AM66" xr:uid="{00000000-0009-0000-0100-00005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800-000001000000}" name="1" dataDxfId="6480"/>
    <tableColumn id="2" xr3:uid="{00000000-0010-0000-7800-000002000000}" name="2" dataDxfId="6479"/>
    <tableColumn id="3" xr3:uid="{00000000-0010-0000-7800-000003000000}" name="3" dataDxfId="6478"/>
    <tableColumn id="4" xr3:uid="{00000000-0010-0000-7800-000004000000}" name="4" dataDxfId="6477"/>
    <tableColumn id="5" xr3:uid="{00000000-0010-0000-7800-000005000000}" name="5" dataDxfId="6476"/>
    <tableColumn id="6" xr3:uid="{00000000-0010-0000-7800-000006000000}" name="6" dataDxfId="6475"/>
    <tableColumn id="7" xr3:uid="{00000000-0010-0000-7800-000007000000}" name="7" dataDxfId="6474"/>
    <tableColumn id="8" xr3:uid="{00000000-0010-0000-7800-000008000000}" name="8" dataDxfId="6473"/>
    <tableColumn id="9" xr3:uid="{00000000-0010-0000-7800-000009000000}" name="9" dataDxfId="6472"/>
    <tableColumn id="10" xr3:uid="{00000000-0010-0000-7800-00000A000000}" name="10" dataDxfId="6471"/>
    <tableColumn id="11" xr3:uid="{00000000-0010-0000-7800-00000B000000}" name="11" dataDxfId="6470"/>
    <tableColumn id="12" xr3:uid="{00000000-0010-0000-7800-00000C000000}" name="12" dataDxfId="6469"/>
    <tableColumn id="13" xr3:uid="{00000000-0010-0000-7800-00000D000000}" name="13" dataDxfId="6468"/>
    <tableColumn id="14" xr3:uid="{00000000-0010-0000-7800-00000E000000}" name="14" dataDxfId="6467"/>
    <tableColumn id="15" xr3:uid="{00000000-0010-0000-7800-00000F000000}" name="15" dataDxfId="6466"/>
    <tableColumn id="16" xr3:uid="{00000000-0010-0000-7800-000010000000}" name="16" dataDxfId="6465"/>
    <tableColumn id="17" xr3:uid="{00000000-0010-0000-7800-000011000000}" name="17" dataDxfId="6464"/>
    <tableColumn id="18" xr3:uid="{00000000-0010-0000-7800-000012000000}" name="18" dataDxfId="6463"/>
    <tableColumn id="19" xr3:uid="{00000000-0010-0000-7800-000013000000}" name="19" dataDxfId="6462"/>
    <tableColumn id="20" xr3:uid="{00000000-0010-0000-7800-000014000000}" name="20" dataDxfId="6461"/>
    <tableColumn id="21" xr3:uid="{00000000-0010-0000-7800-000015000000}" name="21" dataDxfId="6460"/>
    <tableColumn id="22" xr3:uid="{00000000-0010-0000-7800-000016000000}" name="22" dataDxfId="6459"/>
    <tableColumn id="23" xr3:uid="{00000000-0010-0000-7800-000017000000}" name="23" dataDxfId="6458"/>
    <tableColumn id="24" xr3:uid="{00000000-0010-0000-7800-000018000000}" name="24" dataDxfId="6457"/>
    <tableColumn id="25" xr3:uid="{00000000-0010-0000-7800-000019000000}" name="25" dataDxfId="6456"/>
    <tableColumn id="26" xr3:uid="{00000000-0010-0000-7800-00001A000000}" name="26" dataDxfId="6455"/>
    <tableColumn id="27" xr3:uid="{00000000-0010-0000-7800-00001B000000}" name="27" dataDxfId="6454"/>
    <tableColumn id="28" xr3:uid="{00000000-0010-0000-7800-00001C000000}" name="28" dataDxfId="6453"/>
    <tableColumn id="29" xr3:uid="{00000000-0010-0000-7800-00001D000000}" name="29" dataDxfId="6452"/>
    <tableColumn id="30" xr3:uid="{00000000-0010-0000-7800-00001E000000}" name="30" dataDxfId="6451"/>
    <tableColumn id="31" xr3:uid="{00000000-0010-0000-7800-00001F000000}" name="31" dataDxfId="6450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79000000}" name="Jedzenie297" displayName="Jedzenie297" ref="B74:G83" headerRowCount="0" totalsRowShown="0" headerRowDxfId="6449">
  <tableColumns count="6">
    <tableColumn id="1" xr3:uid="{00000000-0010-0000-7900-000001000000}" name="Kategoria" dataDxfId="6448">
      <calculatedColumnFormula>'Wzorzec kategorii'!B36</calculatedColumnFormula>
    </tableColumn>
    <tableColumn id="2" xr3:uid="{00000000-0010-0000-7900-000002000000}" name="0" headerRowDxfId="6447" dataDxfId="6446" dataCellStyle="Walutowy"/>
    <tableColumn id="3" xr3:uid="{00000000-0010-0000-7900-000003000000}" name="02" headerRowDxfId="6445" dataDxfId="6444" dataCellStyle="Walutowy">
      <calculatedColumnFormula>SUM(Tabela330100[#This Row])</calculatedColumnFormula>
    </tableColumn>
    <tableColumn id="4" xr3:uid="{00000000-0010-0000-7900-000004000000}" name="Kolumna4" dataDxfId="6443" dataCellStyle="Walutowy">
      <calculatedColumnFormula>C74-D74</calculatedColumnFormula>
    </tableColumn>
    <tableColumn id="5" xr3:uid="{00000000-0010-0000-7900-000005000000}" name="Kolumna1" dataDxfId="6442" dataCellStyle="Procentowy">
      <calculatedColumnFormula>IFERROR(D74/C74,"")</calculatedColumnFormula>
    </tableColumn>
    <tableColumn id="6" xr3:uid="{00000000-0010-0000-7900-000006000000}" name="Kolumna2" dataDxfId="6441" dataCellStyle="Walutowy"/>
  </tableColumns>
  <tableStyleInfo name="TableStyleLight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7A000000}" name="Transport398" displayName="Transport398" ref="B98:G107" headerRowCount="0" totalsRowShown="0">
  <tableColumns count="6">
    <tableColumn id="1" xr3:uid="{00000000-0010-0000-7A00-000001000000}" name="Kolumna1" dataDxfId="6440">
      <calculatedColumnFormula>'Wzorzec kategorii'!B60</calculatedColumnFormula>
    </tableColumn>
    <tableColumn id="2" xr3:uid="{00000000-0010-0000-7A00-000002000000}" name="Kolumna2" dataDxfId="6439" dataCellStyle="Walutowy"/>
    <tableColumn id="3" xr3:uid="{00000000-0010-0000-7A00-000003000000}" name="Kolumna3" dataDxfId="6438" dataCellStyle="Walutowy">
      <calculatedColumnFormula>SUM(Tabela1942112[#This Row])</calculatedColumnFormula>
    </tableColumn>
    <tableColumn id="4" xr3:uid="{00000000-0010-0000-7A00-000004000000}" name="Kolumna4" dataDxfId="6437" dataCellStyle="Walutowy">
      <calculatedColumnFormula>C98-D98</calculatedColumnFormula>
    </tableColumn>
    <tableColumn id="5" xr3:uid="{00000000-0010-0000-7A00-000005000000}" name="Kolumna5" dataDxfId="6436" dataCellStyle="Procentowy">
      <calculatedColumnFormula>IFERROR(D98/C98,"")</calculatedColumnFormula>
    </tableColumn>
    <tableColumn id="6" xr3:uid="{00000000-0010-0000-7A00-000006000000}" name="Kolumna6" dataDxfId="6435" dataCellStyle="Walutowy"/>
  </tableColumns>
  <tableStyleInfo name="TableStyleLight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7B000000}" name="Przychody3" displayName="Przychody3" ref="B52:G66" headerRowCount="0" totalsRowShown="0" headerRowDxfId="6434">
  <tableColumns count="6">
    <tableColumn id="1" xr3:uid="{00000000-0010-0000-7B00-000001000000}" name="Kolumna1" dataDxfId="6433">
      <calculatedColumnFormula>'Wzorzec kategorii'!B15</calculatedColumnFormula>
    </tableColumn>
    <tableColumn id="2" xr3:uid="{00000000-0010-0000-7B00-000002000000}" name="Kolumna2" dataDxfId="6432" dataCellStyle="Walutowy"/>
    <tableColumn id="3" xr3:uid="{00000000-0010-0000-7B00-000003000000}" name="Kolumna3" dataDxfId="6431" dataCellStyle="Walutowy">
      <calculatedColumnFormula>SUM(Tabela33064128[#This Row])</calculatedColumnFormula>
    </tableColumn>
    <tableColumn id="4" xr3:uid="{00000000-0010-0000-7B00-000004000000}" name="Kolumna4" dataDxfId="6430" dataCellStyle="Walutowy">
      <calculatedColumnFormula>Przychody3[[#This Row],[Kolumna3]]-Przychody3[[#This Row],[Kolumna2]]</calculatedColumnFormula>
    </tableColumn>
    <tableColumn id="5" xr3:uid="{00000000-0010-0000-7B00-000005000000}" name="Kolumna5" dataDxfId="6429" dataCellStyle="Procentowy">
      <calculatedColumnFormula>IFERROR(D52/C52,"")</calculatedColumnFormula>
    </tableColumn>
    <tableColumn id="6" xr3:uid="{00000000-0010-0000-7B00-000006000000}" name="Kolumna6" dataDxfId="6428"/>
  </tableColumns>
  <tableStyleInfo name="TableStyleLight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7C000000}" name="Tabela330100" displayName="Tabela330100" ref="I73:AM83" totalsRowShown="0" headerRowDxfId="6427">
  <autoFilter ref="I73:AM83" xr:uid="{00000000-0009-0000-0100-00006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C00-000001000000}" name="1" dataDxfId="6426"/>
    <tableColumn id="2" xr3:uid="{00000000-0010-0000-7C00-000002000000}" name="2" dataDxfId="6425"/>
    <tableColumn id="3" xr3:uid="{00000000-0010-0000-7C00-000003000000}" name="3" dataDxfId="6424"/>
    <tableColumn id="4" xr3:uid="{00000000-0010-0000-7C00-000004000000}" name="4" dataDxfId="6423"/>
    <tableColumn id="5" xr3:uid="{00000000-0010-0000-7C00-000005000000}" name="5" dataDxfId="6422"/>
    <tableColumn id="6" xr3:uid="{00000000-0010-0000-7C00-000006000000}" name="6" dataDxfId="6421"/>
    <tableColumn id="7" xr3:uid="{00000000-0010-0000-7C00-000007000000}" name="7" dataDxfId="6420"/>
    <tableColumn id="8" xr3:uid="{00000000-0010-0000-7C00-000008000000}" name="8" dataDxfId="6419"/>
    <tableColumn id="9" xr3:uid="{00000000-0010-0000-7C00-000009000000}" name="9" dataDxfId="6418"/>
    <tableColumn id="10" xr3:uid="{00000000-0010-0000-7C00-00000A000000}" name="10" dataDxfId="6417"/>
    <tableColumn id="11" xr3:uid="{00000000-0010-0000-7C00-00000B000000}" name="11" dataDxfId="6416"/>
    <tableColumn id="12" xr3:uid="{00000000-0010-0000-7C00-00000C000000}" name="12" dataDxfId="6415"/>
    <tableColumn id="13" xr3:uid="{00000000-0010-0000-7C00-00000D000000}" name="13" dataDxfId="6414"/>
    <tableColumn id="14" xr3:uid="{00000000-0010-0000-7C00-00000E000000}" name="14" dataDxfId="6413"/>
    <tableColumn id="15" xr3:uid="{00000000-0010-0000-7C00-00000F000000}" name="15" dataDxfId="6412"/>
    <tableColumn id="16" xr3:uid="{00000000-0010-0000-7C00-000010000000}" name="16" dataDxfId="6411"/>
    <tableColumn id="17" xr3:uid="{00000000-0010-0000-7C00-000011000000}" name="17" dataDxfId="6410"/>
    <tableColumn id="18" xr3:uid="{00000000-0010-0000-7C00-000012000000}" name="18" dataDxfId="6409"/>
    <tableColumn id="19" xr3:uid="{00000000-0010-0000-7C00-000013000000}" name="19" dataDxfId="6408"/>
    <tableColumn id="20" xr3:uid="{00000000-0010-0000-7C00-000014000000}" name="20" dataDxfId="6407"/>
    <tableColumn id="21" xr3:uid="{00000000-0010-0000-7C00-000015000000}" name="21" dataDxfId="6406"/>
    <tableColumn id="22" xr3:uid="{00000000-0010-0000-7C00-000016000000}" name="22" dataDxfId="6405"/>
    <tableColumn id="23" xr3:uid="{00000000-0010-0000-7C00-000017000000}" name="23" dataDxfId="6404"/>
    <tableColumn id="24" xr3:uid="{00000000-0010-0000-7C00-000018000000}" name="24" dataDxfId="6403"/>
    <tableColumn id="25" xr3:uid="{00000000-0010-0000-7C00-000019000000}" name="25" dataDxfId="6402"/>
    <tableColumn id="26" xr3:uid="{00000000-0010-0000-7C00-00001A000000}" name="26" dataDxfId="6401"/>
    <tableColumn id="27" xr3:uid="{00000000-0010-0000-7C00-00001B000000}" name="27" dataDxfId="6400"/>
    <tableColumn id="28" xr3:uid="{00000000-0010-0000-7C00-00001C000000}" name="28" dataDxfId="6399"/>
    <tableColumn id="29" xr3:uid="{00000000-0010-0000-7C00-00001D000000}" name="29" dataDxfId="6398"/>
    <tableColumn id="30" xr3:uid="{00000000-0010-0000-7C00-00001E000000}" name="30" dataDxfId="6397"/>
    <tableColumn id="31" xr3:uid="{00000000-0010-0000-7C00-00001F000000}" name="31" dataDxfId="6396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7D000000}" name="Tabela431101" displayName="Tabela431101" ref="B86:G95" headerRowCount="0" totalsRowShown="0" headerRowDxfId="6395">
  <tableColumns count="6">
    <tableColumn id="1" xr3:uid="{00000000-0010-0000-7D00-000001000000}" name="Kolumna1" dataDxfId="6394">
      <calculatedColumnFormula>'Wzorzec kategorii'!B48</calculatedColumnFormula>
    </tableColumn>
    <tableColumn id="2" xr3:uid="{00000000-0010-0000-7D00-000002000000}" name="Kolumna2" headerRowDxfId="6393" dataDxfId="6392" dataCellStyle="Walutowy"/>
    <tableColumn id="3" xr3:uid="{00000000-0010-0000-7D00-000003000000}" name="Kolumna3" headerRowDxfId="6391" dataDxfId="6390" dataCellStyle="Walutowy">
      <calculatedColumnFormula>SUM(Tabela1841111[#This Row])</calculatedColumnFormula>
    </tableColumn>
    <tableColumn id="4" xr3:uid="{00000000-0010-0000-7D00-000004000000}" name="Kolumna4" headerRowDxfId="6389" dataDxfId="6388" dataCellStyle="Walutowy">
      <calculatedColumnFormula>C86-D86</calculatedColumnFormula>
    </tableColumn>
    <tableColumn id="5" xr3:uid="{00000000-0010-0000-7D00-000005000000}" name="Kolumna5" headerRowDxfId="6387" dataDxfId="6386" dataCellStyle="Procentowy">
      <calculatedColumnFormula>IFERROR(D86/C86,"")</calculatedColumnFormula>
    </tableColumn>
    <tableColumn id="6" xr3:uid="{00000000-0010-0000-7D00-000006000000}" name="Kolumna6" headerRowDxfId="6385" dataDxfId="6384" dataCellStyle="Walutowy"/>
  </tableColumns>
  <tableStyleInfo name="TableStyleLight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7E000000}" name="Tabela832102" displayName="Tabela832102" ref="B110:G119" headerRowCount="0" totalsRowShown="0">
  <tableColumns count="6">
    <tableColumn id="1" xr3:uid="{00000000-0010-0000-7E00-000001000000}" name="Kolumna1" headerRowDxfId="6383" dataDxfId="6382">
      <calculatedColumnFormula>'Wzorzec kategorii'!B72</calculatedColumnFormula>
    </tableColumn>
    <tableColumn id="2" xr3:uid="{00000000-0010-0000-7E00-000002000000}" name="Kolumna2" dataDxfId="6381" dataCellStyle="Walutowy"/>
    <tableColumn id="3" xr3:uid="{00000000-0010-0000-7E00-000003000000}" name="Kolumna3" dataDxfId="6380" dataCellStyle="Walutowy">
      <calculatedColumnFormula>SUM(Tabela192143113[#This Row])</calculatedColumnFormula>
    </tableColumn>
    <tableColumn id="4" xr3:uid="{00000000-0010-0000-7E00-000004000000}" name="Kolumna4" dataDxfId="6379" dataCellStyle="Walutowy">
      <calculatedColumnFormula>C110-D110</calculatedColumnFormula>
    </tableColumn>
    <tableColumn id="5" xr3:uid="{00000000-0010-0000-7E00-000005000000}" name="Kolumna5" dataDxfId="6378" dataCellStyle="Procentowy">
      <calculatedColumnFormula>IFERROR(D110/C110,"")</calculatedColumnFormula>
    </tableColumn>
    <tableColumn id="6" xr3:uid="{00000000-0010-0000-7E00-000006000000}" name="Kolumna6" dataDxfId="6377" dataCellStyle="Walutowy"/>
  </tableColumns>
  <tableStyleInfo name="TableStyleLight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7F000000}" name="Tabela933103" displayName="Tabela933103" ref="B122:G131" headerRowCount="0" totalsRowShown="0">
  <tableColumns count="6">
    <tableColumn id="1" xr3:uid="{00000000-0010-0000-7F00-000001000000}" name="Kolumna1" headerRowDxfId="6376" dataDxfId="6375">
      <calculatedColumnFormula>'Wzorzec kategorii'!B84</calculatedColumnFormula>
    </tableColumn>
    <tableColumn id="2" xr3:uid="{00000000-0010-0000-7F00-000002000000}" name="Kolumna2" dataDxfId="6374" dataCellStyle="Walutowy"/>
    <tableColumn id="3" xr3:uid="{00000000-0010-0000-7F00-000003000000}" name="Kolumna3" dataDxfId="6373" dataCellStyle="Walutowy">
      <calculatedColumnFormula>SUM(Tabela19212547117[#This Row])</calculatedColumnFormula>
    </tableColumn>
    <tableColumn id="4" xr3:uid="{00000000-0010-0000-7F00-000004000000}" name="Kolumna4" dataDxfId="6372" dataCellStyle="Walutowy">
      <calculatedColumnFormula>C122-D122</calculatedColumnFormula>
    </tableColumn>
    <tableColumn id="5" xr3:uid="{00000000-0010-0000-7F00-000005000000}" name="Kolumna5" dataDxfId="6371" dataCellStyle="Procentowy">
      <calculatedColumnFormula>IFERROR(D122/C122,"")</calculatedColumnFormula>
    </tableColumn>
    <tableColumn id="6" xr3:uid="{00000000-0010-0000-7F00-000006000000}" name="Kolumna6" dataDxfId="6370" dataCellStyle="Walutowy"/>
  </tableColumns>
  <tableStyleInfo name="TableStyleLight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80000000}" name="Tabela1034104" displayName="Tabela1034104" ref="B134:G143" headerRowCount="0" totalsRowShown="0">
  <tableColumns count="6">
    <tableColumn id="1" xr3:uid="{00000000-0010-0000-8000-000001000000}" name="Kolumna1" headerRowDxfId="6369" dataDxfId="6368">
      <calculatedColumnFormula>'Wzorzec kategorii'!B96</calculatedColumnFormula>
    </tableColumn>
    <tableColumn id="2" xr3:uid="{00000000-0010-0000-8000-000002000000}" name="Kolumna2" dataDxfId="6367" dataCellStyle="Walutowy"/>
    <tableColumn id="3" xr3:uid="{00000000-0010-0000-8000-000003000000}" name="Kolumna3" dataDxfId="6366" dataCellStyle="Walutowy">
      <calculatedColumnFormula>SUM(Tabela19212446116[#This Row])</calculatedColumnFormula>
    </tableColumn>
    <tableColumn id="4" xr3:uid="{00000000-0010-0000-8000-000004000000}" name="Kolumna4" dataDxfId="6365" dataCellStyle="Walutowy">
      <calculatedColumnFormula>C134-D134</calculatedColumnFormula>
    </tableColumn>
    <tableColumn id="5" xr3:uid="{00000000-0010-0000-8000-000005000000}" name="Kolumna5" dataDxfId="6364" dataCellStyle="Procentowy">
      <calculatedColumnFormula>IFERROR(D134/C134,"")</calculatedColumnFormula>
    </tableColumn>
    <tableColumn id="6" xr3:uid="{00000000-0010-0000-8000-000006000000}" name="Kolumna6" dataDxfId="6363" dataCellStyle="Walutowy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Tabela18" displayName="Tabela18" ref="I69:AM79" totalsRowShown="0" headerRowDxfId="8641" dataDxfId="8639" headerRowBorderDxfId="8640">
  <autoFilter ref="I69:AM7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E00-000001000000}" name="1" dataDxfId="8638"/>
    <tableColumn id="2" xr3:uid="{00000000-0010-0000-0E00-000002000000}" name="2" dataDxfId="8637"/>
    <tableColumn id="3" xr3:uid="{00000000-0010-0000-0E00-000003000000}" name="3" dataDxfId="8636"/>
    <tableColumn id="4" xr3:uid="{00000000-0010-0000-0E00-000004000000}" name="4" dataDxfId="8635"/>
    <tableColumn id="5" xr3:uid="{00000000-0010-0000-0E00-000005000000}" name="5" dataDxfId="8634"/>
    <tableColumn id="6" xr3:uid="{00000000-0010-0000-0E00-000006000000}" name="6" dataDxfId="8633"/>
    <tableColumn id="7" xr3:uid="{00000000-0010-0000-0E00-000007000000}" name="7" dataDxfId="8632"/>
    <tableColumn id="8" xr3:uid="{00000000-0010-0000-0E00-000008000000}" name="8" dataDxfId="8631"/>
    <tableColumn id="9" xr3:uid="{00000000-0010-0000-0E00-000009000000}" name="9" dataDxfId="8630"/>
    <tableColumn id="10" xr3:uid="{00000000-0010-0000-0E00-00000A000000}" name="10" dataDxfId="8629"/>
    <tableColumn id="11" xr3:uid="{00000000-0010-0000-0E00-00000B000000}" name="11" dataDxfId="8628"/>
    <tableColumn id="12" xr3:uid="{00000000-0010-0000-0E00-00000C000000}" name="12" dataDxfId="8627"/>
    <tableColumn id="13" xr3:uid="{00000000-0010-0000-0E00-00000D000000}" name="13" dataDxfId="8626"/>
    <tableColumn id="14" xr3:uid="{00000000-0010-0000-0E00-00000E000000}" name="14" dataDxfId="8625"/>
    <tableColumn id="15" xr3:uid="{00000000-0010-0000-0E00-00000F000000}" name="15" dataDxfId="8624"/>
    <tableColumn id="16" xr3:uid="{00000000-0010-0000-0E00-000010000000}" name="16" dataDxfId="8623"/>
    <tableColumn id="17" xr3:uid="{00000000-0010-0000-0E00-000011000000}" name="17" dataDxfId="8622"/>
    <tableColumn id="18" xr3:uid="{00000000-0010-0000-0E00-000012000000}" name="18" dataDxfId="8621"/>
    <tableColumn id="19" xr3:uid="{00000000-0010-0000-0E00-000013000000}" name="19" dataDxfId="8620"/>
    <tableColumn id="20" xr3:uid="{00000000-0010-0000-0E00-000014000000}" name="20" dataDxfId="8619"/>
    <tableColumn id="21" xr3:uid="{00000000-0010-0000-0E00-000015000000}" name="21" dataDxfId="8618"/>
    <tableColumn id="22" xr3:uid="{00000000-0010-0000-0E00-000016000000}" name="22" dataDxfId="8617"/>
    <tableColumn id="23" xr3:uid="{00000000-0010-0000-0E00-000017000000}" name="23" dataDxfId="8616"/>
    <tableColumn id="24" xr3:uid="{00000000-0010-0000-0E00-000018000000}" name="24" dataDxfId="8615"/>
    <tableColumn id="25" xr3:uid="{00000000-0010-0000-0E00-000019000000}" name="25" dataDxfId="8614"/>
    <tableColumn id="26" xr3:uid="{00000000-0010-0000-0E00-00001A000000}" name="26" dataDxfId="8613"/>
    <tableColumn id="27" xr3:uid="{00000000-0010-0000-0E00-00001B000000}" name="27" dataDxfId="8612"/>
    <tableColumn id="28" xr3:uid="{00000000-0010-0000-0E00-00001C000000}" name="28" dataDxfId="8611"/>
    <tableColumn id="29" xr3:uid="{00000000-0010-0000-0E00-00001D000000}" name="29" dataDxfId="8610"/>
    <tableColumn id="30" xr3:uid="{00000000-0010-0000-0E00-00001E000000}" name="30" dataDxfId="8609"/>
    <tableColumn id="31" xr3:uid="{00000000-0010-0000-0E00-00001F000000}" name="31" dataDxfId="8608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81000000}" name="Tabela1135105" displayName="Tabela1135105" ref="B146:G155" headerRowCount="0" totalsRowShown="0">
  <tableColumns count="6">
    <tableColumn id="1" xr3:uid="{00000000-0010-0000-8100-000001000000}" name="Kolumna1" dataDxfId="6362">
      <calculatedColumnFormula>'Wzorzec kategorii'!B108</calculatedColumnFormula>
    </tableColumn>
    <tableColumn id="2" xr3:uid="{00000000-0010-0000-8100-000002000000}" name="Kolumna2" dataDxfId="6361" dataCellStyle="Walutowy"/>
    <tableColumn id="3" xr3:uid="{00000000-0010-0000-8100-000003000000}" name="Kolumna3" dataDxfId="6360" dataCellStyle="Walutowy">
      <calculatedColumnFormula>SUM(Tabela192244114[#This Row])</calculatedColumnFormula>
    </tableColumn>
    <tableColumn id="4" xr3:uid="{00000000-0010-0000-8100-000004000000}" name="Kolumna4" dataDxfId="6359" dataCellStyle="Walutowy">
      <calculatedColumnFormula>C146-D146</calculatedColumnFormula>
    </tableColumn>
    <tableColumn id="5" xr3:uid="{00000000-0010-0000-8100-000005000000}" name="Kolumna5" dataDxfId="6358" dataCellStyle="Procentowy">
      <calculatedColumnFormula>IFERROR(D146/C146,"")</calculatedColumnFormula>
    </tableColumn>
    <tableColumn id="6" xr3:uid="{00000000-0010-0000-8100-000006000000}" name="Kolumna6" dataDxfId="6357" dataCellStyle="Walutowy"/>
  </tableColumns>
  <tableStyleInfo name="TableStyleLight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82000000}" name="Tabela1236106" displayName="Tabela1236106" ref="B158:G167" headerRowCount="0" totalsRowShown="0">
  <tableColumns count="6">
    <tableColumn id="1" xr3:uid="{00000000-0010-0000-8200-000001000000}" name="Kolumna1" dataDxfId="6356">
      <calculatedColumnFormula>'Wzorzec kategorii'!B120</calculatedColumnFormula>
    </tableColumn>
    <tableColumn id="2" xr3:uid="{00000000-0010-0000-8200-000002000000}" name="Kolumna2" dataDxfId="6355" dataCellStyle="Walutowy"/>
    <tableColumn id="3" xr3:uid="{00000000-0010-0000-8200-000003000000}" name="Kolumna3" dataDxfId="6354" dataCellStyle="Walutowy">
      <calculatedColumnFormula>SUM(Tabela2548118[#This Row])</calculatedColumnFormula>
    </tableColumn>
    <tableColumn id="4" xr3:uid="{00000000-0010-0000-8200-000004000000}" name="Kolumna4" dataDxfId="6353" dataCellStyle="Walutowy">
      <calculatedColumnFormula>C158-D158</calculatedColumnFormula>
    </tableColumn>
    <tableColumn id="5" xr3:uid="{00000000-0010-0000-8200-000005000000}" name="Kolumna5" dataDxfId="6352" dataCellStyle="Procentowy">
      <calculatedColumnFormula>IFERROR(D158/C158,"")</calculatedColumnFormula>
    </tableColumn>
    <tableColumn id="6" xr3:uid="{00000000-0010-0000-8200-000006000000}" name="Kolumna6" dataDxfId="6351" dataCellStyle="Walutowy"/>
  </tableColumns>
  <tableStyleInfo name="TableStyleLight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83000000}" name="Tabela1337107" displayName="Tabela1337107" ref="B170:G179" headerRowCount="0" totalsRowShown="0">
  <tableColumns count="6">
    <tableColumn id="1" xr3:uid="{00000000-0010-0000-8300-000001000000}" name="Kolumna1" dataDxfId="6350">
      <calculatedColumnFormula>'Wzorzec kategorii'!B132</calculatedColumnFormula>
    </tableColumn>
    <tableColumn id="2" xr3:uid="{00000000-0010-0000-8300-000002000000}" name="Kolumna2" dataDxfId="6349" dataCellStyle="Walutowy"/>
    <tableColumn id="3" xr3:uid="{00000000-0010-0000-8300-000003000000}" name="Kolumna3" dataDxfId="6348" dataCellStyle="Walutowy">
      <calculatedColumnFormula>SUM(Tabela2649119[#This Row])</calculatedColumnFormula>
    </tableColumn>
    <tableColumn id="4" xr3:uid="{00000000-0010-0000-8300-000004000000}" name="Kolumna4" dataDxfId="6347" dataCellStyle="Walutowy">
      <calculatedColumnFormula>C170-D170</calculatedColumnFormula>
    </tableColumn>
    <tableColumn id="5" xr3:uid="{00000000-0010-0000-8300-000005000000}" name="Kolumna5" dataDxfId="6346" dataCellStyle="Procentowy">
      <calculatedColumnFormula>IFERROR(D170/C170,"")</calculatedColumnFormula>
    </tableColumn>
    <tableColumn id="6" xr3:uid="{00000000-0010-0000-8300-000006000000}" name="Kolumna6" dataDxfId="6345" dataCellStyle="Walutowy"/>
  </tableColumns>
  <tableStyleInfo name="TableStyleLight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84000000}" name="Tabela1438108" displayName="Tabela1438108" ref="B182:G191" headerRowCount="0" totalsRowShown="0">
  <tableColumns count="6">
    <tableColumn id="1" xr3:uid="{00000000-0010-0000-8400-000001000000}" name="Kolumna1" dataDxfId="6344">
      <calculatedColumnFormula>'Wzorzec kategorii'!B144</calculatedColumnFormula>
    </tableColumn>
    <tableColumn id="2" xr3:uid="{00000000-0010-0000-8400-000002000000}" name="Kolumna2" dataDxfId="6343" dataCellStyle="Walutowy"/>
    <tableColumn id="3" xr3:uid="{00000000-0010-0000-8400-000003000000}" name="Kolumna3" dataDxfId="6342" dataCellStyle="Walutowy">
      <calculatedColumnFormula>SUM(Tabela2750120[#This Row])</calculatedColumnFormula>
    </tableColumn>
    <tableColumn id="4" xr3:uid="{00000000-0010-0000-8400-000004000000}" name="Kolumna4" dataDxfId="6341" dataCellStyle="Walutowy">
      <calculatedColumnFormula>C182-D182</calculatedColumnFormula>
    </tableColumn>
    <tableColumn id="5" xr3:uid="{00000000-0010-0000-8400-000005000000}" name="Kolumna5" dataDxfId="6340" dataCellStyle="Procentowy">
      <calculatedColumnFormula>IFERROR(D182/C182,"")</calculatedColumnFormula>
    </tableColumn>
    <tableColumn id="6" xr3:uid="{00000000-0010-0000-8400-000006000000}" name="Kolumna6" dataDxfId="6339" dataCellStyle="Walutowy"/>
  </tableColumns>
  <tableStyleInfo name="TableStyleLight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85000000}" name="Tabela1539109" displayName="Tabela1539109" ref="B194:G203" headerRowCount="0" totalsRowShown="0">
  <tableColumns count="6">
    <tableColumn id="1" xr3:uid="{00000000-0010-0000-8500-000001000000}" name="Kolumna1" dataDxfId="6338">
      <calculatedColumnFormula>'Wzorzec kategorii'!B156</calculatedColumnFormula>
    </tableColumn>
    <tableColumn id="2" xr3:uid="{00000000-0010-0000-8500-000002000000}" name="Kolumna2" dataDxfId="6337" dataCellStyle="Walutowy"/>
    <tableColumn id="3" xr3:uid="{00000000-0010-0000-8500-000003000000}" name="Kolumna3" dataDxfId="6336" dataCellStyle="Walutowy">
      <calculatedColumnFormula>SUM(Tabela2851121[#This Row])</calculatedColumnFormula>
    </tableColumn>
    <tableColumn id="4" xr3:uid="{00000000-0010-0000-8500-000004000000}" name="Kolumna4" dataDxfId="6335" dataCellStyle="Walutowy">
      <calculatedColumnFormula>C194-D194</calculatedColumnFormula>
    </tableColumn>
    <tableColumn id="5" xr3:uid="{00000000-0010-0000-8500-000005000000}" name="Kolumna5" dataDxfId="6334" dataCellStyle="Procentowy">
      <calculatedColumnFormula>IFERROR(D194/C194,"")</calculatedColumnFormula>
    </tableColumn>
    <tableColumn id="6" xr3:uid="{00000000-0010-0000-8500-000006000000}" name="Kolumna6" dataDxfId="6333" dataCellStyle="Walutowy"/>
  </tableColumns>
  <tableStyleInfo name="TableStyleLight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86000000}" name="Tabela1640110" displayName="Tabela1640110" ref="B206:G215" headerRowCount="0" totalsRowShown="0">
  <tableColumns count="6">
    <tableColumn id="1" xr3:uid="{00000000-0010-0000-8600-000001000000}" name="Kolumna1" dataDxfId="6332">
      <calculatedColumnFormula>'Wzorzec kategorii'!B168</calculatedColumnFormula>
    </tableColumn>
    <tableColumn id="2" xr3:uid="{00000000-0010-0000-8600-000002000000}" name="Kolumna2" dataDxfId="6331" dataCellStyle="Walutowy"/>
    <tableColumn id="3" xr3:uid="{00000000-0010-0000-8600-000003000000}" name="Kolumna3" dataDxfId="6330" dataCellStyle="Walutowy">
      <calculatedColumnFormula>SUM(Tabela192345115[#This Row])</calculatedColumnFormula>
    </tableColumn>
    <tableColumn id="4" xr3:uid="{00000000-0010-0000-8600-000004000000}" name="Kolumna4" dataDxfId="6329" dataCellStyle="Walutowy">
      <calculatedColumnFormula>C206-D206</calculatedColumnFormula>
    </tableColumn>
    <tableColumn id="5" xr3:uid="{00000000-0010-0000-8600-000005000000}" name="Kolumna5" dataDxfId="6328" dataCellStyle="Procentowy">
      <calculatedColumnFormula>IFERROR(D206/C206,"")</calculatedColumnFormula>
    </tableColumn>
    <tableColumn id="6" xr3:uid="{00000000-0010-0000-8600-000006000000}" name="Kolumna6" dataDxfId="6327" dataCellStyle="Walutowy"/>
  </tableColumns>
  <tableStyleInfo name="TableStyleLight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87000000}" name="Tabela1841111" displayName="Tabela1841111" ref="I85:AM95" totalsRowShown="0" headerRowDxfId="6326" dataDxfId="6324" headerRowBorderDxfId="6325">
  <autoFilter ref="I85:AM95" xr:uid="{00000000-0009-0000-0100-00006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700-000001000000}" name="1" dataDxfId="6323"/>
    <tableColumn id="2" xr3:uid="{00000000-0010-0000-8700-000002000000}" name="2" dataDxfId="6322"/>
    <tableColumn id="3" xr3:uid="{00000000-0010-0000-8700-000003000000}" name="3" dataDxfId="6321"/>
    <tableColumn id="4" xr3:uid="{00000000-0010-0000-8700-000004000000}" name="4" dataDxfId="6320"/>
    <tableColumn id="5" xr3:uid="{00000000-0010-0000-8700-000005000000}" name="5" dataDxfId="6319"/>
    <tableColumn id="6" xr3:uid="{00000000-0010-0000-8700-000006000000}" name="6" dataDxfId="6318"/>
    <tableColumn id="7" xr3:uid="{00000000-0010-0000-8700-000007000000}" name="7" dataDxfId="6317"/>
    <tableColumn id="8" xr3:uid="{00000000-0010-0000-8700-000008000000}" name="8" dataDxfId="6316"/>
    <tableColumn id="9" xr3:uid="{00000000-0010-0000-8700-000009000000}" name="9" dataDxfId="6315"/>
    <tableColumn id="10" xr3:uid="{00000000-0010-0000-8700-00000A000000}" name="10" dataDxfId="6314"/>
    <tableColumn id="11" xr3:uid="{00000000-0010-0000-8700-00000B000000}" name="11" dataDxfId="6313"/>
    <tableColumn id="12" xr3:uid="{00000000-0010-0000-8700-00000C000000}" name="12" dataDxfId="6312"/>
    <tableColumn id="13" xr3:uid="{00000000-0010-0000-8700-00000D000000}" name="13" dataDxfId="6311"/>
    <tableColumn id="14" xr3:uid="{00000000-0010-0000-8700-00000E000000}" name="14" dataDxfId="6310"/>
    <tableColumn id="15" xr3:uid="{00000000-0010-0000-8700-00000F000000}" name="15" dataDxfId="6309"/>
    <tableColumn id="16" xr3:uid="{00000000-0010-0000-8700-000010000000}" name="16" dataDxfId="6308"/>
    <tableColumn id="17" xr3:uid="{00000000-0010-0000-8700-000011000000}" name="17" dataDxfId="6307"/>
    <tableColumn id="18" xr3:uid="{00000000-0010-0000-8700-000012000000}" name="18" dataDxfId="6306"/>
    <tableColumn id="19" xr3:uid="{00000000-0010-0000-8700-000013000000}" name="19" dataDxfId="6305"/>
    <tableColumn id="20" xr3:uid="{00000000-0010-0000-8700-000014000000}" name="20" dataDxfId="6304"/>
    <tableColumn id="21" xr3:uid="{00000000-0010-0000-8700-000015000000}" name="21" dataDxfId="6303"/>
    <tableColumn id="22" xr3:uid="{00000000-0010-0000-8700-000016000000}" name="22" dataDxfId="6302"/>
    <tableColumn id="23" xr3:uid="{00000000-0010-0000-8700-000017000000}" name="23" dataDxfId="6301"/>
    <tableColumn id="24" xr3:uid="{00000000-0010-0000-8700-000018000000}" name="24" dataDxfId="6300"/>
    <tableColumn id="25" xr3:uid="{00000000-0010-0000-8700-000019000000}" name="25" dataDxfId="6299"/>
    <tableColumn id="26" xr3:uid="{00000000-0010-0000-8700-00001A000000}" name="26" dataDxfId="6298"/>
    <tableColumn id="27" xr3:uid="{00000000-0010-0000-8700-00001B000000}" name="27" dataDxfId="6297"/>
    <tableColumn id="28" xr3:uid="{00000000-0010-0000-8700-00001C000000}" name="28" dataDxfId="6296"/>
    <tableColumn id="29" xr3:uid="{00000000-0010-0000-8700-00001D000000}" name="29" dataDxfId="6295"/>
    <tableColumn id="30" xr3:uid="{00000000-0010-0000-8700-00001E000000}" name="30" dataDxfId="6294"/>
    <tableColumn id="31" xr3:uid="{00000000-0010-0000-8700-00001F000000}" name="31" dataDxfId="6293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88000000}" name="Tabela1942112" displayName="Tabela1942112" ref="I97:AM107" totalsRowShown="0" headerRowDxfId="6292" dataDxfId="6290" headerRowBorderDxfId="6291">
  <autoFilter ref="I97:AM107" xr:uid="{00000000-0009-0000-0100-00006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800-000001000000}" name="1" dataDxfId="6289"/>
    <tableColumn id="2" xr3:uid="{00000000-0010-0000-8800-000002000000}" name="2" dataDxfId="6288"/>
    <tableColumn id="3" xr3:uid="{00000000-0010-0000-8800-000003000000}" name="3" dataDxfId="6287"/>
    <tableColumn id="4" xr3:uid="{00000000-0010-0000-8800-000004000000}" name="4" dataDxfId="6286"/>
    <tableColumn id="5" xr3:uid="{00000000-0010-0000-8800-000005000000}" name="5" dataDxfId="6285"/>
    <tableColumn id="6" xr3:uid="{00000000-0010-0000-8800-000006000000}" name="6" dataDxfId="6284"/>
    <tableColumn id="7" xr3:uid="{00000000-0010-0000-8800-000007000000}" name="7" dataDxfId="6283"/>
    <tableColumn id="8" xr3:uid="{00000000-0010-0000-8800-000008000000}" name="8" dataDxfId="6282"/>
    <tableColumn id="9" xr3:uid="{00000000-0010-0000-8800-000009000000}" name="9" dataDxfId="6281"/>
    <tableColumn id="10" xr3:uid="{00000000-0010-0000-8800-00000A000000}" name="10" dataDxfId="6280"/>
    <tableColumn id="11" xr3:uid="{00000000-0010-0000-8800-00000B000000}" name="11" dataDxfId="6279"/>
    <tableColumn id="12" xr3:uid="{00000000-0010-0000-8800-00000C000000}" name="12" dataDxfId="6278"/>
    <tableColumn id="13" xr3:uid="{00000000-0010-0000-8800-00000D000000}" name="13" dataDxfId="6277"/>
    <tableColumn id="14" xr3:uid="{00000000-0010-0000-8800-00000E000000}" name="14" dataDxfId="6276"/>
    <tableColumn id="15" xr3:uid="{00000000-0010-0000-8800-00000F000000}" name="15" dataDxfId="6275"/>
    <tableColumn id="16" xr3:uid="{00000000-0010-0000-8800-000010000000}" name="16" dataDxfId="6274"/>
    <tableColumn id="17" xr3:uid="{00000000-0010-0000-8800-000011000000}" name="17" dataDxfId="6273"/>
    <tableColumn id="18" xr3:uid="{00000000-0010-0000-8800-000012000000}" name="18" dataDxfId="6272"/>
    <tableColumn id="19" xr3:uid="{00000000-0010-0000-8800-000013000000}" name="19" dataDxfId="6271"/>
    <tableColumn id="20" xr3:uid="{00000000-0010-0000-8800-000014000000}" name="20" dataDxfId="6270"/>
    <tableColumn id="21" xr3:uid="{00000000-0010-0000-8800-000015000000}" name="21" dataDxfId="6269"/>
    <tableColumn id="22" xr3:uid="{00000000-0010-0000-8800-000016000000}" name="22" dataDxfId="6268"/>
    <tableColumn id="23" xr3:uid="{00000000-0010-0000-8800-000017000000}" name="23" dataDxfId="6267"/>
    <tableColumn id="24" xr3:uid="{00000000-0010-0000-8800-000018000000}" name="24" dataDxfId="6266"/>
    <tableColumn id="25" xr3:uid="{00000000-0010-0000-8800-000019000000}" name="25" dataDxfId="6265"/>
    <tableColumn id="26" xr3:uid="{00000000-0010-0000-8800-00001A000000}" name="26" dataDxfId="6264"/>
    <tableColumn id="27" xr3:uid="{00000000-0010-0000-8800-00001B000000}" name="27" dataDxfId="6263"/>
    <tableColumn id="28" xr3:uid="{00000000-0010-0000-8800-00001C000000}" name="28" dataDxfId="6262"/>
    <tableColumn id="29" xr3:uid="{00000000-0010-0000-8800-00001D000000}" name="29" dataDxfId="6261"/>
    <tableColumn id="30" xr3:uid="{00000000-0010-0000-8800-00001E000000}" name="30" dataDxfId="6260"/>
    <tableColumn id="31" xr3:uid="{00000000-0010-0000-8800-00001F000000}" name="31" dataDxfId="6259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89000000}" name="Tabela192143113" displayName="Tabela192143113" ref="I109:AM119" totalsRowShown="0" headerRowDxfId="6258" dataDxfId="6256" headerRowBorderDxfId="6257">
  <autoFilter ref="I109:AM119" xr:uid="{00000000-0009-0000-0100-00007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900-000001000000}" name="1" dataDxfId="6255"/>
    <tableColumn id="2" xr3:uid="{00000000-0010-0000-8900-000002000000}" name="2" dataDxfId="6254"/>
    <tableColumn id="3" xr3:uid="{00000000-0010-0000-8900-000003000000}" name="3" dataDxfId="6253"/>
    <tableColumn id="4" xr3:uid="{00000000-0010-0000-8900-000004000000}" name="4" dataDxfId="6252"/>
    <tableColumn id="5" xr3:uid="{00000000-0010-0000-8900-000005000000}" name="5" dataDxfId="6251"/>
    <tableColumn id="6" xr3:uid="{00000000-0010-0000-8900-000006000000}" name="6" dataDxfId="6250"/>
    <tableColumn id="7" xr3:uid="{00000000-0010-0000-8900-000007000000}" name="7" dataDxfId="6249"/>
    <tableColumn id="8" xr3:uid="{00000000-0010-0000-8900-000008000000}" name="8" dataDxfId="6248"/>
    <tableColumn id="9" xr3:uid="{00000000-0010-0000-8900-000009000000}" name="9" dataDxfId="6247"/>
    <tableColumn id="10" xr3:uid="{00000000-0010-0000-8900-00000A000000}" name="10" dataDxfId="6246"/>
    <tableColumn id="11" xr3:uid="{00000000-0010-0000-8900-00000B000000}" name="11" dataDxfId="6245"/>
    <tableColumn id="12" xr3:uid="{00000000-0010-0000-8900-00000C000000}" name="12" dataDxfId="6244"/>
    <tableColumn id="13" xr3:uid="{00000000-0010-0000-8900-00000D000000}" name="13" dataDxfId="6243"/>
    <tableColumn id="14" xr3:uid="{00000000-0010-0000-8900-00000E000000}" name="14" dataDxfId="6242"/>
    <tableColumn id="15" xr3:uid="{00000000-0010-0000-8900-00000F000000}" name="15" dataDxfId="6241"/>
    <tableColumn id="16" xr3:uid="{00000000-0010-0000-8900-000010000000}" name="16" dataDxfId="6240"/>
    <tableColumn id="17" xr3:uid="{00000000-0010-0000-8900-000011000000}" name="17" dataDxfId="6239"/>
    <tableColumn id="18" xr3:uid="{00000000-0010-0000-8900-000012000000}" name="18" dataDxfId="6238"/>
    <tableColumn id="19" xr3:uid="{00000000-0010-0000-8900-000013000000}" name="19" dataDxfId="6237"/>
    <tableColumn id="20" xr3:uid="{00000000-0010-0000-8900-000014000000}" name="20" dataDxfId="6236"/>
    <tableColumn id="21" xr3:uid="{00000000-0010-0000-8900-000015000000}" name="21" dataDxfId="6235"/>
    <tableColumn id="22" xr3:uid="{00000000-0010-0000-8900-000016000000}" name="22" dataDxfId="6234"/>
    <tableColumn id="23" xr3:uid="{00000000-0010-0000-8900-000017000000}" name="23" dataDxfId="6233"/>
    <tableColumn id="24" xr3:uid="{00000000-0010-0000-8900-000018000000}" name="24" dataDxfId="6232"/>
    <tableColumn id="25" xr3:uid="{00000000-0010-0000-8900-000019000000}" name="25" dataDxfId="6231"/>
    <tableColumn id="26" xr3:uid="{00000000-0010-0000-8900-00001A000000}" name="26" dataDxfId="6230"/>
    <tableColumn id="27" xr3:uid="{00000000-0010-0000-8900-00001B000000}" name="27" dataDxfId="6229"/>
    <tableColumn id="28" xr3:uid="{00000000-0010-0000-8900-00001C000000}" name="28" dataDxfId="6228"/>
    <tableColumn id="29" xr3:uid="{00000000-0010-0000-8900-00001D000000}" name="29" dataDxfId="6227"/>
    <tableColumn id="30" xr3:uid="{00000000-0010-0000-8900-00001E000000}" name="30" dataDxfId="6226"/>
    <tableColumn id="31" xr3:uid="{00000000-0010-0000-8900-00001F000000}" name="31" dataDxfId="6225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8A000000}" name="Tabela192244114" displayName="Tabela192244114" ref="I145:AM155" totalsRowShown="0" headerRowDxfId="6224" dataDxfId="6222" headerRowBorderDxfId="6223">
  <autoFilter ref="I145:AM155" xr:uid="{00000000-0009-0000-0100-00007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A00-000001000000}" name="1" dataDxfId="6221"/>
    <tableColumn id="2" xr3:uid="{00000000-0010-0000-8A00-000002000000}" name="2" dataDxfId="6220"/>
    <tableColumn id="3" xr3:uid="{00000000-0010-0000-8A00-000003000000}" name="3" dataDxfId="6219"/>
    <tableColumn id="4" xr3:uid="{00000000-0010-0000-8A00-000004000000}" name="4" dataDxfId="6218"/>
    <tableColumn id="5" xr3:uid="{00000000-0010-0000-8A00-000005000000}" name="5" dataDxfId="6217"/>
    <tableColumn id="6" xr3:uid="{00000000-0010-0000-8A00-000006000000}" name="6" dataDxfId="6216"/>
    <tableColumn id="7" xr3:uid="{00000000-0010-0000-8A00-000007000000}" name="7" dataDxfId="6215"/>
    <tableColumn id="8" xr3:uid="{00000000-0010-0000-8A00-000008000000}" name="8" dataDxfId="6214"/>
    <tableColumn id="9" xr3:uid="{00000000-0010-0000-8A00-000009000000}" name="9" dataDxfId="6213"/>
    <tableColumn id="10" xr3:uid="{00000000-0010-0000-8A00-00000A000000}" name="10" dataDxfId="6212"/>
    <tableColumn id="11" xr3:uid="{00000000-0010-0000-8A00-00000B000000}" name="11" dataDxfId="6211"/>
    <tableColumn id="12" xr3:uid="{00000000-0010-0000-8A00-00000C000000}" name="12" dataDxfId="6210"/>
    <tableColumn id="13" xr3:uid="{00000000-0010-0000-8A00-00000D000000}" name="13" dataDxfId="6209"/>
    <tableColumn id="14" xr3:uid="{00000000-0010-0000-8A00-00000E000000}" name="14" dataDxfId="6208"/>
    <tableColumn id="15" xr3:uid="{00000000-0010-0000-8A00-00000F000000}" name="15" dataDxfId="6207"/>
    <tableColumn id="16" xr3:uid="{00000000-0010-0000-8A00-000010000000}" name="16" dataDxfId="6206"/>
    <tableColumn id="17" xr3:uid="{00000000-0010-0000-8A00-000011000000}" name="17" dataDxfId="6205"/>
    <tableColumn id="18" xr3:uid="{00000000-0010-0000-8A00-000012000000}" name="18" dataDxfId="6204"/>
    <tableColumn id="19" xr3:uid="{00000000-0010-0000-8A00-000013000000}" name="19" dataDxfId="6203"/>
    <tableColumn id="20" xr3:uid="{00000000-0010-0000-8A00-000014000000}" name="20" dataDxfId="6202"/>
    <tableColumn id="21" xr3:uid="{00000000-0010-0000-8A00-000015000000}" name="21" dataDxfId="6201"/>
    <tableColumn id="22" xr3:uid="{00000000-0010-0000-8A00-000016000000}" name="22" dataDxfId="6200"/>
    <tableColumn id="23" xr3:uid="{00000000-0010-0000-8A00-000017000000}" name="23" dataDxfId="6199"/>
    <tableColumn id="24" xr3:uid="{00000000-0010-0000-8A00-000018000000}" name="24" dataDxfId="6198"/>
    <tableColumn id="25" xr3:uid="{00000000-0010-0000-8A00-000019000000}" name="25" dataDxfId="6197"/>
    <tableColumn id="26" xr3:uid="{00000000-0010-0000-8A00-00001A000000}" name="26" dataDxfId="6196"/>
    <tableColumn id="27" xr3:uid="{00000000-0010-0000-8A00-00001B000000}" name="27" dataDxfId="6195"/>
    <tableColumn id="28" xr3:uid="{00000000-0010-0000-8A00-00001C000000}" name="28" dataDxfId="6194"/>
    <tableColumn id="29" xr3:uid="{00000000-0010-0000-8A00-00001D000000}" name="29" dataDxfId="6193"/>
    <tableColumn id="30" xr3:uid="{00000000-0010-0000-8A00-00001E000000}" name="30" dataDxfId="6192"/>
    <tableColumn id="31" xr3:uid="{00000000-0010-0000-8A00-00001F000000}" name="31" dataDxfId="6191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Tabela19" displayName="Tabela19" ref="I81:AM89" totalsRowShown="0" headerRowDxfId="8607" dataDxfId="8605" headerRowBorderDxfId="8606">
  <autoFilter ref="I81:AM89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F00-000001000000}" name="1" dataDxfId="8604"/>
    <tableColumn id="2" xr3:uid="{00000000-0010-0000-0F00-000002000000}" name="2" dataDxfId="8603"/>
    <tableColumn id="3" xr3:uid="{00000000-0010-0000-0F00-000003000000}" name="3" dataDxfId="8602"/>
    <tableColumn id="4" xr3:uid="{00000000-0010-0000-0F00-000004000000}" name="4" dataDxfId="8601"/>
    <tableColumn id="5" xr3:uid="{00000000-0010-0000-0F00-000005000000}" name="5" dataDxfId="8600"/>
    <tableColumn id="6" xr3:uid="{00000000-0010-0000-0F00-000006000000}" name="6" dataDxfId="8599"/>
    <tableColumn id="7" xr3:uid="{00000000-0010-0000-0F00-000007000000}" name="7" dataDxfId="8598"/>
    <tableColumn id="8" xr3:uid="{00000000-0010-0000-0F00-000008000000}" name="8" dataDxfId="8597"/>
    <tableColumn id="9" xr3:uid="{00000000-0010-0000-0F00-000009000000}" name="9" dataDxfId="8596"/>
    <tableColumn id="10" xr3:uid="{00000000-0010-0000-0F00-00000A000000}" name="10" dataDxfId="8595"/>
    <tableColumn id="11" xr3:uid="{00000000-0010-0000-0F00-00000B000000}" name="11" dataDxfId="8594"/>
    <tableColumn id="12" xr3:uid="{00000000-0010-0000-0F00-00000C000000}" name="12" dataDxfId="8593"/>
    <tableColumn id="13" xr3:uid="{00000000-0010-0000-0F00-00000D000000}" name="13" dataDxfId="8592"/>
    <tableColumn id="14" xr3:uid="{00000000-0010-0000-0F00-00000E000000}" name="14" dataDxfId="8591"/>
    <tableColumn id="15" xr3:uid="{00000000-0010-0000-0F00-00000F000000}" name="15" dataDxfId="8590"/>
    <tableColumn id="16" xr3:uid="{00000000-0010-0000-0F00-000010000000}" name="16" dataDxfId="8589"/>
    <tableColumn id="17" xr3:uid="{00000000-0010-0000-0F00-000011000000}" name="17" dataDxfId="8588"/>
    <tableColumn id="18" xr3:uid="{00000000-0010-0000-0F00-000012000000}" name="18" dataDxfId="8587"/>
    <tableColumn id="19" xr3:uid="{00000000-0010-0000-0F00-000013000000}" name="19" dataDxfId="8586"/>
    <tableColumn id="20" xr3:uid="{00000000-0010-0000-0F00-000014000000}" name="20" dataDxfId="8585"/>
    <tableColumn id="21" xr3:uid="{00000000-0010-0000-0F00-000015000000}" name="21" dataDxfId="8584"/>
    <tableColumn id="22" xr3:uid="{00000000-0010-0000-0F00-000016000000}" name="22" dataDxfId="8583"/>
    <tableColumn id="23" xr3:uid="{00000000-0010-0000-0F00-000017000000}" name="23" dataDxfId="8582"/>
    <tableColumn id="24" xr3:uid="{00000000-0010-0000-0F00-000018000000}" name="24" dataDxfId="8581"/>
    <tableColumn id="25" xr3:uid="{00000000-0010-0000-0F00-000019000000}" name="25" dataDxfId="8580"/>
    <tableColumn id="26" xr3:uid="{00000000-0010-0000-0F00-00001A000000}" name="26" dataDxfId="8579"/>
    <tableColumn id="27" xr3:uid="{00000000-0010-0000-0F00-00001B000000}" name="27" dataDxfId="8578"/>
    <tableColumn id="28" xr3:uid="{00000000-0010-0000-0F00-00001C000000}" name="28" dataDxfId="8577"/>
    <tableColumn id="29" xr3:uid="{00000000-0010-0000-0F00-00001D000000}" name="29" dataDxfId="8576"/>
    <tableColumn id="30" xr3:uid="{00000000-0010-0000-0F00-00001E000000}" name="30" dataDxfId="8575"/>
    <tableColumn id="31" xr3:uid="{00000000-0010-0000-0F00-00001F000000}" name="31" dataDxfId="8574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8B000000}" name="Tabela192345115" displayName="Tabela192345115" ref="I205:AM215" totalsRowShown="0" headerRowDxfId="6190" dataDxfId="6188" headerRowBorderDxfId="6189">
  <autoFilter ref="I205:AM215" xr:uid="{00000000-0009-0000-0100-00007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B00-000001000000}" name="1" dataDxfId="6187"/>
    <tableColumn id="2" xr3:uid="{00000000-0010-0000-8B00-000002000000}" name="2" dataDxfId="6186"/>
    <tableColumn id="3" xr3:uid="{00000000-0010-0000-8B00-000003000000}" name="3" dataDxfId="6185"/>
    <tableColumn id="4" xr3:uid="{00000000-0010-0000-8B00-000004000000}" name="4" dataDxfId="6184"/>
    <tableColumn id="5" xr3:uid="{00000000-0010-0000-8B00-000005000000}" name="5" dataDxfId="6183"/>
    <tableColumn id="6" xr3:uid="{00000000-0010-0000-8B00-000006000000}" name="6" dataDxfId="6182"/>
    <tableColumn id="7" xr3:uid="{00000000-0010-0000-8B00-000007000000}" name="7" dataDxfId="6181"/>
    <tableColumn id="8" xr3:uid="{00000000-0010-0000-8B00-000008000000}" name="8" dataDxfId="6180"/>
    <tableColumn id="9" xr3:uid="{00000000-0010-0000-8B00-000009000000}" name="9" dataDxfId="6179"/>
    <tableColumn id="10" xr3:uid="{00000000-0010-0000-8B00-00000A000000}" name="10" dataDxfId="6178"/>
    <tableColumn id="11" xr3:uid="{00000000-0010-0000-8B00-00000B000000}" name="11" dataDxfId="6177"/>
    <tableColumn id="12" xr3:uid="{00000000-0010-0000-8B00-00000C000000}" name="12" dataDxfId="6176"/>
    <tableColumn id="13" xr3:uid="{00000000-0010-0000-8B00-00000D000000}" name="13" dataDxfId="6175"/>
    <tableColumn id="14" xr3:uid="{00000000-0010-0000-8B00-00000E000000}" name="14" dataDxfId="6174"/>
    <tableColumn id="15" xr3:uid="{00000000-0010-0000-8B00-00000F000000}" name="15" dataDxfId="6173"/>
    <tableColumn id="16" xr3:uid="{00000000-0010-0000-8B00-000010000000}" name="16" dataDxfId="6172"/>
    <tableColumn id="17" xr3:uid="{00000000-0010-0000-8B00-000011000000}" name="17" dataDxfId="6171"/>
    <tableColumn id="18" xr3:uid="{00000000-0010-0000-8B00-000012000000}" name="18" dataDxfId="6170"/>
    <tableColumn id="19" xr3:uid="{00000000-0010-0000-8B00-000013000000}" name="19" dataDxfId="6169"/>
    <tableColumn id="20" xr3:uid="{00000000-0010-0000-8B00-000014000000}" name="20" dataDxfId="6168"/>
    <tableColumn id="21" xr3:uid="{00000000-0010-0000-8B00-000015000000}" name="21" dataDxfId="6167"/>
    <tableColumn id="22" xr3:uid="{00000000-0010-0000-8B00-000016000000}" name="22" dataDxfId="6166"/>
    <tableColumn id="23" xr3:uid="{00000000-0010-0000-8B00-000017000000}" name="23" dataDxfId="6165"/>
    <tableColumn id="24" xr3:uid="{00000000-0010-0000-8B00-000018000000}" name="24" dataDxfId="6164"/>
    <tableColumn id="25" xr3:uid="{00000000-0010-0000-8B00-000019000000}" name="25" dataDxfId="6163"/>
    <tableColumn id="26" xr3:uid="{00000000-0010-0000-8B00-00001A000000}" name="26" dataDxfId="6162"/>
    <tableColumn id="27" xr3:uid="{00000000-0010-0000-8B00-00001B000000}" name="27" dataDxfId="6161"/>
    <tableColumn id="28" xr3:uid="{00000000-0010-0000-8B00-00001C000000}" name="28" dataDxfId="6160"/>
    <tableColumn id="29" xr3:uid="{00000000-0010-0000-8B00-00001D000000}" name="29" dataDxfId="6159"/>
    <tableColumn id="30" xr3:uid="{00000000-0010-0000-8B00-00001E000000}" name="30" dataDxfId="6158"/>
    <tableColumn id="31" xr3:uid="{00000000-0010-0000-8B00-00001F000000}" name="31" dataDxfId="6157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8C000000}" name="Tabela19212446116" displayName="Tabela19212446116" ref="I133:AM143" totalsRowShown="0" headerRowDxfId="6156" dataDxfId="6154" headerRowBorderDxfId="6155">
  <autoFilter ref="I133:AM143" xr:uid="{00000000-0009-0000-0100-00007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C00-000001000000}" name="1" dataDxfId="6153"/>
    <tableColumn id="2" xr3:uid="{00000000-0010-0000-8C00-000002000000}" name="2" dataDxfId="6152"/>
    <tableColumn id="3" xr3:uid="{00000000-0010-0000-8C00-000003000000}" name="3" dataDxfId="6151"/>
    <tableColumn id="4" xr3:uid="{00000000-0010-0000-8C00-000004000000}" name="4" dataDxfId="6150"/>
    <tableColumn id="5" xr3:uid="{00000000-0010-0000-8C00-000005000000}" name="5" dataDxfId="6149"/>
    <tableColumn id="6" xr3:uid="{00000000-0010-0000-8C00-000006000000}" name="6" dataDxfId="6148"/>
    <tableColumn id="7" xr3:uid="{00000000-0010-0000-8C00-000007000000}" name="7" dataDxfId="6147"/>
    <tableColumn id="8" xr3:uid="{00000000-0010-0000-8C00-000008000000}" name="8" dataDxfId="6146"/>
    <tableColumn id="9" xr3:uid="{00000000-0010-0000-8C00-000009000000}" name="9" dataDxfId="6145"/>
    <tableColumn id="10" xr3:uid="{00000000-0010-0000-8C00-00000A000000}" name="10" dataDxfId="6144"/>
    <tableColumn id="11" xr3:uid="{00000000-0010-0000-8C00-00000B000000}" name="11" dataDxfId="6143"/>
    <tableColumn id="12" xr3:uid="{00000000-0010-0000-8C00-00000C000000}" name="12" dataDxfId="6142"/>
    <tableColumn id="13" xr3:uid="{00000000-0010-0000-8C00-00000D000000}" name="13" dataDxfId="6141"/>
    <tableColumn id="14" xr3:uid="{00000000-0010-0000-8C00-00000E000000}" name="14" dataDxfId="6140"/>
    <tableColumn id="15" xr3:uid="{00000000-0010-0000-8C00-00000F000000}" name="15" dataDxfId="6139"/>
    <tableColumn id="16" xr3:uid="{00000000-0010-0000-8C00-000010000000}" name="16" dataDxfId="6138"/>
    <tableColumn id="17" xr3:uid="{00000000-0010-0000-8C00-000011000000}" name="17" dataDxfId="6137"/>
    <tableColumn id="18" xr3:uid="{00000000-0010-0000-8C00-000012000000}" name="18" dataDxfId="6136"/>
    <tableColumn id="19" xr3:uid="{00000000-0010-0000-8C00-000013000000}" name="19" dataDxfId="6135"/>
    <tableColumn id="20" xr3:uid="{00000000-0010-0000-8C00-000014000000}" name="20" dataDxfId="6134"/>
    <tableColumn id="21" xr3:uid="{00000000-0010-0000-8C00-000015000000}" name="21" dataDxfId="6133"/>
    <tableColumn id="22" xr3:uid="{00000000-0010-0000-8C00-000016000000}" name="22" dataDxfId="6132"/>
    <tableColumn id="23" xr3:uid="{00000000-0010-0000-8C00-000017000000}" name="23" dataDxfId="6131"/>
    <tableColumn id="24" xr3:uid="{00000000-0010-0000-8C00-000018000000}" name="24" dataDxfId="6130"/>
    <tableColumn id="25" xr3:uid="{00000000-0010-0000-8C00-000019000000}" name="25" dataDxfId="6129"/>
    <tableColumn id="26" xr3:uid="{00000000-0010-0000-8C00-00001A000000}" name="26" dataDxfId="6128"/>
    <tableColumn id="27" xr3:uid="{00000000-0010-0000-8C00-00001B000000}" name="27" dataDxfId="6127"/>
    <tableColumn id="28" xr3:uid="{00000000-0010-0000-8C00-00001C000000}" name="28" dataDxfId="6126"/>
    <tableColumn id="29" xr3:uid="{00000000-0010-0000-8C00-00001D000000}" name="29" dataDxfId="6125"/>
    <tableColumn id="30" xr3:uid="{00000000-0010-0000-8C00-00001E000000}" name="30" dataDxfId="6124"/>
    <tableColumn id="31" xr3:uid="{00000000-0010-0000-8C00-00001F000000}" name="31" dataDxfId="6123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8D000000}" name="Tabela19212547117" displayName="Tabela19212547117" ref="I121:AM131" totalsRowShown="0" headerRowDxfId="6122" dataDxfId="6120" headerRowBorderDxfId="6121">
  <autoFilter ref="I121:AM131" xr:uid="{00000000-0009-0000-0100-00007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D00-000001000000}" name="1" dataDxfId="6119"/>
    <tableColumn id="2" xr3:uid="{00000000-0010-0000-8D00-000002000000}" name="2" dataDxfId="6118"/>
    <tableColumn id="3" xr3:uid="{00000000-0010-0000-8D00-000003000000}" name="3" dataDxfId="6117"/>
    <tableColumn id="4" xr3:uid="{00000000-0010-0000-8D00-000004000000}" name="4" dataDxfId="6116"/>
    <tableColumn id="5" xr3:uid="{00000000-0010-0000-8D00-000005000000}" name="5" dataDxfId="6115"/>
    <tableColumn id="6" xr3:uid="{00000000-0010-0000-8D00-000006000000}" name="6" dataDxfId="6114"/>
    <tableColumn id="7" xr3:uid="{00000000-0010-0000-8D00-000007000000}" name="7" dataDxfId="6113"/>
    <tableColumn id="8" xr3:uid="{00000000-0010-0000-8D00-000008000000}" name="8" dataDxfId="6112"/>
    <tableColumn id="9" xr3:uid="{00000000-0010-0000-8D00-000009000000}" name="9" dataDxfId="6111"/>
    <tableColumn id="10" xr3:uid="{00000000-0010-0000-8D00-00000A000000}" name="10" dataDxfId="6110"/>
    <tableColumn id="11" xr3:uid="{00000000-0010-0000-8D00-00000B000000}" name="11" dataDxfId="6109"/>
    <tableColumn id="12" xr3:uid="{00000000-0010-0000-8D00-00000C000000}" name="12" dataDxfId="6108"/>
    <tableColumn id="13" xr3:uid="{00000000-0010-0000-8D00-00000D000000}" name="13" dataDxfId="6107"/>
    <tableColumn id="14" xr3:uid="{00000000-0010-0000-8D00-00000E000000}" name="14" dataDxfId="6106"/>
    <tableColumn id="15" xr3:uid="{00000000-0010-0000-8D00-00000F000000}" name="15" dataDxfId="6105"/>
    <tableColumn id="16" xr3:uid="{00000000-0010-0000-8D00-000010000000}" name="16" dataDxfId="6104"/>
    <tableColumn id="17" xr3:uid="{00000000-0010-0000-8D00-000011000000}" name="17" dataDxfId="6103"/>
    <tableColumn id="18" xr3:uid="{00000000-0010-0000-8D00-000012000000}" name="18" dataDxfId="6102"/>
    <tableColumn id="19" xr3:uid="{00000000-0010-0000-8D00-000013000000}" name="19" dataDxfId="6101"/>
    <tableColumn id="20" xr3:uid="{00000000-0010-0000-8D00-000014000000}" name="20" dataDxfId="6100"/>
    <tableColumn id="21" xr3:uid="{00000000-0010-0000-8D00-000015000000}" name="21" dataDxfId="6099"/>
    <tableColumn id="22" xr3:uid="{00000000-0010-0000-8D00-000016000000}" name="22" dataDxfId="6098"/>
    <tableColumn id="23" xr3:uid="{00000000-0010-0000-8D00-000017000000}" name="23" dataDxfId="6097"/>
    <tableColumn id="24" xr3:uid="{00000000-0010-0000-8D00-000018000000}" name="24" dataDxfId="6096"/>
    <tableColumn id="25" xr3:uid="{00000000-0010-0000-8D00-000019000000}" name="25" dataDxfId="6095"/>
    <tableColumn id="26" xr3:uid="{00000000-0010-0000-8D00-00001A000000}" name="26" dataDxfId="6094"/>
    <tableColumn id="27" xr3:uid="{00000000-0010-0000-8D00-00001B000000}" name="27" dataDxfId="6093"/>
    <tableColumn id="28" xr3:uid="{00000000-0010-0000-8D00-00001C000000}" name="28" dataDxfId="6092"/>
    <tableColumn id="29" xr3:uid="{00000000-0010-0000-8D00-00001D000000}" name="29" dataDxfId="6091"/>
    <tableColumn id="30" xr3:uid="{00000000-0010-0000-8D00-00001E000000}" name="30" dataDxfId="6090"/>
    <tableColumn id="31" xr3:uid="{00000000-0010-0000-8D00-00001F000000}" name="31" dataDxfId="6089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8E000000}" name="Tabela2548118" displayName="Tabela2548118" ref="I157:AM167" totalsRowShown="0" headerRowDxfId="6088" dataDxfId="6087">
  <autoFilter ref="I157:AM167" xr:uid="{00000000-0009-0000-0100-00007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E00-000001000000}" name="1" dataDxfId="6086"/>
    <tableColumn id="2" xr3:uid="{00000000-0010-0000-8E00-000002000000}" name="2" dataDxfId="6085"/>
    <tableColumn id="3" xr3:uid="{00000000-0010-0000-8E00-000003000000}" name="3" dataDxfId="6084"/>
    <tableColumn id="4" xr3:uid="{00000000-0010-0000-8E00-000004000000}" name="4" dataDxfId="6083"/>
    <tableColumn id="5" xr3:uid="{00000000-0010-0000-8E00-000005000000}" name="5" dataDxfId="6082"/>
    <tableColumn id="6" xr3:uid="{00000000-0010-0000-8E00-000006000000}" name="6" dataDxfId="6081"/>
    <tableColumn id="7" xr3:uid="{00000000-0010-0000-8E00-000007000000}" name="7" dataDxfId="6080"/>
    <tableColumn id="8" xr3:uid="{00000000-0010-0000-8E00-000008000000}" name="8" dataDxfId="6079"/>
    <tableColumn id="9" xr3:uid="{00000000-0010-0000-8E00-000009000000}" name="9" dataDxfId="6078"/>
    <tableColumn id="10" xr3:uid="{00000000-0010-0000-8E00-00000A000000}" name="10" dataDxfId="6077"/>
    <tableColumn id="11" xr3:uid="{00000000-0010-0000-8E00-00000B000000}" name="11" dataDxfId="6076"/>
    <tableColumn id="12" xr3:uid="{00000000-0010-0000-8E00-00000C000000}" name="12" dataDxfId="6075"/>
    <tableColumn id="13" xr3:uid="{00000000-0010-0000-8E00-00000D000000}" name="13" dataDxfId="6074"/>
    <tableColumn id="14" xr3:uid="{00000000-0010-0000-8E00-00000E000000}" name="14" dataDxfId="6073"/>
    <tableColumn id="15" xr3:uid="{00000000-0010-0000-8E00-00000F000000}" name="15" dataDxfId="6072"/>
    <tableColumn id="16" xr3:uid="{00000000-0010-0000-8E00-000010000000}" name="16" dataDxfId="6071"/>
    <tableColumn id="17" xr3:uid="{00000000-0010-0000-8E00-000011000000}" name="17" dataDxfId="6070"/>
    <tableColumn id="18" xr3:uid="{00000000-0010-0000-8E00-000012000000}" name="18" dataDxfId="6069"/>
    <tableColumn id="19" xr3:uid="{00000000-0010-0000-8E00-000013000000}" name="19" dataDxfId="6068"/>
    <tableColumn id="20" xr3:uid="{00000000-0010-0000-8E00-000014000000}" name="20" dataDxfId="6067"/>
    <tableColumn id="21" xr3:uid="{00000000-0010-0000-8E00-000015000000}" name="21" dataDxfId="6066"/>
    <tableColumn id="22" xr3:uid="{00000000-0010-0000-8E00-000016000000}" name="22" dataDxfId="6065"/>
    <tableColumn id="23" xr3:uid="{00000000-0010-0000-8E00-000017000000}" name="23" dataDxfId="6064"/>
    <tableColumn id="24" xr3:uid="{00000000-0010-0000-8E00-000018000000}" name="24" dataDxfId="6063"/>
    <tableColumn id="25" xr3:uid="{00000000-0010-0000-8E00-000019000000}" name="25" dataDxfId="6062"/>
    <tableColumn id="26" xr3:uid="{00000000-0010-0000-8E00-00001A000000}" name="26" dataDxfId="6061"/>
    <tableColumn id="27" xr3:uid="{00000000-0010-0000-8E00-00001B000000}" name="27" dataDxfId="6060"/>
    <tableColumn id="28" xr3:uid="{00000000-0010-0000-8E00-00001C000000}" name="28" dataDxfId="6059"/>
    <tableColumn id="29" xr3:uid="{00000000-0010-0000-8E00-00001D000000}" name="29" dataDxfId="6058"/>
    <tableColumn id="30" xr3:uid="{00000000-0010-0000-8E00-00001E000000}" name="30" dataDxfId="6057"/>
    <tableColumn id="31" xr3:uid="{00000000-0010-0000-8E00-00001F000000}" name="31" dataDxfId="6056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8F000000}" name="Tabela2649119" displayName="Tabela2649119" ref="I169:AM179" totalsRowShown="0" headerRowDxfId="6055" headerRowBorderDxfId="6054">
  <autoFilter ref="I169:AM179" xr:uid="{00000000-0009-0000-0100-00007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F00-000001000000}" name="1" dataDxfId="6053"/>
    <tableColumn id="2" xr3:uid="{00000000-0010-0000-8F00-000002000000}" name="2" dataDxfId="6052"/>
    <tableColumn id="3" xr3:uid="{00000000-0010-0000-8F00-000003000000}" name="3" dataDxfId="6051"/>
    <tableColumn id="4" xr3:uid="{00000000-0010-0000-8F00-000004000000}" name="4" dataDxfId="6050"/>
    <tableColumn id="5" xr3:uid="{00000000-0010-0000-8F00-000005000000}" name="5" dataDxfId="6049"/>
    <tableColumn id="6" xr3:uid="{00000000-0010-0000-8F00-000006000000}" name="6" dataDxfId="6048"/>
    <tableColumn id="7" xr3:uid="{00000000-0010-0000-8F00-000007000000}" name="7" dataDxfId="6047"/>
    <tableColumn id="8" xr3:uid="{00000000-0010-0000-8F00-000008000000}" name="8" dataDxfId="6046"/>
    <tableColumn id="9" xr3:uid="{00000000-0010-0000-8F00-000009000000}" name="9" dataDxfId="6045"/>
    <tableColumn id="10" xr3:uid="{00000000-0010-0000-8F00-00000A000000}" name="10" dataDxfId="6044"/>
    <tableColumn id="11" xr3:uid="{00000000-0010-0000-8F00-00000B000000}" name="11" dataDxfId="6043"/>
    <tableColumn id="12" xr3:uid="{00000000-0010-0000-8F00-00000C000000}" name="12" dataDxfId="6042"/>
    <tableColumn id="13" xr3:uid="{00000000-0010-0000-8F00-00000D000000}" name="13" dataDxfId="6041"/>
    <tableColumn id="14" xr3:uid="{00000000-0010-0000-8F00-00000E000000}" name="14" dataDxfId="6040"/>
    <tableColumn id="15" xr3:uid="{00000000-0010-0000-8F00-00000F000000}" name="15" dataDxfId="6039"/>
    <tableColumn id="16" xr3:uid="{00000000-0010-0000-8F00-000010000000}" name="16" dataDxfId="6038"/>
    <tableColumn id="17" xr3:uid="{00000000-0010-0000-8F00-000011000000}" name="17" dataDxfId="6037"/>
    <tableColumn id="18" xr3:uid="{00000000-0010-0000-8F00-000012000000}" name="18" dataDxfId="6036"/>
    <tableColumn id="19" xr3:uid="{00000000-0010-0000-8F00-000013000000}" name="19" dataDxfId="6035"/>
    <tableColumn id="20" xr3:uid="{00000000-0010-0000-8F00-000014000000}" name="20" dataDxfId="6034"/>
    <tableColumn id="21" xr3:uid="{00000000-0010-0000-8F00-000015000000}" name="21" dataDxfId="6033"/>
    <tableColumn id="22" xr3:uid="{00000000-0010-0000-8F00-000016000000}" name="22" dataDxfId="6032"/>
    <tableColumn id="23" xr3:uid="{00000000-0010-0000-8F00-000017000000}" name="23" dataDxfId="6031"/>
    <tableColumn id="24" xr3:uid="{00000000-0010-0000-8F00-000018000000}" name="24" dataDxfId="6030"/>
    <tableColumn id="25" xr3:uid="{00000000-0010-0000-8F00-000019000000}" name="25" dataDxfId="6029"/>
    <tableColumn id="26" xr3:uid="{00000000-0010-0000-8F00-00001A000000}" name="26" dataDxfId="6028"/>
    <tableColumn id="27" xr3:uid="{00000000-0010-0000-8F00-00001B000000}" name="27" dataDxfId="6027"/>
    <tableColumn id="28" xr3:uid="{00000000-0010-0000-8F00-00001C000000}" name="28" dataDxfId="6026"/>
    <tableColumn id="29" xr3:uid="{00000000-0010-0000-8F00-00001D000000}" name="29" dataDxfId="6025"/>
    <tableColumn id="30" xr3:uid="{00000000-0010-0000-8F00-00001E000000}" name="30" dataDxfId="6024"/>
    <tableColumn id="31" xr3:uid="{00000000-0010-0000-8F00-00001F000000}" name="31" dataDxfId="6023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90000000}" name="Tabela2750120" displayName="Tabela2750120" ref="I181:AM191" totalsRowShown="0" headerRowDxfId="6022">
  <autoFilter ref="I181:AM191" xr:uid="{00000000-0009-0000-0100-00007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000-000001000000}" name="1" dataDxfId="6021"/>
    <tableColumn id="2" xr3:uid="{00000000-0010-0000-9000-000002000000}" name="2" dataDxfId="6020"/>
    <tableColumn id="3" xr3:uid="{00000000-0010-0000-9000-000003000000}" name="3" dataDxfId="6019"/>
    <tableColumn id="4" xr3:uid="{00000000-0010-0000-9000-000004000000}" name="4" dataDxfId="6018"/>
    <tableColumn id="5" xr3:uid="{00000000-0010-0000-9000-000005000000}" name="5" dataDxfId="6017"/>
    <tableColumn id="6" xr3:uid="{00000000-0010-0000-9000-000006000000}" name="6" dataDxfId="6016"/>
    <tableColumn id="7" xr3:uid="{00000000-0010-0000-9000-000007000000}" name="7" dataDxfId="6015"/>
    <tableColumn id="8" xr3:uid="{00000000-0010-0000-9000-000008000000}" name="8" dataDxfId="6014"/>
    <tableColumn id="9" xr3:uid="{00000000-0010-0000-9000-000009000000}" name="9" dataDxfId="6013"/>
    <tableColumn id="10" xr3:uid="{00000000-0010-0000-9000-00000A000000}" name="10" dataDxfId="6012"/>
    <tableColumn id="11" xr3:uid="{00000000-0010-0000-9000-00000B000000}" name="11" dataDxfId="6011"/>
    <tableColumn id="12" xr3:uid="{00000000-0010-0000-9000-00000C000000}" name="12" dataDxfId="6010"/>
    <tableColumn id="13" xr3:uid="{00000000-0010-0000-9000-00000D000000}" name="13" dataDxfId="6009"/>
    <tableColumn id="14" xr3:uid="{00000000-0010-0000-9000-00000E000000}" name="14" dataDxfId="6008"/>
    <tableColumn id="15" xr3:uid="{00000000-0010-0000-9000-00000F000000}" name="15" dataDxfId="6007"/>
    <tableColumn id="16" xr3:uid="{00000000-0010-0000-9000-000010000000}" name="16" dataDxfId="6006"/>
    <tableColumn id="17" xr3:uid="{00000000-0010-0000-9000-000011000000}" name="17" dataDxfId="6005"/>
    <tableColumn id="18" xr3:uid="{00000000-0010-0000-9000-000012000000}" name="18" dataDxfId="6004"/>
    <tableColumn id="19" xr3:uid="{00000000-0010-0000-9000-000013000000}" name="19" dataDxfId="6003"/>
    <tableColumn id="20" xr3:uid="{00000000-0010-0000-9000-000014000000}" name="20" dataDxfId="6002"/>
    <tableColumn id="21" xr3:uid="{00000000-0010-0000-9000-000015000000}" name="21" dataDxfId="6001"/>
    <tableColumn id="22" xr3:uid="{00000000-0010-0000-9000-000016000000}" name="22" dataDxfId="6000"/>
    <tableColumn id="23" xr3:uid="{00000000-0010-0000-9000-000017000000}" name="23" dataDxfId="5999"/>
    <tableColumn id="24" xr3:uid="{00000000-0010-0000-9000-000018000000}" name="24" dataDxfId="5998"/>
    <tableColumn id="25" xr3:uid="{00000000-0010-0000-9000-000019000000}" name="25" dataDxfId="5997"/>
    <tableColumn id="26" xr3:uid="{00000000-0010-0000-9000-00001A000000}" name="26" dataDxfId="5996"/>
    <tableColumn id="27" xr3:uid="{00000000-0010-0000-9000-00001B000000}" name="27" dataDxfId="5995"/>
    <tableColumn id="28" xr3:uid="{00000000-0010-0000-9000-00001C000000}" name="28" dataDxfId="5994"/>
    <tableColumn id="29" xr3:uid="{00000000-0010-0000-9000-00001D000000}" name="29" dataDxfId="5993"/>
    <tableColumn id="30" xr3:uid="{00000000-0010-0000-9000-00001E000000}" name="30" dataDxfId="5992"/>
    <tableColumn id="31" xr3:uid="{00000000-0010-0000-9000-00001F000000}" name="31" dataDxfId="5991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91000000}" name="Tabela2851121" displayName="Tabela2851121" ref="I193:AM203" totalsRowShown="0" headerRowDxfId="5990" dataDxfId="5988" headerRowBorderDxfId="5989">
  <autoFilter ref="I193:AM203" xr:uid="{00000000-0009-0000-0100-00007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100-000001000000}" name="1" dataDxfId="5987"/>
    <tableColumn id="2" xr3:uid="{00000000-0010-0000-9100-000002000000}" name="2" dataDxfId="5986"/>
    <tableColumn id="3" xr3:uid="{00000000-0010-0000-9100-000003000000}" name="3" dataDxfId="5985"/>
    <tableColumn id="4" xr3:uid="{00000000-0010-0000-9100-000004000000}" name="4" dataDxfId="5984"/>
    <tableColumn id="5" xr3:uid="{00000000-0010-0000-9100-000005000000}" name="5" dataDxfId="5983"/>
    <tableColumn id="6" xr3:uid="{00000000-0010-0000-9100-000006000000}" name="6" dataDxfId="5982"/>
    <tableColumn id="7" xr3:uid="{00000000-0010-0000-9100-000007000000}" name="7" dataDxfId="5981"/>
    <tableColumn id="8" xr3:uid="{00000000-0010-0000-9100-000008000000}" name="8" dataDxfId="5980"/>
    <tableColumn id="9" xr3:uid="{00000000-0010-0000-9100-000009000000}" name="9" dataDxfId="5979"/>
    <tableColumn id="10" xr3:uid="{00000000-0010-0000-9100-00000A000000}" name="10" dataDxfId="5978"/>
    <tableColumn id="11" xr3:uid="{00000000-0010-0000-9100-00000B000000}" name="11" dataDxfId="5977"/>
    <tableColumn id="12" xr3:uid="{00000000-0010-0000-9100-00000C000000}" name="12" dataDxfId="5976"/>
    <tableColumn id="13" xr3:uid="{00000000-0010-0000-9100-00000D000000}" name="13" dataDxfId="5975"/>
    <tableColumn id="14" xr3:uid="{00000000-0010-0000-9100-00000E000000}" name="14" dataDxfId="5974"/>
    <tableColumn id="15" xr3:uid="{00000000-0010-0000-9100-00000F000000}" name="15" dataDxfId="5973"/>
    <tableColumn id="16" xr3:uid="{00000000-0010-0000-9100-000010000000}" name="16" dataDxfId="5972"/>
    <tableColumn id="17" xr3:uid="{00000000-0010-0000-9100-000011000000}" name="17" dataDxfId="5971"/>
    <tableColumn id="18" xr3:uid="{00000000-0010-0000-9100-000012000000}" name="18" dataDxfId="5970"/>
    <tableColumn id="19" xr3:uid="{00000000-0010-0000-9100-000013000000}" name="19" dataDxfId="5969"/>
    <tableColumn id="20" xr3:uid="{00000000-0010-0000-9100-000014000000}" name="20" dataDxfId="5968"/>
    <tableColumn id="21" xr3:uid="{00000000-0010-0000-9100-000015000000}" name="21" dataDxfId="5967"/>
    <tableColumn id="22" xr3:uid="{00000000-0010-0000-9100-000016000000}" name="22" dataDxfId="5966"/>
    <tableColumn id="23" xr3:uid="{00000000-0010-0000-9100-000017000000}" name="23" dataDxfId="5965"/>
    <tableColumn id="24" xr3:uid="{00000000-0010-0000-9100-000018000000}" name="24" dataDxfId="5964"/>
    <tableColumn id="25" xr3:uid="{00000000-0010-0000-9100-000019000000}" name="25" dataDxfId="5963"/>
    <tableColumn id="26" xr3:uid="{00000000-0010-0000-9100-00001A000000}" name="26" dataDxfId="5962"/>
    <tableColumn id="27" xr3:uid="{00000000-0010-0000-9100-00001B000000}" name="27" dataDxfId="5961"/>
    <tableColumn id="28" xr3:uid="{00000000-0010-0000-9100-00001C000000}" name="28" dataDxfId="5960"/>
    <tableColumn id="29" xr3:uid="{00000000-0010-0000-9100-00001D000000}" name="29" dataDxfId="5959"/>
    <tableColumn id="30" xr3:uid="{00000000-0010-0000-9100-00001E000000}" name="30" dataDxfId="5958"/>
    <tableColumn id="31" xr3:uid="{00000000-0010-0000-9100-00001F000000}" name="31" dataDxfId="5957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92000000}" name="Tabela164058122" displayName="Tabela164058122" ref="B218:G227" headerRowCount="0" totalsRowShown="0">
  <tableColumns count="6">
    <tableColumn id="1" xr3:uid="{00000000-0010-0000-9200-000001000000}" name="Kolumna1" dataDxfId="5956">
      <calculatedColumnFormula>'Wzorzec kategorii'!B180</calculatedColumnFormula>
    </tableColumn>
    <tableColumn id="2" xr3:uid="{00000000-0010-0000-9200-000002000000}" name="Kolumna2" dataDxfId="5955" dataCellStyle="Walutowy"/>
    <tableColumn id="3" xr3:uid="{00000000-0010-0000-9200-000003000000}" name="Kolumna3" dataDxfId="5954" dataCellStyle="Walutowy">
      <calculatedColumnFormula>SUM(Tabela19234559123[#This Row])</calculatedColumnFormula>
    </tableColumn>
    <tableColumn id="4" xr3:uid="{00000000-0010-0000-9200-000004000000}" name="Kolumna4" dataDxfId="5953" dataCellStyle="Walutowy">
      <calculatedColumnFormula>C218-D218</calculatedColumnFormula>
    </tableColumn>
    <tableColumn id="5" xr3:uid="{00000000-0010-0000-9200-000005000000}" name="Kolumna5" dataDxfId="5952" dataCellStyle="Procentowy">
      <calculatedColumnFormula>IFERROR(D218/C218,"")</calculatedColumnFormula>
    </tableColumn>
    <tableColumn id="6" xr3:uid="{00000000-0010-0000-9200-000006000000}" name="Kolumna6" dataDxfId="5951" dataCellStyle="Walutowy"/>
  </tableColumns>
  <tableStyleInfo name="TableStyleLight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93000000}" name="Tabela19234559123" displayName="Tabela19234559123" ref="I217:AM227" totalsRowShown="0" headerRowDxfId="5950" dataDxfId="5948" headerRowBorderDxfId="5949">
  <autoFilter ref="I217:AM227" xr:uid="{00000000-0009-0000-0100-00007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300-000001000000}" name="1" dataDxfId="5947"/>
    <tableColumn id="2" xr3:uid="{00000000-0010-0000-9300-000002000000}" name="2" dataDxfId="5946"/>
    <tableColumn id="3" xr3:uid="{00000000-0010-0000-9300-000003000000}" name="3" dataDxfId="5945"/>
    <tableColumn id="4" xr3:uid="{00000000-0010-0000-9300-000004000000}" name="4" dataDxfId="5944"/>
    <tableColumn id="5" xr3:uid="{00000000-0010-0000-9300-000005000000}" name="5" dataDxfId="5943"/>
    <tableColumn id="6" xr3:uid="{00000000-0010-0000-9300-000006000000}" name="6" dataDxfId="5942"/>
    <tableColumn id="7" xr3:uid="{00000000-0010-0000-9300-000007000000}" name="7" dataDxfId="5941"/>
    <tableColumn id="8" xr3:uid="{00000000-0010-0000-9300-000008000000}" name="8" dataDxfId="5940"/>
    <tableColumn id="9" xr3:uid="{00000000-0010-0000-9300-000009000000}" name="9" dataDxfId="5939"/>
    <tableColumn id="10" xr3:uid="{00000000-0010-0000-9300-00000A000000}" name="10" dataDxfId="5938"/>
    <tableColumn id="11" xr3:uid="{00000000-0010-0000-9300-00000B000000}" name="11" dataDxfId="5937"/>
    <tableColumn id="12" xr3:uid="{00000000-0010-0000-9300-00000C000000}" name="12" dataDxfId="5936"/>
    <tableColumn id="13" xr3:uid="{00000000-0010-0000-9300-00000D000000}" name="13" dataDxfId="5935"/>
    <tableColumn id="14" xr3:uid="{00000000-0010-0000-9300-00000E000000}" name="14" dataDxfId="5934"/>
    <tableColumn id="15" xr3:uid="{00000000-0010-0000-9300-00000F000000}" name="15" dataDxfId="5933"/>
    <tableColumn id="16" xr3:uid="{00000000-0010-0000-9300-000010000000}" name="16" dataDxfId="5932"/>
    <tableColumn id="17" xr3:uid="{00000000-0010-0000-9300-000011000000}" name="17" dataDxfId="5931"/>
    <tableColumn id="18" xr3:uid="{00000000-0010-0000-9300-000012000000}" name="18" dataDxfId="5930"/>
    <tableColumn id="19" xr3:uid="{00000000-0010-0000-9300-000013000000}" name="19" dataDxfId="5929"/>
    <tableColumn id="20" xr3:uid="{00000000-0010-0000-9300-000014000000}" name="20" dataDxfId="5928"/>
    <tableColumn id="21" xr3:uid="{00000000-0010-0000-9300-000015000000}" name="21" dataDxfId="5927"/>
    <tableColumn id="22" xr3:uid="{00000000-0010-0000-9300-000016000000}" name="22" dataDxfId="5926"/>
    <tableColumn id="23" xr3:uid="{00000000-0010-0000-9300-000017000000}" name="23" dataDxfId="5925"/>
    <tableColumn id="24" xr3:uid="{00000000-0010-0000-9300-000018000000}" name="24" dataDxfId="5924"/>
    <tableColumn id="25" xr3:uid="{00000000-0010-0000-9300-000019000000}" name="25" dataDxfId="5923"/>
    <tableColumn id="26" xr3:uid="{00000000-0010-0000-9300-00001A000000}" name="26" dataDxfId="5922"/>
    <tableColumn id="27" xr3:uid="{00000000-0010-0000-9300-00001B000000}" name="27" dataDxfId="5921"/>
    <tableColumn id="28" xr3:uid="{00000000-0010-0000-9300-00001C000000}" name="28" dataDxfId="5920"/>
    <tableColumn id="29" xr3:uid="{00000000-0010-0000-9300-00001D000000}" name="29" dataDxfId="5919"/>
    <tableColumn id="30" xr3:uid="{00000000-0010-0000-9300-00001E000000}" name="30" dataDxfId="5918"/>
    <tableColumn id="31" xr3:uid="{00000000-0010-0000-9300-00001F000000}" name="31" dataDxfId="5917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94000000}" name="Tabela16405860124" displayName="Tabela16405860124" ref="B230:G239" headerRowCount="0" totalsRowShown="0">
  <tableColumns count="6">
    <tableColumn id="1" xr3:uid="{00000000-0010-0000-9400-000001000000}" name="Kolumna1" dataDxfId="5916">
      <calculatedColumnFormula>'Wzorzec kategorii'!B192</calculatedColumnFormula>
    </tableColumn>
    <tableColumn id="2" xr3:uid="{00000000-0010-0000-9400-000002000000}" name="Kolumna2" dataDxfId="5915" dataCellStyle="Walutowy"/>
    <tableColumn id="3" xr3:uid="{00000000-0010-0000-9400-000003000000}" name="Kolumna3" dataDxfId="5914" dataCellStyle="Walutowy">
      <calculatedColumnFormula>SUM(Tabela1923455962126[#This Row])</calculatedColumnFormula>
    </tableColumn>
    <tableColumn id="4" xr3:uid="{00000000-0010-0000-9400-000004000000}" name="Kolumna4" dataDxfId="5913" dataCellStyle="Walutowy">
      <calculatedColumnFormula>C230-D230</calculatedColumnFormula>
    </tableColumn>
    <tableColumn id="5" xr3:uid="{00000000-0010-0000-9400-000005000000}" name="Kolumna5" dataDxfId="5912" dataCellStyle="Procentowy">
      <calculatedColumnFormula>IFERROR(D230/C230,"")</calculatedColumnFormula>
    </tableColumn>
    <tableColumn id="6" xr3:uid="{00000000-0010-0000-9400-000006000000}" name="Kolumna6" dataDxfId="5911" dataCellStyle="Walutowy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Tabela1921" displayName="Tabela1921" ref="I91:AM96" totalsRowShown="0" headerRowDxfId="8573" dataDxfId="8571" headerRowBorderDxfId="8572">
  <autoFilter ref="I91:AM96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000-000001000000}" name="1" dataDxfId="8570"/>
    <tableColumn id="2" xr3:uid="{00000000-0010-0000-1000-000002000000}" name="2" dataDxfId="8569"/>
    <tableColumn id="3" xr3:uid="{00000000-0010-0000-1000-000003000000}" name="3" dataDxfId="8568"/>
    <tableColumn id="4" xr3:uid="{00000000-0010-0000-1000-000004000000}" name="4" dataDxfId="8567"/>
    <tableColumn id="5" xr3:uid="{00000000-0010-0000-1000-000005000000}" name="5" dataDxfId="8566"/>
    <tableColumn id="6" xr3:uid="{00000000-0010-0000-1000-000006000000}" name="6" dataDxfId="8565"/>
    <tableColumn id="7" xr3:uid="{00000000-0010-0000-1000-000007000000}" name="7" dataDxfId="8564"/>
    <tableColumn id="8" xr3:uid="{00000000-0010-0000-1000-000008000000}" name="8" dataDxfId="8563"/>
    <tableColumn id="9" xr3:uid="{00000000-0010-0000-1000-000009000000}" name="9" dataDxfId="8562"/>
    <tableColumn id="10" xr3:uid="{00000000-0010-0000-1000-00000A000000}" name="10" dataDxfId="8561"/>
    <tableColumn id="11" xr3:uid="{00000000-0010-0000-1000-00000B000000}" name="11" dataDxfId="8560"/>
    <tableColumn id="12" xr3:uid="{00000000-0010-0000-1000-00000C000000}" name="12" dataDxfId="8559"/>
    <tableColumn id="13" xr3:uid="{00000000-0010-0000-1000-00000D000000}" name="13" dataDxfId="8558"/>
    <tableColumn id="14" xr3:uid="{00000000-0010-0000-1000-00000E000000}" name="14" dataDxfId="8557"/>
    <tableColumn id="15" xr3:uid="{00000000-0010-0000-1000-00000F000000}" name="15" dataDxfId="8556"/>
    <tableColumn id="16" xr3:uid="{00000000-0010-0000-1000-000010000000}" name="16" dataDxfId="8555"/>
    <tableColumn id="17" xr3:uid="{00000000-0010-0000-1000-000011000000}" name="17" dataDxfId="8554"/>
    <tableColumn id="18" xr3:uid="{00000000-0010-0000-1000-000012000000}" name="18" dataDxfId="8553"/>
    <tableColumn id="19" xr3:uid="{00000000-0010-0000-1000-000013000000}" name="19" dataDxfId="8552"/>
    <tableColumn id="20" xr3:uid="{00000000-0010-0000-1000-000014000000}" name="20" dataDxfId="8551"/>
    <tableColumn id="21" xr3:uid="{00000000-0010-0000-1000-000015000000}" name="21" dataDxfId="8550"/>
    <tableColumn id="22" xr3:uid="{00000000-0010-0000-1000-000016000000}" name="22" dataDxfId="8549"/>
    <tableColumn id="23" xr3:uid="{00000000-0010-0000-1000-000017000000}" name="23" dataDxfId="8548"/>
    <tableColumn id="24" xr3:uid="{00000000-0010-0000-1000-000018000000}" name="24" dataDxfId="8547"/>
    <tableColumn id="25" xr3:uid="{00000000-0010-0000-1000-000019000000}" name="25" dataDxfId="8546"/>
    <tableColumn id="26" xr3:uid="{00000000-0010-0000-1000-00001A000000}" name="26" dataDxfId="8545"/>
    <tableColumn id="27" xr3:uid="{00000000-0010-0000-1000-00001B000000}" name="27" dataDxfId="8544"/>
    <tableColumn id="28" xr3:uid="{00000000-0010-0000-1000-00001C000000}" name="28" dataDxfId="8543"/>
    <tableColumn id="29" xr3:uid="{00000000-0010-0000-1000-00001D000000}" name="29" dataDxfId="8542"/>
    <tableColumn id="30" xr3:uid="{00000000-0010-0000-1000-00001E000000}" name="30" dataDxfId="8541"/>
    <tableColumn id="31" xr3:uid="{00000000-0010-0000-1000-00001F000000}" name="31" dataDxfId="8540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95000000}" name="Tabela1640586061125" displayName="Tabela1640586061125" ref="B242:G251" headerRowCount="0" totalsRowShown="0">
  <tableColumns count="6">
    <tableColumn id="1" xr3:uid="{00000000-0010-0000-9500-000001000000}" name="Kolumna1" dataDxfId="5910">
      <calculatedColumnFormula>'Wzorzec kategorii'!B204</calculatedColumnFormula>
    </tableColumn>
    <tableColumn id="2" xr3:uid="{00000000-0010-0000-9500-000002000000}" name="Kolumna2" dataDxfId="5909" dataCellStyle="Walutowy"/>
    <tableColumn id="3" xr3:uid="{00000000-0010-0000-9500-000003000000}" name="Kolumna3" dataDxfId="5908" dataCellStyle="Walutowy">
      <calculatedColumnFormula>SUM(Tabela1923455963127[#This Row])</calculatedColumnFormula>
    </tableColumn>
    <tableColumn id="4" xr3:uid="{00000000-0010-0000-9500-000004000000}" name="Kolumna4" dataDxfId="5907" dataCellStyle="Walutowy">
      <calculatedColumnFormula>C242-D242</calculatedColumnFormula>
    </tableColumn>
    <tableColumn id="5" xr3:uid="{00000000-0010-0000-9500-000005000000}" name="Kolumna5" dataDxfId="5906" dataCellStyle="Procentowy">
      <calculatedColumnFormula>IFERROR(D242/C242,"")</calculatedColumnFormula>
    </tableColumn>
    <tableColumn id="6" xr3:uid="{00000000-0010-0000-9500-000006000000}" name="Kolumna6" dataDxfId="5905" dataCellStyle="Walutowy"/>
  </tableColumns>
  <tableStyleInfo name="TableStyleLight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96000000}" name="Tabela1923455962126" displayName="Tabela1923455962126" ref="I229:AM239" totalsRowShown="0" headerRowDxfId="5904" dataDxfId="5902" headerRowBorderDxfId="5903">
  <autoFilter ref="I229:AM239" xr:uid="{00000000-0009-0000-0100-00007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600-000001000000}" name="1" dataDxfId="5901"/>
    <tableColumn id="2" xr3:uid="{00000000-0010-0000-9600-000002000000}" name="2" dataDxfId="5900"/>
    <tableColumn id="3" xr3:uid="{00000000-0010-0000-9600-000003000000}" name="3" dataDxfId="5899"/>
    <tableColumn id="4" xr3:uid="{00000000-0010-0000-9600-000004000000}" name="4" dataDxfId="5898"/>
    <tableColumn id="5" xr3:uid="{00000000-0010-0000-9600-000005000000}" name="5" dataDxfId="5897"/>
    <tableColumn id="6" xr3:uid="{00000000-0010-0000-9600-000006000000}" name="6" dataDxfId="5896"/>
    <tableColumn id="7" xr3:uid="{00000000-0010-0000-9600-000007000000}" name="7" dataDxfId="5895"/>
    <tableColumn id="8" xr3:uid="{00000000-0010-0000-9600-000008000000}" name="8" dataDxfId="5894"/>
    <tableColumn id="9" xr3:uid="{00000000-0010-0000-9600-000009000000}" name="9" dataDxfId="5893"/>
    <tableColumn id="10" xr3:uid="{00000000-0010-0000-9600-00000A000000}" name="10" dataDxfId="5892"/>
    <tableColumn id="11" xr3:uid="{00000000-0010-0000-9600-00000B000000}" name="11" dataDxfId="5891"/>
    <tableColumn id="12" xr3:uid="{00000000-0010-0000-9600-00000C000000}" name="12" dataDxfId="5890"/>
    <tableColumn id="13" xr3:uid="{00000000-0010-0000-9600-00000D000000}" name="13" dataDxfId="5889"/>
    <tableColumn id="14" xr3:uid="{00000000-0010-0000-9600-00000E000000}" name="14" dataDxfId="5888"/>
    <tableColumn id="15" xr3:uid="{00000000-0010-0000-9600-00000F000000}" name="15" dataDxfId="5887"/>
    <tableColumn id="16" xr3:uid="{00000000-0010-0000-9600-000010000000}" name="16" dataDxfId="5886"/>
    <tableColumn id="17" xr3:uid="{00000000-0010-0000-9600-000011000000}" name="17" dataDxfId="5885"/>
    <tableColumn id="18" xr3:uid="{00000000-0010-0000-9600-000012000000}" name="18" dataDxfId="5884"/>
    <tableColumn id="19" xr3:uid="{00000000-0010-0000-9600-000013000000}" name="19" dataDxfId="5883"/>
    <tableColumn id="20" xr3:uid="{00000000-0010-0000-9600-000014000000}" name="20" dataDxfId="5882"/>
    <tableColumn id="21" xr3:uid="{00000000-0010-0000-9600-000015000000}" name="21" dataDxfId="5881"/>
    <tableColumn id="22" xr3:uid="{00000000-0010-0000-9600-000016000000}" name="22" dataDxfId="5880"/>
    <tableColumn id="23" xr3:uid="{00000000-0010-0000-9600-000017000000}" name="23" dataDxfId="5879"/>
    <tableColumn id="24" xr3:uid="{00000000-0010-0000-9600-000018000000}" name="24" dataDxfId="5878"/>
    <tableColumn id="25" xr3:uid="{00000000-0010-0000-9600-000019000000}" name="25" dataDxfId="5877"/>
    <tableColumn id="26" xr3:uid="{00000000-0010-0000-9600-00001A000000}" name="26" dataDxfId="5876"/>
    <tableColumn id="27" xr3:uid="{00000000-0010-0000-9600-00001B000000}" name="27" dataDxfId="5875"/>
    <tableColumn id="28" xr3:uid="{00000000-0010-0000-9600-00001C000000}" name="28" dataDxfId="5874"/>
    <tableColumn id="29" xr3:uid="{00000000-0010-0000-9600-00001D000000}" name="29" dataDxfId="5873"/>
    <tableColumn id="30" xr3:uid="{00000000-0010-0000-9600-00001E000000}" name="30" dataDxfId="5872"/>
    <tableColumn id="31" xr3:uid="{00000000-0010-0000-9600-00001F000000}" name="31" dataDxfId="5871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97000000}" name="Tabela1923455963127" displayName="Tabela1923455963127" ref="I241:AM251" totalsRowShown="0" headerRowDxfId="5870" dataDxfId="5868" headerRowBorderDxfId="5869">
  <autoFilter ref="I241:AM251" xr:uid="{00000000-0009-0000-0100-00007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700-000001000000}" name="1" dataDxfId="5867"/>
    <tableColumn id="2" xr3:uid="{00000000-0010-0000-9700-000002000000}" name="2" dataDxfId="5866"/>
    <tableColumn id="3" xr3:uid="{00000000-0010-0000-9700-000003000000}" name="3" dataDxfId="5865"/>
    <tableColumn id="4" xr3:uid="{00000000-0010-0000-9700-000004000000}" name="4" dataDxfId="5864"/>
    <tableColumn id="5" xr3:uid="{00000000-0010-0000-9700-000005000000}" name="5" dataDxfId="5863"/>
    <tableColumn id="6" xr3:uid="{00000000-0010-0000-9700-000006000000}" name="6" dataDxfId="5862"/>
    <tableColumn id="7" xr3:uid="{00000000-0010-0000-9700-000007000000}" name="7" dataDxfId="5861"/>
    <tableColumn id="8" xr3:uid="{00000000-0010-0000-9700-000008000000}" name="8" dataDxfId="5860"/>
    <tableColumn id="9" xr3:uid="{00000000-0010-0000-9700-000009000000}" name="9" dataDxfId="5859"/>
    <tableColumn id="10" xr3:uid="{00000000-0010-0000-9700-00000A000000}" name="10" dataDxfId="5858"/>
    <tableColumn id="11" xr3:uid="{00000000-0010-0000-9700-00000B000000}" name="11" dataDxfId="5857"/>
    <tableColumn id="12" xr3:uid="{00000000-0010-0000-9700-00000C000000}" name="12" dataDxfId="5856"/>
    <tableColumn id="13" xr3:uid="{00000000-0010-0000-9700-00000D000000}" name="13" dataDxfId="5855"/>
    <tableColumn id="14" xr3:uid="{00000000-0010-0000-9700-00000E000000}" name="14" dataDxfId="5854"/>
    <tableColumn id="15" xr3:uid="{00000000-0010-0000-9700-00000F000000}" name="15" dataDxfId="5853"/>
    <tableColumn id="16" xr3:uid="{00000000-0010-0000-9700-000010000000}" name="16" dataDxfId="5852"/>
    <tableColumn id="17" xr3:uid="{00000000-0010-0000-9700-000011000000}" name="17" dataDxfId="5851"/>
    <tableColumn id="18" xr3:uid="{00000000-0010-0000-9700-000012000000}" name="18" dataDxfId="5850"/>
    <tableColumn id="19" xr3:uid="{00000000-0010-0000-9700-000013000000}" name="19" dataDxfId="5849"/>
    <tableColumn id="20" xr3:uid="{00000000-0010-0000-9700-000014000000}" name="20" dataDxfId="5848"/>
    <tableColumn id="21" xr3:uid="{00000000-0010-0000-9700-000015000000}" name="21" dataDxfId="5847"/>
    <tableColumn id="22" xr3:uid="{00000000-0010-0000-9700-000016000000}" name="22" dataDxfId="5846"/>
    <tableColumn id="23" xr3:uid="{00000000-0010-0000-9700-000017000000}" name="23" dataDxfId="5845"/>
    <tableColumn id="24" xr3:uid="{00000000-0010-0000-9700-000018000000}" name="24" dataDxfId="5844"/>
    <tableColumn id="25" xr3:uid="{00000000-0010-0000-9700-000019000000}" name="25" dataDxfId="5843"/>
    <tableColumn id="26" xr3:uid="{00000000-0010-0000-9700-00001A000000}" name="26" dataDxfId="5842"/>
    <tableColumn id="27" xr3:uid="{00000000-0010-0000-9700-00001B000000}" name="27" dataDxfId="5841"/>
    <tableColumn id="28" xr3:uid="{00000000-0010-0000-9700-00001C000000}" name="28" dataDxfId="5840"/>
    <tableColumn id="29" xr3:uid="{00000000-0010-0000-9700-00001D000000}" name="29" dataDxfId="5839"/>
    <tableColumn id="30" xr3:uid="{00000000-0010-0000-9700-00001E000000}" name="30" dataDxfId="5838"/>
    <tableColumn id="31" xr3:uid="{00000000-0010-0000-9700-00001F000000}" name="31" dataDxfId="5837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98000000}" name="Tabela33064128" displayName="Tabela33064128" ref="I51:AM66" totalsRowShown="0" headerRowDxfId="5836">
  <autoFilter ref="I51:AM66" xr:uid="{00000000-0009-0000-0100-00007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800-000001000000}" name="1" dataDxfId="5835"/>
    <tableColumn id="2" xr3:uid="{00000000-0010-0000-9800-000002000000}" name="2" dataDxfId="5834"/>
    <tableColumn id="3" xr3:uid="{00000000-0010-0000-9800-000003000000}" name="3" dataDxfId="5833"/>
    <tableColumn id="4" xr3:uid="{00000000-0010-0000-9800-000004000000}" name="4" dataDxfId="5832"/>
    <tableColumn id="5" xr3:uid="{00000000-0010-0000-9800-000005000000}" name="5" dataDxfId="5831"/>
    <tableColumn id="6" xr3:uid="{00000000-0010-0000-9800-000006000000}" name="6" dataDxfId="5830"/>
    <tableColumn id="7" xr3:uid="{00000000-0010-0000-9800-000007000000}" name="7" dataDxfId="5829"/>
    <tableColumn id="8" xr3:uid="{00000000-0010-0000-9800-000008000000}" name="8" dataDxfId="5828"/>
    <tableColumn id="9" xr3:uid="{00000000-0010-0000-9800-000009000000}" name="9" dataDxfId="5827"/>
    <tableColumn id="10" xr3:uid="{00000000-0010-0000-9800-00000A000000}" name="10" dataDxfId="5826"/>
    <tableColumn id="11" xr3:uid="{00000000-0010-0000-9800-00000B000000}" name="11" dataDxfId="5825"/>
    <tableColumn id="12" xr3:uid="{00000000-0010-0000-9800-00000C000000}" name="12" dataDxfId="5824"/>
    <tableColumn id="13" xr3:uid="{00000000-0010-0000-9800-00000D000000}" name="13" dataDxfId="5823"/>
    <tableColumn id="14" xr3:uid="{00000000-0010-0000-9800-00000E000000}" name="14" dataDxfId="5822"/>
    <tableColumn id="15" xr3:uid="{00000000-0010-0000-9800-00000F000000}" name="15" dataDxfId="5821"/>
    <tableColumn id="16" xr3:uid="{00000000-0010-0000-9800-000010000000}" name="16" dataDxfId="5820"/>
    <tableColumn id="17" xr3:uid="{00000000-0010-0000-9800-000011000000}" name="17" dataDxfId="5819"/>
    <tableColumn id="18" xr3:uid="{00000000-0010-0000-9800-000012000000}" name="18" dataDxfId="5818"/>
    <tableColumn id="19" xr3:uid="{00000000-0010-0000-9800-000013000000}" name="19" dataDxfId="5817"/>
    <tableColumn id="20" xr3:uid="{00000000-0010-0000-9800-000014000000}" name="20" dataDxfId="5816"/>
    <tableColumn id="21" xr3:uid="{00000000-0010-0000-9800-000015000000}" name="21" dataDxfId="5815"/>
    <tableColumn id="22" xr3:uid="{00000000-0010-0000-9800-000016000000}" name="22" dataDxfId="5814"/>
    <tableColumn id="23" xr3:uid="{00000000-0010-0000-9800-000017000000}" name="23" dataDxfId="5813"/>
    <tableColumn id="24" xr3:uid="{00000000-0010-0000-9800-000018000000}" name="24" dataDxfId="5812"/>
    <tableColumn id="25" xr3:uid="{00000000-0010-0000-9800-000019000000}" name="25" dataDxfId="5811"/>
    <tableColumn id="26" xr3:uid="{00000000-0010-0000-9800-00001A000000}" name="26" dataDxfId="5810"/>
    <tableColumn id="27" xr3:uid="{00000000-0010-0000-9800-00001B000000}" name="27" dataDxfId="5809"/>
    <tableColumn id="28" xr3:uid="{00000000-0010-0000-9800-00001C000000}" name="28" dataDxfId="5808"/>
    <tableColumn id="29" xr3:uid="{00000000-0010-0000-9800-00001D000000}" name="29" dataDxfId="5807"/>
    <tableColumn id="30" xr3:uid="{00000000-0010-0000-9800-00001E000000}" name="30" dataDxfId="5806"/>
    <tableColumn id="31" xr3:uid="{00000000-0010-0000-9800-00001F000000}" name="31" dataDxfId="5805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99000000}" name="Jedzenie2129" displayName="Jedzenie2129" ref="B74:G83" headerRowCount="0" totalsRowShown="0" headerRowDxfId="5804">
  <tableColumns count="6">
    <tableColumn id="1" xr3:uid="{00000000-0010-0000-9900-000001000000}" name="Kategoria" dataDxfId="5803">
      <calculatedColumnFormula>'Wzorzec kategorii'!B36</calculatedColumnFormula>
    </tableColumn>
    <tableColumn id="2" xr3:uid="{00000000-0010-0000-9900-000002000000}" name="0" headerRowDxfId="5802" dataDxfId="5801" dataCellStyle="Walutowy"/>
    <tableColumn id="3" xr3:uid="{00000000-0010-0000-9900-000003000000}" name="02" headerRowDxfId="5800" dataDxfId="5799" dataCellStyle="Walutowy">
      <calculatedColumnFormula>SUM(Tabela330132[#This Row])</calculatedColumnFormula>
    </tableColumn>
    <tableColumn id="4" xr3:uid="{00000000-0010-0000-9900-000004000000}" name="Kolumna4" dataDxfId="5798" dataCellStyle="Walutowy">
      <calculatedColumnFormula>C74-D74</calculatedColumnFormula>
    </tableColumn>
    <tableColumn id="5" xr3:uid="{00000000-0010-0000-9900-000005000000}" name="Kolumna1" dataDxfId="5797" dataCellStyle="Procentowy">
      <calculatedColumnFormula>IFERROR(D74/C74,"")</calculatedColumnFormula>
    </tableColumn>
    <tableColumn id="6" xr3:uid="{00000000-0010-0000-9900-000006000000}" name="Kolumna2" dataDxfId="5796" dataCellStyle="Walutowy"/>
  </tableColumns>
  <tableStyleInfo name="TableStyleLight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9A000000}" name="Transport3130" displayName="Transport3130" ref="B98:G107" headerRowCount="0" totalsRowShown="0">
  <tableColumns count="6">
    <tableColumn id="1" xr3:uid="{00000000-0010-0000-9A00-000001000000}" name="Kolumna1" dataDxfId="5795">
      <calculatedColumnFormula>'Wzorzec kategorii'!B60</calculatedColumnFormula>
    </tableColumn>
    <tableColumn id="2" xr3:uid="{00000000-0010-0000-9A00-000002000000}" name="Kolumna2" dataDxfId="5794" dataCellStyle="Walutowy"/>
    <tableColumn id="3" xr3:uid="{00000000-0010-0000-9A00-000003000000}" name="Kolumna3" dataDxfId="5793" dataCellStyle="Walutowy">
      <calculatedColumnFormula>SUM(Tabela1942144[#This Row])</calculatedColumnFormula>
    </tableColumn>
    <tableColumn id="4" xr3:uid="{00000000-0010-0000-9A00-000004000000}" name="Kolumna4" dataDxfId="5792" dataCellStyle="Walutowy">
      <calculatedColumnFormula>C98-D98</calculatedColumnFormula>
    </tableColumn>
    <tableColumn id="5" xr3:uid="{00000000-0010-0000-9A00-000005000000}" name="Kolumna5" dataDxfId="5791" dataCellStyle="Procentowy">
      <calculatedColumnFormula>IFERROR(D98/C98,"")</calculatedColumnFormula>
    </tableColumn>
    <tableColumn id="6" xr3:uid="{00000000-0010-0000-9A00-000006000000}" name="Kolumna6" dataDxfId="5790" dataCellStyle="Walutowy"/>
  </tableColumns>
  <tableStyleInfo name="TableStyleLight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9B000000}" name="Przychody4" displayName="Przychody4" ref="B52:G66" headerRowCount="0" totalsRowShown="0" headerRowDxfId="5789">
  <tableColumns count="6">
    <tableColumn id="1" xr3:uid="{00000000-0010-0000-9B00-000001000000}" name="Kolumna1" dataDxfId="5788">
      <calculatedColumnFormula>'Wzorzec kategorii'!B15</calculatedColumnFormula>
    </tableColumn>
    <tableColumn id="2" xr3:uid="{00000000-0010-0000-9B00-000002000000}" name="Kolumna2" dataDxfId="5787" dataCellStyle="Walutowy"/>
    <tableColumn id="3" xr3:uid="{00000000-0010-0000-9B00-000003000000}" name="Kolumna3" dataDxfId="5786" dataCellStyle="Walutowy">
      <calculatedColumnFormula>SUM(Tabela33064160[#This Row])</calculatedColumnFormula>
    </tableColumn>
    <tableColumn id="4" xr3:uid="{00000000-0010-0000-9B00-000004000000}" name="Kolumna4" dataDxfId="5785" dataCellStyle="Walutowy">
      <calculatedColumnFormula>Przychody4[[#This Row],[Kolumna3]]-Przychody4[[#This Row],[Kolumna2]]</calculatedColumnFormula>
    </tableColumn>
    <tableColumn id="5" xr3:uid="{00000000-0010-0000-9B00-000005000000}" name="Kolumna5" dataDxfId="5784" dataCellStyle="Procentowy">
      <calculatedColumnFormula>IFERROR(D52/C52,"")</calculatedColumnFormula>
    </tableColumn>
    <tableColumn id="6" xr3:uid="{00000000-0010-0000-9B00-000006000000}" name="Kolumna6" dataDxfId="5783"/>
  </tableColumns>
  <tableStyleInfo name="TableStyleLight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9C000000}" name="Tabela330132" displayName="Tabela330132" ref="I73:AM83" totalsRowShown="0" headerRowDxfId="5782">
  <autoFilter ref="I73:AM83" xr:uid="{00000000-0009-0000-0100-00008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C00-000001000000}" name="1" dataDxfId="5781"/>
    <tableColumn id="2" xr3:uid="{00000000-0010-0000-9C00-000002000000}" name="2" dataDxfId="5780"/>
    <tableColumn id="3" xr3:uid="{00000000-0010-0000-9C00-000003000000}" name="3" dataDxfId="5779"/>
    <tableColumn id="4" xr3:uid="{00000000-0010-0000-9C00-000004000000}" name="4" dataDxfId="5778"/>
    <tableColumn id="5" xr3:uid="{00000000-0010-0000-9C00-000005000000}" name="5" dataDxfId="5777"/>
    <tableColumn id="6" xr3:uid="{00000000-0010-0000-9C00-000006000000}" name="6" dataDxfId="5776"/>
    <tableColumn id="7" xr3:uid="{00000000-0010-0000-9C00-000007000000}" name="7" dataDxfId="5775"/>
    <tableColumn id="8" xr3:uid="{00000000-0010-0000-9C00-000008000000}" name="8" dataDxfId="5774"/>
    <tableColumn id="9" xr3:uid="{00000000-0010-0000-9C00-000009000000}" name="9" dataDxfId="5773"/>
    <tableColumn id="10" xr3:uid="{00000000-0010-0000-9C00-00000A000000}" name="10" dataDxfId="5772"/>
    <tableColumn id="11" xr3:uid="{00000000-0010-0000-9C00-00000B000000}" name="11" dataDxfId="5771"/>
    <tableColumn id="12" xr3:uid="{00000000-0010-0000-9C00-00000C000000}" name="12" dataDxfId="5770"/>
    <tableColumn id="13" xr3:uid="{00000000-0010-0000-9C00-00000D000000}" name="13" dataDxfId="5769"/>
    <tableColumn id="14" xr3:uid="{00000000-0010-0000-9C00-00000E000000}" name="14" dataDxfId="5768"/>
    <tableColumn id="15" xr3:uid="{00000000-0010-0000-9C00-00000F000000}" name="15" dataDxfId="5767"/>
    <tableColumn id="16" xr3:uid="{00000000-0010-0000-9C00-000010000000}" name="16" dataDxfId="5766"/>
    <tableColumn id="17" xr3:uid="{00000000-0010-0000-9C00-000011000000}" name="17" dataDxfId="5765"/>
    <tableColumn id="18" xr3:uid="{00000000-0010-0000-9C00-000012000000}" name="18" dataDxfId="5764"/>
    <tableColumn id="19" xr3:uid="{00000000-0010-0000-9C00-000013000000}" name="19" dataDxfId="5763"/>
    <tableColumn id="20" xr3:uid="{00000000-0010-0000-9C00-000014000000}" name="20" dataDxfId="5762"/>
    <tableColumn id="21" xr3:uid="{00000000-0010-0000-9C00-000015000000}" name="21" dataDxfId="5761"/>
    <tableColumn id="22" xr3:uid="{00000000-0010-0000-9C00-000016000000}" name="22" dataDxfId="5760"/>
    <tableColumn id="23" xr3:uid="{00000000-0010-0000-9C00-000017000000}" name="23" dataDxfId="5759"/>
    <tableColumn id="24" xr3:uid="{00000000-0010-0000-9C00-000018000000}" name="24" dataDxfId="5758"/>
    <tableColumn id="25" xr3:uid="{00000000-0010-0000-9C00-000019000000}" name="25" dataDxfId="5757"/>
    <tableColumn id="26" xr3:uid="{00000000-0010-0000-9C00-00001A000000}" name="26" dataDxfId="5756"/>
    <tableColumn id="27" xr3:uid="{00000000-0010-0000-9C00-00001B000000}" name="27" dataDxfId="5755"/>
    <tableColumn id="28" xr3:uid="{00000000-0010-0000-9C00-00001C000000}" name="28" dataDxfId="5754"/>
    <tableColumn id="29" xr3:uid="{00000000-0010-0000-9C00-00001D000000}" name="29" dataDxfId="5753"/>
    <tableColumn id="30" xr3:uid="{00000000-0010-0000-9C00-00001E000000}" name="30" dataDxfId="5752"/>
    <tableColumn id="31" xr3:uid="{00000000-0010-0000-9C00-00001F000000}" name="31" dataDxfId="5751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9D000000}" name="Tabela431133" displayName="Tabela431133" ref="B86:G95" headerRowCount="0" totalsRowShown="0" headerRowDxfId="5750">
  <tableColumns count="6">
    <tableColumn id="1" xr3:uid="{00000000-0010-0000-9D00-000001000000}" name="Kolumna1" dataDxfId="5749">
      <calculatedColumnFormula>'Wzorzec kategorii'!B48</calculatedColumnFormula>
    </tableColumn>
    <tableColumn id="2" xr3:uid="{00000000-0010-0000-9D00-000002000000}" name="Kolumna2" headerRowDxfId="5748" dataDxfId="5747" dataCellStyle="Walutowy"/>
    <tableColumn id="3" xr3:uid="{00000000-0010-0000-9D00-000003000000}" name="Kolumna3" headerRowDxfId="5746" dataDxfId="5745" dataCellStyle="Walutowy">
      <calculatedColumnFormula>SUM(Tabela1841143[#This Row])</calculatedColumnFormula>
    </tableColumn>
    <tableColumn id="4" xr3:uid="{00000000-0010-0000-9D00-000004000000}" name="Kolumna4" headerRowDxfId="5744" dataDxfId="5743" dataCellStyle="Walutowy">
      <calculatedColumnFormula>C86-D86</calculatedColumnFormula>
    </tableColumn>
    <tableColumn id="5" xr3:uid="{00000000-0010-0000-9D00-000005000000}" name="Kolumna5" headerRowDxfId="5742" dataDxfId="5741" dataCellStyle="Procentowy">
      <calculatedColumnFormula>IFERROR(D86/C86,"")</calculatedColumnFormula>
    </tableColumn>
    <tableColumn id="6" xr3:uid="{00000000-0010-0000-9D00-000006000000}" name="Kolumna6" headerRowDxfId="5740" dataDxfId="5739" dataCellStyle="Walutowy"/>
  </tableColumns>
  <tableStyleInfo name="TableStyleLight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9E000000}" name="Tabela832134" displayName="Tabela832134" ref="B110:G119" headerRowCount="0" totalsRowShown="0">
  <tableColumns count="6">
    <tableColumn id="1" xr3:uid="{00000000-0010-0000-9E00-000001000000}" name="Kolumna1" headerRowDxfId="5738" dataDxfId="5737">
      <calculatedColumnFormula>'Wzorzec kategorii'!B72</calculatedColumnFormula>
    </tableColumn>
    <tableColumn id="2" xr3:uid="{00000000-0010-0000-9E00-000002000000}" name="Kolumna2" dataDxfId="5736" dataCellStyle="Walutowy"/>
    <tableColumn id="3" xr3:uid="{00000000-0010-0000-9E00-000003000000}" name="Kolumna3" dataDxfId="5735" dataCellStyle="Walutowy">
      <calculatedColumnFormula>SUM(Tabela192143145[#This Row])</calculatedColumnFormula>
    </tableColumn>
    <tableColumn id="4" xr3:uid="{00000000-0010-0000-9E00-000004000000}" name="Kolumna4" dataDxfId="5734" dataCellStyle="Walutowy">
      <calculatedColumnFormula>C110-D110</calculatedColumnFormula>
    </tableColumn>
    <tableColumn id="5" xr3:uid="{00000000-0010-0000-9E00-000005000000}" name="Kolumna5" dataDxfId="5733" dataCellStyle="Procentowy">
      <calculatedColumnFormula>IFERROR(D110/C110,"")</calculatedColumnFormula>
    </tableColumn>
    <tableColumn id="6" xr3:uid="{00000000-0010-0000-9E00-000006000000}" name="Kolumna6" dataDxfId="5732" dataCellStyle="Walutowy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Tabela1922" displayName="Tabela1922" ref="I111:AM116" totalsRowShown="0" headerRowDxfId="8539" dataDxfId="8537" headerRowBorderDxfId="8538">
  <autoFilter ref="I111:AM116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100-000001000000}" name="1" dataDxfId="8536"/>
    <tableColumn id="2" xr3:uid="{00000000-0010-0000-1100-000002000000}" name="2" dataDxfId="8535"/>
    <tableColumn id="3" xr3:uid="{00000000-0010-0000-1100-000003000000}" name="3" dataDxfId="8534"/>
    <tableColumn id="4" xr3:uid="{00000000-0010-0000-1100-000004000000}" name="4" dataDxfId="8533"/>
    <tableColumn id="5" xr3:uid="{00000000-0010-0000-1100-000005000000}" name="5" dataDxfId="8532"/>
    <tableColumn id="6" xr3:uid="{00000000-0010-0000-1100-000006000000}" name="6" dataDxfId="8531"/>
    <tableColumn id="7" xr3:uid="{00000000-0010-0000-1100-000007000000}" name="7" dataDxfId="8530"/>
    <tableColumn id="8" xr3:uid="{00000000-0010-0000-1100-000008000000}" name="8" dataDxfId="8529"/>
    <tableColumn id="9" xr3:uid="{00000000-0010-0000-1100-000009000000}" name="9" dataDxfId="8528"/>
    <tableColumn id="10" xr3:uid="{00000000-0010-0000-1100-00000A000000}" name="10" dataDxfId="8527"/>
    <tableColumn id="11" xr3:uid="{00000000-0010-0000-1100-00000B000000}" name="11" dataDxfId="8526"/>
    <tableColumn id="12" xr3:uid="{00000000-0010-0000-1100-00000C000000}" name="12" dataDxfId="8525"/>
    <tableColumn id="13" xr3:uid="{00000000-0010-0000-1100-00000D000000}" name="13" dataDxfId="8524"/>
    <tableColumn id="14" xr3:uid="{00000000-0010-0000-1100-00000E000000}" name="14" dataDxfId="8523"/>
    <tableColumn id="15" xr3:uid="{00000000-0010-0000-1100-00000F000000}" name="15" dataDxfId="8522"/>
    <tableColumn id="16" xr3:uid="{00000000-0010-0000-1100-000010000000}" name="16" dataDxfId="8521"/>
    <tableColumn id="17" xr3:uid="{00000000-0010-0000-1100-000011000000}" name="17" dataDxfId="8520"/>
    <tableColumn id="18" xr3:uid="{00000000-0010-0000-1100-000012000000}" name="18" dataDxfId="8519"/>
    <tableColumn id="19" xr3:uid="{00000000-0010-0000-1100-000013000000}" name="19" dataDxfId="8518"/>
    <tableColumn id="20" xr3:uid="{00000000-0010-0000-1100-000014000000}" name="20" dataDxfId="8517"/>
    <tableColumn id="21" xr3:uid="{00000000-0010-0000-1100-000015000000}" name="21" dataDxfId="8516"/>
    <tableColumn id="22" xr3:uid="{00000000-0010-0000-1100-000016000000}" name="22" dataDxfId="8515"/>
    <tableColumn id="23" xr3:uid="{00000000-0010-0000-1100-000017000000}" name="23" dataDxfId="8514"/>
    <tableColumn id="24" xr3:uid="{00000000-0010-0000-1100-000018000000}" name="24" dataDxfId="8513"/>
    <tableColumn id="25" xr3:uid="{00000000-0010-0000-1100-000019000000}" name="25" dataDxfId="8512"/>
    <tableColumn id="26" xr3:uid="{00000000-0010-0000-1100-00001A000000}" name="26" dataDxfId="8511"/>
    <tableColumn id="27" xr3:uid="{00000000-0010-0000-1100-00001B000000}" name="27" dataDxfId="8510"/>
    <tableColumn id="28" xr3:uid="{00000000-0010-0000-1100-00001C000000}" name="28" dataDxfId="8509"/>
    <tableColumn id="29" xr3:uid="{00000000-0010-0000-1100-00001D000000}" name="29" dataDxfId="8508"/>
    <tableColumn id="30" xr3:uid="{00000000-0010-0000-1100-00001E000000}" name="30" dataDxfId="8507"/>
    <tableColumn id="31" xr3:uid="{00000000-0010-0000-1100-00001F000000}" name="31" dataDxfId="8506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9F000000}" name="Tabela933135" displayName="Tabela933135" ref="B122:G131" headerRowCount="0" totalsRowShown="0">
  <tableColumns count="6">
    <tableColumn id="1" xr3:uid="{00000000-0010-0000-9F00-000001000000}" name="Kolumna1" headerRowDxfId="5731" dataDxfId="5730">
      <calculatedColumnFormula>'Wzorzec kategorii'!B84</calculatedColumnFormula>
    </tableColumn>
    <tableColumn id="2" xr3:uid="{00000000-0010-0000-9F00-000002000000}" name="Kolumna2" dataDxfId="5729" dataCellStyle="Walutowy"/>
    <tableColumn id="3" xr3:uid="{00000000-0010-0000-9F00-000003000000}" name="Kolumna3" dataDxfId="5728" dataCellStyle="Walutowy">
      <calculatedColumnFormula>SUM(Tabela19212547149[#This Row])</calculatedColumnFormula>
    </tableColumn>
    <tableColumn id="4" xr3:uid="{00000000-0010-0000-9F00-000004000000}" name="Kolumna4" dataDxfId="5727" dataCellStyle="Walutowy">
      <calculatedColumnFormula>C122-D122</calculatedColumnFormula>
    </tableColumn>
    <tableColumn id="5" xr3:uid="{00000000-0010-0000-9F00-000005000000}" name="Kolumna5" dataDxfId="5726" dataCellStyle="Procentowy">
      <calculatedColumnFormula>IFERROR(D122/C122,"")</calculatedColumnFormula>
    </tableColumn>
    <tableColumn id="6" xr3:uid="{00000000-0010-0000-9F00-000006000000}" name="Kolumna6" dataDxfId="5725" dataCellStyle="Walutowy"/>
  </tableColumns>
  <tableStyleInfo name="TableStyleLight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A0000000}" name="Tabela1034136" displayName="Tabela1034136" ref="B134:G143" headerRowCount="0" totalsRowShown="0">
  <tableColumns count="6">
    <tableColumn id="1" xr3:uid="{00000000-0010-0000-A000-000001000000}" name="Kolumna1" headerRowDxfId="5724" dataDxfId="5723">
      <calculatedColumnFormula>'Wzorzec kategorii'!B96</calculatedColumnFormula>
    </tableColumn>
    <tableColumn id="2" xr3:uid="{00000000-0010-0000-A000-000002000000}" name="Kolumna2" dataDxfId="5722" dataCellStyle="Walutowy"/>
    <tableColumn id="3" xr3:uid="{00000000-0010-0000-A000-000003000000}" name="Kolumna3" dataDxfId="5721" dataCellStyle="Walutowy">
      <calculatedColumnFormula>SUM(Tabela19212446148[#This Row])</calculatedColumnFormula>
    </tableColumn>
    <tableColumn id="4" xr3:uid="{00000000-0010-0000-A000-000004000000}" name="Kolumna4" dataDxfId="5720" dataCellStyle="Walutowy">
      <calculatedColumnFormula>C134-D134</calculatedColumnFormula>
    </tableColumn>
    <tableColumn id="5" xr3:uid="{00000000-0010-0000-A000-000005000000}" name="Kolumna5" dataDxfId="5719" dataCellStyle="Procentowy">
      <calculatedColumnFormula>IFERROR(D134/C134,"")</calculatedColumnFormula>
    </tableColumn>
    <tableColumn id="6" xr3:uid="{00000000-0010-0000-A000-000006000000}" name="Kolumna6" dataDxfId="5718" dataCellStyle="Walutowy"/>
  </tableColumns>
  <tableStyleInfo name="TableStyleLight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A1000000}" name="Tabela1135137" displayName="Tabela1135137" ref="B146:G155" headerRowCount="0" totalsRowShown="0">
  <tableColumns count="6">
    <tableColumn id="1" xr3:uid="{00000000-0010-0000-A100-000001000000}" name="Kolumna1" dataDxfId="5717">
      <calculatedColumnFormula>'Wzorzec kategorii'!B108</calculatedColumnFormula>
    </tableColumn>
    <tableColumn id="2" xr3:uid="{00000000-0010-0000-A100-000002000000}" name="Kolumna2" dataDxfId="5716" dataCellStyle="Walutowy"/>
    <tableColumn id="3" xr3:uid="{00000000-0010-0000-A100-000003000000}" name="Kolumna3" dataDxfId="5715" dataCellStyle="Walutowy">
      <calculatedColumnFormula>SUM(Tabela192244146[#This Row])</calculatedColumnFormula>
    </tableColumn>
    <tableColumn id="4" xr3:uid="{00000000-0010-0000-A100-000004000000}" name="Kolumna4" dataDxfId="5714" dataCellStyle="Walutowy">
      <calculatedColumnFormula>C146-D146</calculatedColumnFormula>
    </tableColumn>
    <tableColumn id="5" xr3:uid="{00000000-0010-0000-A100-000005000000}" name="Kolumna5" dataDxfId="5713" dataCellStyle="Procentowy">
      <calculatedColumnFormula>IFERROR(D146/C146,"")</calculatedColumnFormula>
    </tableColumn>
    <tableColumn id="6" xr3:uid="{00000000-0010-0000-A100-000006000000}" name="Kolumna6" dataDxfId="5712" dataCellStyle="Walutowy"/>
  </tableColumns>
  <tableStyleInfo name="TableStyleLight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A2000000}" name="Tabela1236138" displayName="Tabela1236138" ref="B158:G167" headerRowCount="0" totalsRowShown="0">
  <tableColumns count="6">
    <tableColumn id="1" xr3:uid="{00000000-0010-0000-A200-000001000000}" name="Kolumna1" dataDxfId="5711">
      <calculatedColumnFormula>'Wzorzec kategorii'!B120</calculatedColumnFormula>
    </tableColumn>
    <tableColumn id="2" xr3:uid="{00000000-0010-0000-A200-000002000000}" name="Kolumna2" dataDxfId="5710" dataCellStyle="Walutowy"/>
    <tableColumn id="3" xr3:uid="{00000000-0010-0000-A200-000003000000}" name="Kolumna3" dataDxfId="5709" dataCellStyle="Walutowy">
      <calculatedColumnFormula>SUM(Tabela2548150[#This Row])</calculatedColumnFormula>
    </tableColumn>
    <tableColumn id="4" xr3:uid="{00000000-0010-0000-A200-000004000000}" name="Kolumna4" dataDxfId="5708" dataCellStyle="Walutowy">
      <calculatedColumnFormula>C158-D158</calculatedColumnFormula>
    </tableColumn>
    <tableColumn id="5" xr3:uid="{00000000-0010-0000-A200-000005000000}" name="Kolumna5" dataDxfId="5707" dataCellStyle="Procentowy">
      <calculatedColumnFormula>IFERROR(D158/C158,"")</calculatedColumnFormula>
    </tableColumn>
    <tableColumn id="6" xr3:uid="{00000000-0010-0000-A200-000006000000}" name="Kolumna6" dataDxfId="5706" dataCellStyle="Walutowy"/>
  </tableColumns>
  <tableStyleInfo name="TableStyleLight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0000000-000C-0000-FFFF-FFFFA3000000}" name="Tabela1337139" displayName="Tabela1337139" ref="B170:G179" headerRowCount="0" totalsRowShown="0">
  <tableColumns count="6">
    <tableColumn id="1" xr3:uid="{00000000-0010-0000-A300-000001000000}" name="Kolumna1" dataDxfId="5705">
      <calculatedColumnFormula>'Wzorzec kategorii'!B132</calculatedColumnFormula>
    </tableColumn>
    <tableColumn id="2" xr3:uid="{00000000-0010-0000-A300-000002000000}" name="Kolumna2" dataDxfId="5704" dataCellStyle="Walutowy"/>
    <tableColumn id="3" xr3:uid="{00000000-0010-0000-A300-000003000000}" name="Kolumna3" dataDxfId="5703" dataCellStyle="Walutowy">
      <calculatedColumnFormula>SUM(Tabela2649151[#This Row])</calculatedColumnFormula>
    </tableColumn>
    <tableColumn id="4" xr3:uid="{00000000-0010-0000-A300-000004000000}" name="Kolumna4" dataDxfId="5702" dataCellStyle="Walutowy">
      <calculatedColumnFormula>C170-D170</calculatedColumnFormula>
    </tableColumn>
    <tableColumn id="5" xr3:uid="{00000000-0010-0000-A300-000005000000}" name="Kolumna5" dataDxfId="5701" dataCellStyle="Procentowy">
      <calculatedColumnFormula>IFERROR(D170/C170,"")</calculatedColumnFormula>
    </tableColumn>
    <tableColumn id="6" xr3:uid="{00000000-0010-0000-A300-000006000000}" name="Kolumna6" dataDxfId="5700" dataCellStyle="Walutowy"/>
  </tableColumns>
  <tableStyleInfo name="TableStyleLight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0000000-000C-0000-FFFF-FFFFA4000000}" name="Tabela1438140" displayName="Tabela1438140" ref="B182:G191" headerRowCount="0" totalsRowShown="0">
  <tableColumns count="6">
    <tableColumn id="1" xr3:uid="{00000000-0010-0000-A400-000001000000}" name="Kolumna1" dataDxfId="5699">
      <calculatedColumnFormula>'Wzorzec kategorii'!B144</calculatedColumnFormula>
    </tableColumn>
    <tableColumn id="2" xr3:uid="{00000000-0010-0000-A400-000002000000}" name="Kolumna2" dataDxfId="5698" dataCellStyle="Walutowy"/>
    <tableColumn id="3" xr3:uid="{00000000-0010-0000-A400-000003000000}" name="Kolumna3" dataDxfId="5697" dataCellStyle="Walutowy">
      <calculatedColumnFormula>SUM(Tabela2750152[#This Row])</calculatedColumnFormula>
    </tableColumn>
    <tableColumn id="4" xr3:uid="{00000000-0010-0000-A400-000004000000}" name="Kolumna4" dataDxfId="5696" dataCellStyle="Walutowy">
      <calculatedColumnFormula>C182-D182</calculatedColumnFormula>
    </tableColumn>
    <tableColumn id="5" xr3:uid="{00000000-0010-0000-A400-000005000000}" name="Kolumna5" dataDxfId="5695" dataCellStyle="Procentowy">
      <calculatedColumnFormula>IFERROR(D182/C182,"")</calculatedColumnFormula>
    </tableColumn>
    <tableColumn id="6" xr3:uid="{00000000-0010-0000-A400-000006000000}" name="Kolumna6" dataDxfId="5694" dataCellStyle="Walutowy"/>
  </tableColumns>
  <tableStyleInfo name="TableStyleLight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0000000-000C-0000-FFFF-FFFFA5000000}" name="Tabela1539141" displayName="Tabela1539141" ref="B194:G203" headerRowCount="0" totalsRowShown="0">
  <tableColumns count="6">
    <tableColumn id="1" xr3:uid="{00000000-0010-0000-A500-000001000000}" name="Kolumna1" dataDxfId="5693">
      <calculatedColumnFormula>'Wzorzec kategorii'!B156</calculatedColumnFormula>
    </tableColumn>
    <tableColumn id="2" xr3:uid="{00000000-0010-0000-A500-000002000000}" name="Kolumna2" dataDxfId="5692" dataCellStyle="Walutowy"/>
    <tableColumn id="3" xr3:uid="{00000000-0010-0000-A500-000003000000}" name="Kolumna3" dataDxfId="5691" dataCellStyle="Walutowy">
      <calculatedColumnFormula>SUM(Tabela2851153[#This Row])</calculatedColumnFormula>
    </tableColumn>
    <tableColumn id="4" xr3:uid="{00000000-0010-0000-A500-000004000000}" name="Kolumna4" dataDxfId="5690" dataCellStyle="Walutowy">
      <calculatedColumnFormula>C194-D194</calculatedColumnFormula>
    </tableColumn>
    <tableColumn id="5" xr3:uid="{00000000-0010-0000-A500-000005000000}" name="Kolumna5" dataDxfId="5689" dataCellStyle="Procentowy">
      <calculatedColumnFormula>IFERROR(D194/C194,"")</calculatedColumnFormula>
    </tableColumn>
    <tableColumn id="6" xr3:uid="{00000000-0010-0000-A500-000006000000}" name="Kolumna6" dataDxfId="5688" dataCellStyle="Walutowy"/>
  </tableColumns>
  <tableStyleInfo name="TableStyleLight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0000000-000C-0000-FFFF-FFFFA6000000}" name="Tabela1640142" displayName="Tabela1640142" ref="B206:G215" headerRowCount="0" totalsRowShown="0">
  <tableColumns count="6">
    <tableColumn id="1" xr3:uid="{00000000-0010-0000-A600-000001000000}" name="Kolumna1" dataDxfId="5687">
      <calculatedColumnFormula>'Wzorzec kategorii'!B168</calculatedColumnFormula>
    </tableColumn>
    <tableColumn id="2" xr3:uid="{00000000-0010-0000-A600-000002000000}" name="Kolumna2" dataDxfId="5686" dataCellStyle="Walutowy"/>
    <tableColumn id="3" xr3:uid="{00000000-0010-0000-A600-000003000000}" name="Kolumna3" dataDxfId="5685" dataCellStyle="Walutowy">
      <calculatedColumnFormula>SUM(Tabela192345147[#This Row])</calculatedColumnFormula>
    </tableColumn>
    <tableColumn id="4" xr3:uid="{00000000-0010-0000-A600-000004000000}" name="Kolumna4" dataDxfId="5684" dataCellStyle="Walutowy">
      <calculatedColumnFormula>C206-D206</calculatedColumnFormula>
    </tableColumn>
    <tableColumn id="5" xr3:uid="{00000000-0010-0000-A600-000005000000}" name="Kolumna5" dataDxfId="5683" dataCellStyle="Procentowy">
      <calculatedColumnFormula>IFERROR(D206/C206,"")</calculatedColumnFormula>
    </tableColumn>
    <tableColumn id="6" xr3:uid="{00000000-0010-0000-A600-000006000000}" name="Kolumna6" dataDxfId="5682" dataCellStyle="Walutowy"/>
  </tableColumns>
  <tableStyleInfo name="TableStyleLight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0000000-000C-0000-FFFF-FFFFA7000000}" name="Tabela1841143" displayName="Tabela1841143" ref="I85:AM95" totalsRowShown="0" headerRowDxfId="5681" dataDxfId="5679" headerRowBorderDxfId="5680">
  <autoFilter ref="I85:AM95" xr:uid="{00000000-0009-0000-0100-00008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700-000001000000}" name="1" dataDxfId="5678"/>
    <tableColumn id="2" xr3:uid="{00000000-0010-0000-A700-000002000000}" name="2" dataDxfId="5677"/>
    <tableColumn id="3" xr3:uid="{00000000-0010-0000-A700-000003000000}" name="3" dataDxfId="5676"/>
    <tableColumn id="4" xr3:uid="{00000000-0010-0000-A700-000004000000}" name="4" dataDxfId="5675"/>
    <tableColumn id="5" xr3:uid="{00000000-0010-0000-A700-000005000000}" name="5" dataDxfId="5674"/>
    <tableColumn id="6" xr3:uid="{00000000-0010-0000-A700-000006000000}" name="6" dataDxfId="5673"/>
    <tableColumn id="7" xr3:uid="{00000000-0010-0000-A700-000007000000}" name="7" dataDxfId="5672"/>
    <tableColumn id="8" xr3:uid="{00000000-0010-0000-A700-000008000000}" name="8" dataDxfId="5671"/>
    <tableColumn id="9" xr3:uid="{00000000-0010-0000-A700-000009000000}" name="9" dataDxfId="5670"/>
    <tableColumn id="10" xr3:uid="{00000000-0010-0000-A700-00000A000000}" name="10" dataDxfId="5669"/>
    <tableColumn id="11" xr3:uid="{00000000-0010-0000-A700-00000B000000}" name="11" dataDxfId="5668"/>
    <tableColumn id="12" xr3:uid="{00000000-0010-0000-A700-00000C000000}" name="12" dataDxfId="5667"/>
    <tableColumn id="13" xr3:uid="{00000000-0010-0000-A700-00000D000000}" name="13" dataDxfId="5666"/>
    <tableColumn id="14" xr3:uid="{00000000-0010-0000-A700-00000E000000}" name="14" dataDxfId="5665"/>
    <tableColumn id="15" xr3:uid="{00000000-0010-0000-A700-00000F000000}" name="15" dataDxfId="5664"/>
    <tableColumn id="16" xr3:uid="{00000000-0010-0000-A700-000010000000}" name="16" dataDxfId="5663"/>
    <tableColumn id="17" xr3:uid="{00000000-0010-0000-A700-000011000000}" name="17" dataDxfId="5662"/>
    <tableColumn id="18" xr3:uid="{00000000-0010-0000-A700-000012000000}" name="18" dataDxfId="5661"/>
    <tableColumn id="19" xr3:uid="{00000000-0010-0000-A700-000013000000}" name="19" dataDxfId="5660"/>
    <tableColumn id="20" xr3:uid="{00000000-0010-0000-A700-000014000000}" name="20" dataDxfId="5659"/>
    <tableColumn id="21" xr3:uid="{00000000-0010-0000-A700-000015000000}" name="21" dataDxfId="5658"/>
    <tableColumn id="22" xr3:uid="{00000000-0010-0000-A700-000016000000}" name="22" dataDxfId="5657"/>
    <tableColumn id="23" xr3:uid="{00000000-0010-0000-A700-000017000000}" name="23" dataDxfId="5656"/>
    <tableColumn id="24" xr3:uid="{00000000-0010-0000-A700-000018000000}" name="24" dataDxfId="5655"/>
    <tableColumn id="25" xr3:uid="{00000000-0010-0000-A700-000019000000}" name="25" dataDxfId="5654"/>
    <tableColumn id="26" xr3:uid="{00000000-0010-0000-A700-00001A000000}" name="26" dataDxfId="5653"/>
    <tableColumn id="27" xr3:uid="{00000000-0010-0000-A700-00001B000000}" name="27" dataDxfId="5652"/>
    <tableColumn id="28" xr3:uid="{00000000-0010-0000-A700-00001C000000}" name="28" dataDxfId="5651"/>
    <tableColumn id="29" xr3:uid="{00000000-0010-0000-A700-00001D000000}" name="29" dataDxfId="5650"/>
    <tableColumn id="30" xr3:uid="{00000000-0010-0000-A700-00001E000000}" name="30" dataDxfId="5649"/>
    <tableColumn id="31" xr3:uid="{00000000-0010-0000-A700-00001F000000}" name="31" dataDxfId="5648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0000000-000C-0000-FFFF-FFFFA8000000}" name="Tabela1942144" displayName="Tabela1942144" ref="I97:AM107" totalsRowShown="0" headerRowDxfId="5647" dataDxfId="5645" headerRowBorderDxfId="5646">
  <autoFilter ref="I97:AM107" xr:uid="{00000000-0009-0000-0100-00008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800-000001000000}" name="1" dataDxfId="5644"/>
    <tableColumn id="2" xr3:uid="{00000000-0010-0000-A800-000002000000}" name="2" dataDxfId="5643"/>
    <tableColumn id="3" xr3:uid="{00000000-0010-0000-A800-000003000000}" name="3" dataDxfId="5642"/>
    <tableColumn id="4" xr3:uid="{00000000-0010-0000-A800-000004000000}" name="4" dataDxfId="5641"/>
    <tableColumn id="5" xr3:uid="{00000000-0010-0000-A800-000005000000}" name="5" dataDxfId="5640"/>
    <tableColumn id="6" xr3:uid="{00000000-0010-0000-A800-000006000000}" name="6" dataDxfId="5639"/>
    <tableColumn id="7" xr3:uid="{00000000-0010-0000-A800-000007000000}" name="7" dataDxfId="5638"/>
    <tableColumn id="8" xr3:uid="{00000000-0010-0000-A800-000008000000}" name="8" dataDxfId="5637"/>
    <tableColumn id="9" xr3:uid="{00000000-0010-0000-A800-000009000000}" name="9" dataDxfId="5636"/>
    <tableColumn id="10" xr3:uid="{00000000-0010-0000-A800-00000A000000}" name="10" dataDxfId="5635"/>
    <tableColumn id="11" xr3:uid="{00000000-0010-0000-A800-00000B000000}" name="11" dataDxfId="5634"/>
    <tableColumn id="12" xr3:uid="{00000000-0010-0000-A800-00000C000000}" name="12" dataDxfId="5633"/>
    <tableColumn id="13" xr3:uid="{00000000-0010-0000-A800-00000D000000}" name="13" dataDxfId="5632"/>
    <tableColumn id="14" xr3:uid="{00000000-0010-0000-A800-00000E000000}" name="14" dataDxfId="5631"/>
    <tableColumn id="15" xr3:uid="{00000000-0010-0000-A800-00000F000000}" name="15" dataDxfId="5630"/>
    <tableColumn id="16" xr3:uid="{00000000-0010-0000-A800-000010000000}" name="16" dataDxfId="5629"/>
    <tableColumn id="17" xr3:uid="{00000000-0010-0000-A800-000011000000}" name="17" dataDxfId="5628"/>
    <tableColumn id="18" xr3:uid="{00000000-0010-0000-A800-000012000000}" name="18" dataDxfId="5627"/>
    <tableColumn id="19" xr3:uid="{00000000-0010-0000-A800-000013000000}" name="19" dataDxfId="5626"/>
    <tableColumn id="20" xr3:uid="{00000000-0010-0000-A800-000014000000}" name="20" dataDxfId="5625"/>
    <tableColumn id="21" xr3:uid="{00000000-0010-0000-A800-000015000000}" name="21" dataDxfId="5624"/>
    <tableColumn id="22" xr3:uid="{00000000-0010-0000-A800-000016000000}" name="22" dataDxfId="5623"/>
    <tableColumn id="23" xr3:uid="{00000000-0010-0000-A800-000017000000}" name="23" dataDxfId="5622"/>
    <tableColumn id="24" xr3:uid="{00000000-0010-0000-A800-000018000000}" name="24" dataDxfId="5621"/>
    <tableColumn id="25" xr3:uid="{00000000-0010-0000-A800-000019000000}" name="25" dataDxfId="5620"/>
    <tableColumn id="26" xr3:uid="{00000000-0010-0000-A800-00001A000000}" name="26" dataDxfId="5619"/>
    <tableColumn id="27" xr3:uid="{00000000-0010-0000-A800-00001B000000}" name="27" dataDxfId="5618"/>
    <tableColumn id="28" xr3:uid="{00000000-0010-0000-A800-00001C000000}" name="28" dataDxfId="5617"/>
    <tableColumn id="29" xr3:uid="{00000000-0010-0000-A800-00001D000000}" name="29" dataDxfId="5616"/>
    <tableColumn id="30" xr3:uid="{00000000-0010-0000-A800-00001E000000}" name="30" dataDxfId="5615"/>
    <tableColumn id="31" xr3:uid="{00000000-0010-0000-A800-00001F000000}" name="31" dataDxfId="5614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Tabela1923" displayName="Tabela1923" ref="I154:AM162" totalsRowShown="0" headerRowDxfId="8505" dataDxfId="8503" headerRowBorderDxfId="8504">
  <autoFilter ref="I154:AM162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200-000001000000}" name="1" dataDxfId="8502"/>
    <tableColumn id="2" xr3:uid="{00000000-0010-0000-1200-000002000000}" name="2" dataDxfId="8501"/>
    <tableColumn id="3" xr3:uid="{00000000-0010-0000-1200-000003000000}" name="3" dataDxfId="8500"/>
    <tableColumn id="4" xr3:uid="{00000000-0010-0000-1200-000004000000}" name="4" dataDxfId="8499"/>
    <tableColumn id="5" xr3:uid="{00000000-0010-0000-1200-000005000000}" name="5" dataDxfId="8498"/>
    <tableColumn id="6" xr3:uid="{00000000-0010-0000-1200-000006000000}" name="6" dataDxfId="8497"/>
    <tableColumn id="7" xr3:uid="{00000000-0010-0000-1200-000007000000}" name="7" dataDxfId="8496"/>
    <tableColumn id="8" xr3:uid="{00000000-0010-0000-1200-000008000000}" name="8" dataDxfId="8495"/>
    <tableColumn id="9" xr3:uid="{00000000-0010-0000-1200-000009000000}" name="9" dataDxfId="8494"/>
    <tableColumn id="10" xr3:uid="{00000000-0010-0000-1200-00000A000000}" name="10" dataDxfId="8493"/>
    <tableColumn id="11" xr3:uid="{00000000-0010-0000-1200-00000B000000}" name="11" dataDxfId="8492"/>
    <tableColumn id="12" xr3:uid="{00000000-0010-0000-1200-00000C000000}" name="12" dataDxfId="8491"/>
    <tableColumn id="13" xr3:uid="{00000000-0010-0000-1200-00000D000000}" name="13" dataDxfId="8490"/>
    <tableColumn id="14" xr3:uid="{00000000-0010-0000-1200-00000E000000}" name="14" dataDxfId="8489"/>
    <tableColumn id="15" xr3:uid="{00000000-0010-0000-1200-00000F000000}" name="15" dataDxfId="8488"/>
    <tableColumn id="16" xr3:uid="{00000000-0010-0000-1200-000010000000}" name="16" dataDxfId="8487"/>
    <tableColumn id="17" xr3:uid="{00000000-0010-0000-1200-000011000000}" name="17" dataDxfId="8486"/>
    <tableColumn id="18" xr3:uid="{00000000-0010-0000-1200-000012000000}" name="18" dataDxfId="8485"/>
    <tableColumn id="19" xr3:uid="{00000000-0010-0000-1200-000013000000}" name="19" dataDxfId="8484"/>
    <tableColumn id="20" xr3:uid="{00000000-0010-0000-1200-000014000000}" name="20" dataDxfId="8483"/>
    <tableColumn id="21" xr3:uid="{00000000-0010-0000-1200-000015000000}" name="21" dataDxfId="8482"/>
    <tableColumn id="22" xr3:uid="{00000000-0010-0000-1200-000016000000}" name="22" dataDxfId="8481"/>
    <tableColumn id="23" xr3:uid="{00000000-0010-0000-1200-000017000000}" name="23" dataDxfId="8480"/>
    <tableColumn id="24" xr3:uid="{00000000-0010-0000-1200-000018000000}" name="24" dataDxfId="8479"/>
    <tableColumn id="25" xr3:uid="{00000000-0010-0000-1200-000019000000}" name="25" dataDxfId="8478"/>
    <tableColumn id="26" xr3:uid="{00000000-0010-0000-1200-00001A000000}" name="26" dataDxfId="8477"/>
    <tableColumn id="27" xr3:uid="{00000000-0010-0000-1200-00001B000000}" name="27" dataDxfId="8476"/>
    <tableColumn id="28" xr3:uid="{00000000-0010-0000-1200-00001C000000}" name="28" dataDxfId="8475"/>
    <tableColumn id="29" xr3:uid="{00000000-0010-0000-1200-00001D000000}" name="29" dataDxfId="8474"/>
    <tableColumn id="30" xr3:uid="{00000000-0010-0000-1200-00001E000000}" name="30" dataDxfId="8473"/>
    <tableColumn id="31" xr3:uid="{00000000-0010-0000-1200-00001F000000}" name="31" dataDxfId="8472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A9000000}" name="Tabela192143145" displayName="Tabela192143145" ref="I109:AM119" totalsRowShown="0" headerRowDxfId="5613" dataDxfId="5611" headerRowBorderDxfId="5612">
  <autoFilter ref="I109:AM119" xr:uid="{00000000-0009-0000-0100-00009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900-000001000000}" name="1" dataDxfId="5610"/>
    <tableColumn id="2" xr3:uid="{00000000-0010-0000-A900-000002000000}" name="2" dataDxfId="5609"/>
    <tableColumn id="3" xr3:uid="{00000000-0010-0000-A900-000003000000}" name="3" dataDxfId="5608"/>
    <tableColumn id="4" xr3:uid="{00000000-0010-0000-A900-000004000000}" name="4" dataDxfId="5607"/>
    <tableColumn id="5" xr3:uid="{00000000-0010-0000-A900-000005000000}" name="5" dataDxfId="5606"/>
    <tableColumn id="6" xr3:uid="{00000000-0010-0000-A900-000006000000}" name="6" dataDxfId="5605"/>
    <tableColumn id="7" xr3:uid="{00000000-0010-0000-A900-000007000000}" name="7" dataDxfId="5604"/>
    <tableColumn id="8" xr3:uid="{00000000-0010-0000-A900-000008000000}" name="8" dataDxfId="5603"/>
    <tableColumn id="9" xr3:uid="{00000000-0010-0000-A900-000009000000}" name="9" dataDxfId="5602"/>
    <tableColumn id="10" xr3:uid="{00000000-0010-0000-A900-00000A000000}" name="10" dataDxfId="5601"/>
    <tableColumn id="11" xr3:uid="{00000000-0010-0000-A900-00000B000000}" name="11" dataDxfId="5600"/>
    <tableColumn id="12" xr3:uid="{00000000-0010-0000-A900-00000C000000}" name="12" dataDxfId="5599"/>
    <tableColumn id="13" xr3:uid="{00000000-0010-0000-A900-00000D000000}" name="13" dataDxfId="5598"/>
    <tableColumn id="14" xr3:uid="{00000000-0010-0000-A900-00000E000000}" name="14" dataDxfId="5597"/>
    <tableColumn id="15" xr3:uid="{00000000-0010-0000-A900-00000F000000}" name="15" dataDxfId="5596"/>
    <tableColumn id="16" xr3:uid="{00000000-0010-0000-A900-000010000000}" name="16" dataDxfId="5595"/>
    <tableColumn id="17" xr3:uid="{00000000-0010-0000-A900-000011000000}" name="17" dataDxfId="5594"/>
    <tableColumn id="18" xr3:uid="{00000000-0010-0000-A900-000012000000}" name="18" dataDxfId="5593"/>
    <tableColumn id="19" xr3:uid="{00000000-0010-0000-A900-000013000000}" name="19" dataDxfId="5592"/>
    <tableColumn id="20" xr3:uid="{00000000-0010-0000-A900-000014000000}" name="20" dataDxfId="5591"/>
    <tableColumn id="21" xr3:uid="{00000000-0010-0000-A900-000015000000}" name="21" dataDxfId="5590"/>
    <tableColumn id="22" xr3:uid="{00000000-0010-0000-A900-000016000000}" name="22" dataDxfId="5589"/>
    <tableColumn id="23" xr3:uid="{00000000-0010-0000-A900-000017000000}" name="23" dataDxfId="5588"/>
    <tableColumn id="24" xr3:uid="{00000000-0010-0000-A900-000018000000}" name="24" dataDxfId="5587"/>
    <tableColumn id="25" xr3:uid="{00000000-0010-0000-A900-000019000000}" name="25" dataDxfId="5586"/>
    <tableColumn id="26" xr3:uid="{00000000-0010-0000-A900-00001A000000}" name="26" dataDxfId="5585"/>
    <tableColumn id="27" xr3:uid="{00000000-0010-0000-A900-00001B000000}" name="27" dataDxfId="5584"/>
    <tableColumn id="28" xr3:uid="{00000000-0010-0000-A900-00001C000000}" name="28" dataDxfId="5583"/>
    <tableColumn id="29" xr3:uid="{00000000-0010-0000-A900-00001D000000}" name="29" dataDxfId="5582"/>
    <tableColumn id="30" xr3:uid="{00000000-0010-0000-A900-00001E000000}" name="30" dataDxfId="5581"/>
    <tableColumn id="31" xr3:uid="{00000000-0010-0000-A900-00001F000000}" name="31" dataDxfId="5580"/>
  </tableColumns>
  <tableStyleInfo name="TableStyleMedium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000000-000C-0000-FFFF-FFFFAA000000}" name="Tabela192244146" displayName="Tabela192244146" ref="I145:AM155" totalsRowShown="0" headerRowDxfId="5579" dataDxfId="5577" headerRowBorderDxfId="5578">
  <autoFilter ref="I145:AM155" xr:uid="{00000000-0009-0000-0100-00009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A00-000001000000}" name="1" dataDxfId="5576"/>
    <tableColumn id="2" xr3:uid="{00000000-0010-0000-AA00-000002000000}" name="2" dataDxfId="5575"/>
    <tableColumn id="3" xr3:uid="{00000000-0010-0000-AA00-000003000000}" name="3" dataDxfId="5574"/>
    <tableColumn id="4" xr3:uid="{00000000-0010-0000-AA00-000004000000}" name="4" dataDxfId="5573"/>
    <tableColumn id="5" xr3:uid="{00000000-0010-0000-AA00-000005000000}" name="5" dataDxfId="5572"/>
    <tableColumn id="6" xr3:uid="{00000000-0010-0000-AA00-000006000000}" name="6" dataDxfId="5571"/>
    <tableColumn id="7" xr3:uid="{00000000-0010-0000-AA00-000007000000}" name="7" dataDxfId="5570"/>
    <tableColumn id="8" xr3:uid="{00000000-0010-0000-AA00-000008000000}" name="8" dataDxfId="5569"/>
    <tableColumn id="9" xr3:uid="{00000000-0010-0000-AA00-000009000000}" name="9" dataDxfId="5568"/>
    <tableColumn id="10" xr3:uid="{00000000-0010-0000-AA00-00000A000000}" name="10" dataDxfId="5567"/>
    <tableColumn id="11" xr3:uid="{00000000-0010-0000-AA00-00000B000000}" name="11" dataDxfId="5566"/>
    <tableColumn id="12" xr3:uid="{00000000-0010-0000-AA00-00000C000000}" name="12" dataDxfId="5565"/>
    <tableColumn id="13" xr3:uid="{00000000-0010-0000-AA00-00000D000000}" name="13" dataDxfId="5564"/>
    <tableColumn id="14" xr3:uid="{00000000-0010-0000-AA00-00000E000000}" name="14" dataDxfId="5563"/>
    <tableColumn id="15" xr3:uid="{00000000-0010-0000-AA00-00000F000000}" name="15" dataDxfId="5562"/>
    <tableColumn id="16" xr3:uid="{00000000-0010-0000-AA00-000010000000}" name="16" dataDxfId="5561"/>
    <tableColumn id="17" xr3:uid="{00000000-0010-0000-AA00-000011000000}" name="17" dataDxfId="5560"/>
    <tableColumn id="18" xr3:uid="{00000000-0010-0000-AA00-000012000000}" name="18" dataDxfId="5559"/>
    <tableColumn id="19" xr3:uid="{00000000-0010-0000-AA00-000013000000}" name="19" dataDxfId="5558"/>
    <tableColumn id="20" xr3:uid="{00000000-0010-0000-AA00-000014000000}" name="20" dataDxfId="5557"/>
    <tableColumn id="21" xr3:uid="{00000000-0010-0000-AA00-000015000000}" name="21" dataDxfId="5556"/>
    <tableColumn id="22" xr3:uid="{00000000-0010-0000-AA00-000016000000}" name="22" dataDxfId="5555"/>
    <tableColumn id="23" xr3:uid="{00000000-0010-0000-AA00-000017000000}" name="23" dataDxfId="5554"/>
    <tableColumn id="24" xr3:uid="{00000000-0010-0000-AA00-000018000000}" name="24" dataDxfId="5553"/>
    <tableColumn id="25" xr3:uid="{00000000-0010-0000-AA00-000019000000}" name="25" dataDxfId="5552"/>
    <tableColumn id="26" xr3:uid="{00000000-0010-0000-AA00-00001A000000}" name="26" dataDxfId="5551"/>
    <tableColumn id="27" xr3:uid="{00000000-0010-0000-AA00-00001B000000}" name="27" dataDxfId="5550"/>
    <tableColumn id="28" xr3:uid="{00000000-0010-0000-AA00-00001C000000}" name="28" dataDxfId="5549"/>
    <tableColumn id="29" xr3:uid="{00000000-0010-0000-AA00-00001D000000}" name="29" dataDxfId="5548"/>
    <tableColumn id="30" xr3:uid="{00000000-0010-0000-AA00-00001E000000}" name="30" dataDxfId="5547"/>
    <tableColumn id="31" xr3:uid="{00000000-0010-0000-AA00-00001F000000}" name="31" dataDxfId="5546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AB000000}" name="Tabela192345147" displayName="Tabela192345147" ref="I205:AM215" totalsRowShown="0" headerRowDxfId="5545" dataDxfId="5543" headerRowBorderDxfId="5544">
  <autoFilter ref="I205:AM215" xr:uid="{00000000-0009-0000-0100-00009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B00-000001000000}" name="1" dataDxfId="5542"/>
    <tableColumn id="2" xr3:uid="{00000000-0010-0000-AB00-000002000000}" name="2" dataDxfId="5541"/>
    <tableColumn id="3" xr3:uid="{00000000-0010-0000-AB00-000003000000}" name="3" dataDxfId="5540"/>
    <tableColumn id="4" xr3:uid="{00000000-0010-0000-AB00-000004000000}" name="4" dataDxfId="5539"/>
    <tableColumn id="5" xr3:uid="{00000000-0010-0000-AB00-000005000000}" name="5" dataDxfId="5538"/>
    <tableColumn id="6" xr3:uid="{00000000-0010-0000-AB00-000006000000}" name="6" dataDxfId="5537"/>
    <tableColumn id="7" xr3:uid="{00000000-0010-0000-AB00-000007000000}" name="7" dataDxfId="5536"/>
    <tableColumn id="8" xr3:uid="{00000000-0010-0000-AB00-000008000000}" name="8" dataDxfId="5535"/>
    <tableColumn id="9" xr3:uid="{00000000-0010-0000-AB00-000009000000}" name="9" dataDxfId="5534"/>
    <tableColumn id="10" xr3:uid="{00000000-0010-0000-AB00-00000A000000}" name="10" dataDxfId="5533"/>
    <tableColumn id="11" xr3:uid="{00000000-0010-0000-AB00-00000B000000}" name="11" dataDxfId="5532"/>
    <tableColumn id="12" xr3:uid="{00000000-0010-0000-AB00-00000C000000}" name="12" dataDxfId="5531"/>
    <tableColumn id="13" xr3:uid="{00000000-0010-0000-AB00-00000D000000}" name="13" dataDxfId="5530"/>
    <tableColumn id="14" xr3:uid="{00000000-0010-0000-AB00-00000E000000}" name="14" dataDxfId="5529"/>
    <tableColumn id="15" xr3:uid="{00000000-0010-0000-AB00-00000F000000}" name="15" dataDxfId="5528"/>
    <tableColumn id="16" xr3:uid="{00000000-0010-0000-AB00-000010000000}" name="16" dataDxfId="5527"/>
    <tableColumn id="17" xr3:uid="{00000000-0010-0000-AB00-000011000000}" name="17" dataDxfId="5526"/>
    <tableColumn id="18" xr3:uid="{00000000-0010-0000-AB00-000012000000}" name="18" dataDxfId="5525"/>
    <tableColumn id="19" xr3:uid="{00000000-0010-0000-AB00-000013000000}" name="19" dataDxfId="5524"/>
    <tableColumn id="20" xr3:uid="{00000000-0010-0000-AB00-000014000000}" name="20" dataDxfId="5523"/>
    <tableColumn id="21" xr3:uid="{00000000-0010-0000-AB00-000015000000}" name="21" dataDxfId="5522"/>
    <tableColumn id="22" xr3:uid="{00000000-0010-0000-AB00-000016000000}" name="22" dataDxfId="5521"/>
    <tableColumn id="23" xr3:uid="{00000000-0010-0000-AB00-000017000000}" name="23" dataDxfId="5520"/>
    <tableColumn id="24" xr3:uid="{00000000-0010-0000-AB00-000018000000}" name="24" dataDxfId="5519"/>
    <tableColumn id="25" xr3:uid="{00000000-0010-0000-AB00-000019000000}" name="25" dataDxfId="5518"/>
    <tableColumn id="26" xr3:uid="{00000000-0010-0000-AB00-00001A000000}" name="26" dataDxfId="5517"/>
    <tableColumn id="27" xr3:uid="{00000000-0010-0000-AB00-00001B000000}" name="27" dataDxfId="5516"/>
    <tableColumn id="28" xr3:uid="{00000000-0010-0000-AB00-00001C000000}" name="28" dataDxfId="5515"/>
    <tableColumn id="29" xr3:uid="{00000000-0010-0000-AB00-00001D000000}" name="29" dataDxfId="5514"/>
    <tableColumn id="30" xr3:uid="{00000000-0010-0000-AB00-00001E000000}" name="30" dataDxfId="5513"/>
    <tableColumn id="31" xr3:uid="{00000000-0010-0000-AB00-00001F000000}" name="31" dataDxfId="5512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AC000000}" name="Tabela19212446148" displayName="Tabela19212446148" ref="I133:AM143" totalsRowShown="0" headerRowDxfId="5511" dataDxfId="5509" headerRowBorderDxfId="5510">
  <autoFilter ref="I133:AM143" xr:uid="{00000000-0009-0000-0100-00009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C00-000001000000}" name="1" dataDxfId="5508"/>
    <tableColumn id="2" xr3:uid="{00000000-0010-0000-AC00-000002000000}" name="2" dataDxfId="5507"/>
    <tableColumn id="3" xr3:uid="{00000000-0010-0000-AC00-000003000000}" name="3" dataDxfId="5506"/>
    <tableColumn id="4" xr3:uid="{00000000-0010-0000-AC00-000004000000}" name="4" dataDxfId="5505"/>
    <tableColumn id="5" xr3:uid="{00000000-0010-0000-AC00-000005000000}" name="5" dataDxfId="5504"/>
    <tableColumn id="6" xr3:uid="{00000000-0010-0000-AC00-000006000000}" name="6" dataDxfId="5503"/>
    <tableColumn id="7" xr3:uid="{00000000-0010-0000-AC00-000007000000}" name="7" dataDxfId="5502"/>
    <tableColumn id="8" xr3:uid="{00000000-0010-0000-AC00-000008000000}" name="8" dataDxfId="5501"/>
    <tableColumn id="9" xr3:uid="{00000000-0010-0000-AC00-000009000000}" name="9" dataDxfId="5500"/>
    <tableColumn id="10" xr3:uid="{00000000-0010-0000-AC00-00000A000000}" name="10" dataDxfId="5499"/>
    <tableColumn id="11" xr3:uid="{00000000-0010-0000-AC00-00000B000000}" name="11" dataDxfId="5498"/>
    <tableColumn id="12" xr3:uid="{00000000-0010-0000-AC00-00000C000000}" name="12" dataDxfId="5497"/>
    <tableColumn id="13" xr3:uid="{00000000-0010-0000-AC00-00000D000000}" name="13" dataDxfId="5496"/>
    <tableColumn id="14" xr3:uid="{00000000-0010-0000-AC00-00000E000000}" name="14" dataDxfId="5495"/>
    <tableColumn id="15" xr3:uid="{00000000-0010-0000-AC00-00000F000000}" name="15" dataDxfId="5494"/>
    <tableColumn id="16" xr3:uid="{00000000-0010-0000-AC00-000010000000}" name="16" dataDxfId="5493"/>
    <tableColumn id="17" xr3:uid="{00000000-0010-0000-AC00-000011000000}" name="17" dataDxfId="5492"/>
    <tableColumn id="18" xr3:uid="{00000000-0010-0000-AC00-000012000000}" name="18" dataDxfId="5491"/>
    <tableColumn id="19" xr3:uid="{00000000-0010-0000-AC00-000013000000}" name="19" dataDxfId="5490"/>
    <tableColumn id="20" xr3:uid="{00000000-0010-0000-AC00-000014000000}" name="20" dataDxfId="5489"/>
    <tableColumn id="21" xr3:uid="{00000000-0010-0000-AC00-000015000000}" name="21" dataDxfId="5488"/>
    <tableColumn id="22" xr3:uid="{00000000-0010-0000-AC00-000016000000}" name="22" dataDxfId="5487"/>
    <tableColumn id="23" xr3:uid="{00000000-0010-0000-AC00-000017000000}" name="23" dataDxfId="5486"/>
    <tableColumn id="24" xr3:uid="{00000000-0010-0000-AC00-000018000000}" name="24" dataDxfId="5485"/>
    <tableColumn id="25" xr3:uid="{00000000-0010-0000-AC00-000019000000}" name="25" dataDxfId="5484"/>
    <tableColumn id="26" xr3:uid="{00000000-0010-0000-AC00-00001A000000}" name="26" dataDxfId="5483"/>
    <tableColumn id="27" xr3:uid="{00000000-0010-0000-AC00-00001B000000}" name="27" dataDxfId="5482"/>
    <tableColumn id="28" xr3:uid="{00000000-0010-0000-AC00-00001C000000}" name="28" dataDxfId="5481"/>
    <tableColumn id="29" xr3:uid="{00000000-0010-0000-AC00-00001D000000}" name="29" dataDxfId="5480"/>
    <tableColumn id="30" xr3:uid="{00000000-0010-0000-AC00-00001E000000}" name="30" dataDxfId="5479"/>
    <tableColumn id="31" xr3:uid="{00000000-0010-0000-AC00-00001F000000}" name="31" dataDxfId="5478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AD000000}" name="Tabela19212547149" displayName="Tabela19212547149" ref="I121:AM131" totalsRowShown="0" headerRowDxfId="5477" dataDxfId="5475" headerRowBorderDxfId="5476">
  <autoFilter ref="I121:AM131" xr:uid="{00000000-0009-0000-0100-00009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D00-000001000000}" name="1" dataDxfId="5474"/>
    <tableColumn id="2" xr3:uid="{00000000-0010-0000-AD00-000002000000}" name="2" dataDxfId="5473"/>
    <tableColumn id="3" xr3:uid="{00000000-0010-0000-AD00-000003000000}" name="3" dataDxfId="5472"/>
    <tableColumn id="4" xr3:uid="{00000000-0010-0000-AD00-000004000000}" name="4" dataDxfId="5471"/>
    <tableColumn id="5" xr3:uid="{00000000-0010-0000-AD00-000005000000}" name="5" dataDxfId="5470"/>
    <tableColumn id="6" xr3:uid="{00000000-0010-0000-AD00-000006000000}" name="6" dataDxfId="5469"/>
    <tableColumn id="7" xr3:uid="{00000000-0010-0000-AD00-000007000000}" name="7" dataDxfId="5468"/>
    <tableColumn id="8" xr3:uid="{00000000-0010-0000-AD00-000008000000}" name="8" dataDxfId="5467"/>
    <tableColumn id="9" xr3:uid="{00000000-0010-0000-AD00-000009000000}" name="9" dataDxfId="5466"/>
    <tableColumn id="10" xr3:uid="{00000000-0010-0000-AD00-00000A000000}" name="10" dataDxfId="5465"/>
    <tableColumn id="11" xr3:uid="{00000000-0010-0000-AD00-00000B000000}" name="11" dataDxfId="5464"/>
    <tableColumn id="12" xr3:uid="{00000000-0010-0000-AD00-00000C000000}" name="12" dataDxfId="5463"/>
    <tableColumn id="13" xr3:uid="{00000000-0010-0000-AD00-00000D000000}" name="13" dataDxfId="5462"/>
    <tableColumn id="14" xr3:uid="{00000000-0010-0000-AD00-00000E000000}" name="14" dataDxfId="5461"/>
    <tableColumn id="15" xr3:uid="{00000000-0010-0000-AD00-00000F000000}" name="15" dataDxfId="5460"/>
    <tableColumn id="16" xr3:uid="{00000000-0010-0000-AD00-000010000000}" name="16" dataDxfId="5459"/>
    <tableColumn id="17" xr3:uid="{00000000-0010-0000-AD00-000011000000}" name="17" dataDxfId="5458"/>
    <tableColumn id="18" xr3:uid="{00000000-0010-0000-AD00-000012000000}" name="18" dataDxfId="5457"/>
    <tableColumn id="19" xr3:uid="{00000000-0010-0000-AD00-000013000000}" name="19" dataDxfId="5456"/>
    <tableColumn id="20" xr3:uid="{00000000-0010-0000-AD00-000014000000}" name="20" dataDxfId="5455"/>
    <tableColumn id="21" xr3:uid="{00000000-0010-0000-AD00-000015000000}" name="21" dataDxfId="5454"/>
    <tableColumn id="22" xr3:uid="{00000000-0010-0000-AD00-000016000000}" name="22" dataDxfId="5453"/>
    <tableColumn id="23" xr3:uid="{00000000-0010-0000-AD00-000017000000}" name="23" dataDxfId="5452"/>
    <tableColumn id="24" xr3:uid="{00000000-0010-0000-AD00-000018000000}" name="24" dataDxfId="5451"/>
    <tableColumn id="25" xr3:uid="{00000000-0010-0000-AD00-000019000000}" name="25" dataDxfId="5450"/>
    <tableColumn id="26" xr3:uid="{00000000-0010-0000-AD00-00001A000000}" name="26" dataDxfId="5449"/>
    <tableColumn id="27" xr3:uid="{00000000-0010-0000-AD00-00001B000000}" name="27" dataDxfId="5448"/>
    <tableColumn id="28" xr3:uid="{00000000-0010-0000-AD00-00001C000000}" name="28" dataDxfId="5447"/>
    <tableColumn id="29" xr3:uid="{00000000-0010-0000-AD00-00001D000000}" name="29" dataDxfId="5446"/>
    <tableColumn id="30" xr3:uid="{00000000-0010-0000-AD00-00001E000000}" name="30" dataDxfId="5445"/>
    <tableColumn id="31" xr3:uid="{00000000-0010-0000-AD00-00001F000000}" name="31" dataDxfId="5444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AE000000}" name="Tabela2548150" displayName="Tabela2548150" ref="I157:AM167" totalsRowShown="0" headerRowDxfId="5443" dataDxfId="5442">
  <autoFilter ref="I157:AM167" xr:uid="{00000000-0009-0000-0100-00009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E00-000001000000}" name="1" dataDxfId="5441"/>
    <tableColumn id="2" xr3:uid="{00000000-0010-0000-AE00-000002000000}" name="2" dataDxfId="5440"/>
    <tableColumn id="3" xr3:uid="{00000000-0010-0000-AE00-000003000000}" name="3" dataDxfId="5439"/>
    <tableColumn id="4" xr3:uid="{00000000-0010-0000-AE00-000004000000}" name="4" dataDxfId="5438"/>
    <tableColumn id="5" xr3:uid="{00000000-0010-0000-AE00-000005000000}" name="5" dataDxfId="5437"/>
    <tableColumn id="6" xr3:uid="{00000000-0010-0000-AE00-000006000000}" name="6" dataDxfId="5436"/>
    <tableColumn id="7" xr3:uid="{00000000-0010-0000-AE00-000007000000}" name="7" dataDxfId="5435"/>
    <tableColumn id="8" xr3:uid="{00000000-0010-0000-AE00-000008000000}" name="8" dataDxfId="5434"/>
    <tableColumn id="9" xr3:uid="{00000000-0010-0000-AE00-000009000000}" name="9" dataDxfId="5433"/>
    <tableColumn id="10" xr3:uid="{00000000-0010-0000-AE00-00000A000000}" name="10" dataDxfId="5432"/>
    <tableColumn id="11" xr3:uid="{00000000-0010-0000-AE00-00000B000000}" name="11" dataDxfId="5431"/>
    <tableColumn id="12" xr3:uid="{00000000-0010-0000-AE00-00000C000000}" name="12" dataDxfId="5430"/>
    <tableColumn id="13" xr3:uid="{00000000-0010-0000-AE00-00000D000000}" name="13" dataDxfId="5429"/>
    <tableColumn id="14" xr3:uid="{00000000-0010-0000-AE00-00000E000000}" name="14" dataDxfId="5428"/>
    <tableColumn id="15" xr3:uid="{00000000-0010-0000-AE00-00000F000000}" name="15" dataDxfId="5427"/>
    <tableColumn id="16" xr3:uid="{00000000-0010-0000-AE00-000010000000}" name="16" dataDxfId="5426"/>
    <tableColumn id="17" xr3:uid="{00000000-0010-0000-AE00-000011000000}" name="17" dataDxfId="5425"/>
    <tableColumn id="18" xr3:uid="{00000000-0010-0000-AE00-000012000000}" name="18" dataDxfId="5424"/>
    <tableColumn id="19" xr3:uid="{00000000-0010-0000-AE00-000013000000}" name="19" dataDxfId="5423"/>
    <tableColumn id="20" xr3:uid="{00000000-0010-0000-AE00-000014000000}" name="20" dataDxfId="5422"/>
    <tableColumn id="21" xr3:uid="{00000000-0010-0000-AE00-000015000000}" name="21" dataDxfId="5421"/>
    <tableColumn id="22" xr3:uid="{00000000-0010-0000-AE00-000016000000}" name="22" dataDxfId="5420"/>
    <tableColumn id="23" xr3:uid="{00000000-0010-0000-AE00-000017000000}" name="23" dataDxfId="5419"/>
    <tableColumn id="24" xr3:uid="{00000000-0010-0000-AE00-000018000000}" name="24" dataDxfId="5418"/>
    <tableColumn id="25" xr3:uid="{00000000-0010-0000-AE00-000019000000}" name="25" dataDxfId="5417"/>
    <tableColumn id="26" xr3:uid="{00000000-0010-0000-AE00-00001A000000}" name="26" dataDxfId="5416"/>
    <tableColumn id="27" xr3:uid="{00000000-0010-0000-AE00-00001B000000}" name="27" dataDxfId="5415"/>
    <tableColumn id="28" xr3:uid="{00000000-0010-0000-AE00-00001C000000}" name="28" dataDxfId="5414"/>
    <tableColumn id="29" xr3:uid="{00000000-0010-0000-AE00-00001D000000}" name="29" dataDxfId="5413"/>
    <tableColumn id="30" xr3:uid="{00000000-0010-0000-AE00-00001E000000}" name="30" dataDxfId="5412"/>
    <tableColumn id="31" xr3:uid="{00000000-0010-0000-AE00-00001F000000}" name="31" dataDxfId="5411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AF000000}" name="Tabela2649151" displayName="Tabela2649151" ref="I169:AM179" totalsRowShown="0" headerRowDxfId="5410" headerRowBorderDxfId="5409">
  <autoFilter ref="I169:AM179" xr:uid="{00000000-0009-0000-0100-00009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F00-000001000000}" name="1" dataDxfId="5408"/>
    <tableColumn id="2" xr3:uid="{00000000-0010-0000-AF00-000002000000}" name="2" dataDxfId="5407"/>
    <tableColumn id="3" xr3:uid="{00000000-0010-0000-AF00-000003000000}" name="3" dataDxfId="5406"/>
    <tableColumn id="4" xr3:uid="{00000000-0010-0000-AF00-000004000000}" name="4" dataDxfId="5405"/>
    <tableColumn id="5" xr3:uid="{00000000-0010-0000-AF00-000005000000}" name="5" dataDxfId="5404"/>
    <tableColumn id="6" xr3:uid="{00000000-0010-0000-AF00-000006000000}" name="6" dataDxfId="5403"/>
    <tableColumn id="7" xr3:uid="{00000000-0010-0000-AF00-000007000000}" name="7" dataDxfId="5402"/>
    <tableColumn id="8" xr3:uid="{00000000-0010-0000-AF00-000008000000}" name="8" dataDxfId="5401"/>
    <tableColumn id="9" xr3:uid="{00000000-0010-0000-AF00-000009000000}" name="9" dataDxfId="5400"/>
    <tableColumn id="10" xr3:uid="{00000000-0010-0000-AF00-00000A000000}" name="10" dataDxfId="5399"/>
    <tableColumn id="11" xr3:uid="{00000000-0010-0000-AF00-00000B000000}" name="11" dataDxfId="5398"/>
    <tableColumn id="12" xr3:uid="{00000000-0010-0000-AF00-00000C000000}" name="12" dataDxfId="5397"/>
    <tableColumn id="13" xr3:uid="{00000000-0010-0000-AF00-00000D000000}" name="13" dataDxfId="5396"/>
    <tableColumn id="14" xr3:uid="{00000000-0010-0000-AF00-00000E000000}" name="14" dataDxfId="5395"/>
    <tableColumn id="15" xr3:uid="{00000000-0010-0000-AF00-00000F000000}" name="15" dataDxfId="5394"/>
    <tableColumn id="16" xr3:uid="{00000000-0010-0000-AF00-000010000000}" name="16" dataDxfId="5393"/>
    <tableColumn id="17" xr3:uid="{00000000-0010-0000-AF00-000011000000}" name="17" dataDxfId="5392"/>
    <tableColumn id="18" xr3:uid="{00000000-0010-0000-AF00-000012000000}" name="18" dataDxfId="5391"/>
    <tableColumn id="19" xr3:uid="{00000000-0010-0000-AF00-000013000000}" name="19" dataDxfId="5390"/>
    <tableColumn id="20" xr3:uid="{00000000-0010-0000-AF00-000014000000}" name="20" dataDxfId="5389"/>
    <tableColumn id="21" xr3:uid="{00000000-0010-0000-AF00-000015000000}" name="21" dataDxfId="5388"/>
    <tableColumn id="22" xr3:uid="{00000000-0010-0000-AF00-000016000000}" name="22" dataDxfId="5387"/>
    <tableColumn id="23" xr3:uid="{00000000-0010-0000-AF00-000017000000}" name="23" dataDxfId="5386"/>
    <tableColumn id="24" xr3:uid="{00000000-0010-0000-AF00-000018000000}" name="24" dataDxfId="5385"/>
    <tableColumn id="25" xr3:uid="{00000000-0010-0000-AF00-000019000000}" name="25" dataDxfId="5384"/>
    <tableColumn id="26" xr3:uid="{00000000-0010-0000-AF00-00001A000000}" name="26" dataDxfId="5383"/>
    <tableColumn id="27" xr3:uid="{00000000-0010-0000-AF00-00001B000000}" name="27" dataDxfId="5382"/>
    <tableColumn id="28" xr3:uid="{00000000-0010-0000-AF00-00001C000000}" name="28" dataDxfId="5381"/>
    <tableColumn id="29" xr3:uid="{00000000-0010-0000-AF00-00001D000000}" name="29" dataDxfId="5380"/>
    <tableColumn id="30" xr3:uid="{00000000-0010-0000-AF00-00001E000000}" name="30" dataDxfId="5379"/>
    <tableColumn id="31" xr3:uid="{00000000-0010-0000-AF00-00001F000000}" name="31" dataDxfId="5378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B0000000}" name="Tabela2750152" displayName="Tabela2750152" ref="I181:AM191" totalsRowShown="0" headerRowDxfId="5377">
  <autoFilter ref="I181:AM191" xr:uid="{00000000-0009-0000-0100-00009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000-000001000000}" name="1" dataDxfId="5376"/>
    <tableColumn id="2" xr3:uid="{00000000-0010-0000-B000-000002000000}" name="2" dataDxfId="5375"/>
    <tableColumn id="3" xr3:uid="{00000000-0010-0000-B000-000003000000}" name="3" dataDxfId="5374"/>
    <tableColumn id="4" xr3:uid="{00000000-0010-0000-B000-000004000000}" name="4" dataDxfId="5373"/>
    <tableColumn id="5" xr3:uid="{00000000-0010-0000-B000-000005000000}" name="5" dataDxfId="5372"/>
    <tableColumn id="6" xr3:uid="{00000000-0010-0000-B000-000006000000}" name="6" dataDxfId="5371"/>
    <tableColumn id="7" xr3:uid="{00000000-0010-0000-B000-000007000000}" name="7" dataDxfId="5370"/>
    <tableColumn id="8" xr3:uid="{00000000-0010-0000-B000-000008000000}" name="8" dataDxfId="5369"/>
    <tableColumn id="9" xr3:uid="{00000000-0010-0000-B000-000009000000}" name="9" dataDxfId="5368"/>
    <tableColumn id="10" xr3:uid="{00000000-0010-0000-B000-00000A000000}" name="10" dataDxfId="5367"/>
    <tableColumn id="11" xr3:uid="{00000000-0010-0000-B000-00000B000000}" name="11" dataDxfId="5366"/>
    <tableColumn id="12" xr3:uid="{00000000-0010-0000-B000-00000C000000}" name="12" dataDxfId="5365"/>
    <tableColumn id="13" xr3:uid="{00000000-0010-0000-B000-00000D000000}" name="13" dataDxfId="5364"/>
    <tableColumn id="14" xr3:uid="{00000000-0010-0000-B000-00000E000000}" name="14" dataDxfId="5363"/>
    <tableColumn id="15" xr3:uid="{00000000-0010-0000-B000-00000F000000}" name="15" dataDxfId="5362"/>
    <tableColumn id="16" xr3:uid="{00000000-0010-0000-B000-000010000000}" name="16" dataDxfId="5361"/>
    <tableColumn id="17" xr3:uid="{00000000-0010-0000-B000-000011000000}" name="17" dataDxfId="5360"/>
    <tableColumn id="18" xr3:uid="{00000000-0010-0000-B000-000012000000}" name="18" dataDxfId="5359"/>
    <tableColumn id="19" xr3:uid="{00000000-0010-0000-B000-000013000000}" name="19" dataDxfId="5358"/>
    <tableColumn id="20" xr3:uid="{00000000-0010-0000-B000-000014000000}" name="20" dataDxfId="5357"/>
    <tableColumn id="21" xr3:uid="{00000000-0010-0000-B000-000015000000}" name="21" dataDxfId="5356"/>
    <tableColumn id="22" xr3:uid="{00000000-0010-0000-B000-000016000000}" name="22" dataDxfId="5355"/>
    <tableColumn id="23" xr3:uid="{00000000-0010-0000-B000-000017000000}" name="23" dataDxfId="5354"/>
    <tableColumn id="24" xr3:uid="{00000000-0010-0000-B000-000018000000}" name="24" dataDxfId="5353"/>
    <tableColumn id="25" xr3:uid="{00000000-0010-0000-B000-000019000000}" name="25" dataDxfId="5352"/>
    <tableColumn id="26" xr3:uid="{00000000-0010-0000-B000-00001A000000}" name="26" dataDxfId="5351"/>
    <tableColumn id="27" xr3:uid="{00000000-0010-0000-B000-00001B000000}" name="27" dataDxfId="5350"/>
    <tableColumn id="28" xr3:uid="{00000000-0010-0000-B000-00001C000000}" name="28" dataDxfId="5349"/>
    <tableColumn id="29" xr3:uid="{00000000-0010-0000-B000-00001D000000}" name="29" dataDxfId="5348"/>
    <tableColumn id="30" xr3:uid="{00000000-0010-0000-B000-00001E000000}" name="30" dataDxfId="5347"/>
    <tableColumn id="31" xr3:uid="{00000000-0010-0000-B000-00001F000000}" name="31" dataDxfId="5346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B1000000}" name="Tabela2851153" displayName="Tabela2851153" ref="I193:AM203" totalsRowShown="0" headerRowDxfId="5345" dataDxfId="5343" headerRowBorderDxfId="5344">
  <autoFilter ref="I193:AM203" xr:uid="{00000000-0009-0000-0100-00009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100-000001000000}" name="1" dataDxfId="5342"/>
    <tableColumn id="2" xr3:uid="{00000000-0010-0000-B100-000002000000}" name="2" dataDxfId="5341"/>
    <tableColumn id="3" xr3:uid="{00000000-0010-0000-B100-000003000000}" name="3" dataDxfId="5340"/>
    <tableColumn id="4" xr3:uid="{00000000-0010-0000-B100-000004000000}" name="4" dataDxfId="5339"/>
    <tableColumn id="5" xr3:uid="{00000000-0010-0000-B100-000005000000}" name="5" dataDxfId="5338"/>
    <tableColumn id="6" xr3:uid="{00000000-0010-0000-B100-000006000000}" name="6" dataDxfId="5337"/>
    <tableColumn id="7" xr3:uid="{00000000-0010-0000-B100-000007000000}" name="7" dataDxfId="5336"/>
    <tableColumn id="8" xr3:uid="{00000000-0010-0000-B100-000008000000}" name="8" dataDxfId="5335"/>
    <tableColumn id="9" xr3:uid="{00000000-0010-0000-B100-000009000000}" name="9" dataDxfId="5334"/>
    <tableColumn id="10" xr3:uid="{00000000-0010-0000-B100-00000A000000}" name="10" dataDxfId="5333"/>
    <tableColumn id="11" xr3:uid="{00000000-0010-0000-B100-00000B000000}" name="11" dataDxfId="5332"/>
    <tableColumn id="12" xr3:uid="{00000000-0010-0000-B100-00000C000000}" name="12" dataDxfId="5331"/>
    <tableColumn id="13" xr3:uid="{00000000-0010-0000-B100-00000D000000}" name="13" dataDxfId="5330"/>
    <tableColumn id="14" xr3:uid="{00000000-0010-0000-B100-00000E000000}" name="14" dataDxfId="5329"/>
    <tableColumn id="15" xr3:uid="{00000000-0010-0000-B100-00000F000000}" name="15" dataDxfId="5328"/>
    <tableColumn id="16" xr3:uid="{00000000-0010-0000-B100-000010000000}" name="16" dataDxfId="5327"/>
    <tableColumn id="17" xr3:uid="{00000000-0010-0000-B100-000011000000}" name="17" dataDxfId="5326"/>
    <tableColumn id="18" xr3:uid="{00000000-0010-0000-B100-000012000000}" name="18" dataDxfId="5325"/>
    <tableColumn id="19" xr3:uid="{00000000-0010-0000-B100-000013000000}" name="19" dataDxfId="5324"/>
    <tableColumn id="20" xr3:uid="{00000000-0010-0000-B100-000014000000}" name="20" dataDxfId="5323"/>
    <tableColumn id="21" xr3:uid="{00000000-0010-0000-B100-000015000000}" name="21" dataDxfId="5322"/>
    <tableColumn id="22" xr3:uid="{00000000-0010-0000-B100-000016000000}" name="22" dataDxfId="5321"/>
    <tableColumn id="23" xr3:uid="{00000000-0010-0000-B100-000017000000}" name="23" dataDxfId="5320"/>
    <tableColumn id="24" xr3:uid="{00000000-0010-0000-B100-000018000000}" name="24" dataDxfId="5319"/>
    <tableColumn id="25" xr3:uid="{00000000-0010-0000-B100-000019000000}" name="25" dataDxfId="5318"/>
    <tableColumn id="26" xr3:uid="{00000000-0010-0000-B100-00001A000000}" name="26" dataDxfId="5317"/>
    <tableColumn id="27" xr3:uid="{00000000-0010-0000-B100-00001B000000}" name="27" dataDxfId="5316"/>
    <tableColumn id="28" xr3:uid="{00000000-0010-0000-B100-00001C000000}" name="28" dataDxfId="5315"/>
    <tableColumn id="29" xr3:uid="{00000000-0010-0000-B100-00001D000000}" name="29" dataDxfId="5314"/>
    <tableColumn id="30" xr3:uid="{00000000-0010-0000-B100-00001E000000}" name="30" dataDxfId="5313"/>
    <tableColumn id="31" xr3:uid="{00000000-0010-0000-B100-00001F000000}" name="31" dataDxfId="5312"/>
  </tableColumns>
  <tableStyleInfo name="TableStyleMedium9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B2000000}" name="Tabela164058154" displayName="Tabela164058154" ref="B218:G227" headerRowCount="0" totalsRowShown="0">
  <tableColumns count="6">
    <tableColumn id="1" xr3:uid="{00000000-0010-0000-B200-000001000000}" name="Kolumna1" dataDxfId="5311">
      <calculatedColumnFormula>'Wzorzec kategorii'!B180</calculatedColumnFormula>
    </tableColumn>
    <tableColumn id="2" xr3:uid="{00000000-0010-0000-B200-000002000000}" name="Kolumna2" dataDxfId="5310" dataCellStyle="Walutowy"/>
    <tableColumn id="3" xr3:uid="{00000000-0010-0000-B200-000003000000}" name="Kolumna3" dataDxfId="5309" dataCellStyle="Walutowy">
      <calculatedColumnFormula>SUM(Tabela19234559155[#This Row])</calculatedColumnFormula>
    </tableColumn>
    <tableColumn id="4" xr3:uid="{00000000-0010-0000-B200-000004000000}" name="Kolumna4" dataDxfId="5308" dataCellStyle="Walutowy">
      <calculatedColumnFormula>C218-D218</calculatedColumnFormula>
    </tableColumn>
    <tableColumn id="5" xr3:uid="{00000000-0010-0000-B200-000005000000}" name="Kolumna5" dataDxfId="5307" dataCellStyle="Procentowy">
      <calculatedColumnFormula>IFERROR(D218/C218,"")</calculatedColumnFormula>
    </tableColumn>
    <tableColumn id="6" xr3:uid="{00000000-0010-0000-B200-000006000000}" name="Kolumna6" dataDxfId="5306" dataCellStyle="Walutow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ransport" displayName="Transport" ref="B82:G89" headerRowCount="0" totalsRowShown="0" headerRowDxfId="8778" dataDxfId="8777">
  <tableColumns count="6">
    <tableColumn id="1" xr3:uid="{00000000-0010-0000-0100-000001000000}" name="Kolumna1" dataDxfId="8776"/>
    <tableColumn id="2" xr3:uid="{00000000-0010-0000-0100-000002000000}" name="Kolumna2" dataDxfId="8775"/>
    <tableColumn id="3" xr3:uid="{00000000-0010-0000-0100-000003000000}" name="Kolumna3" dataDxfId="8774">
      <calculatedColumnFormula>SUM(Tabela19[#This Row])</calculatedColumnFormula>
    </tableColumn>
    <tableColumn id="4" xr3:uid="{00000000-0010-0000-0100-000004000000}" name="Kolumna4" dataDxfId="8773">
      <calculatedColumnFormula>C82-D82</calculatedColumnFormula>
    </tableColumn>
    <tableColumn id="5" xr3:uid="{00000000-0010-0000-0100-000005000000}" name="Kolumna5" dataDxfId="8772">
      <calculatedColumnFormula>IFERROR(D82/C82,"")</calculatedColumnFormula>
    </tableColumn>
    <tableColumn id="6" xr3:uid="{00000000-0010-0000-0100-000006000000}" name="Kolumna6" dataDxfId="8771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Tabela192124" displayName="Tabela192124" ref="I104:AM109" totalsRowShown="0" headerRowDxfId="8471" dataDxfId="8469" headerRowBorderDxfId="8470">
  <autoFilter ref="I104:AM109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300-000001000000}" name="1" dataDxfId="8468"/>
    <tableColumn id="2" xr3:uid="{00000000-0010-0000-1300-000002000000}" name="2" dataDxfId="8467"/>
    <tableColumn id="3" xr3:uid="{00000000-0010-0000-1300-000003000000}" name="3" dataDxfId="8466"/>
    <tableColumn id="4" xr3:uid="{00000000-0010-0000-1300-000004000000}" name="4" dataDxfId="8465"/>
    <tableColumn id="5" xr3:uid="{00000000-0010-0000-1300-000005000000}" name="5" dataDxfId="8464"/>
    <tableColumn id="6" xr3:uid="{00000000-0010-0000-1300-000006000000}" name="6" dataDxfId="8463"/>
    <tableColumn id="7" xr3:uid="{00000000-0010-0000-1300-000007000000}" name="7" dataDxfId="8462"/>
    <tableColumn id="8" xr3:uid="{00000000-0010-0000-1300-000008000000}" name="8" dataDxfId="8461"/>
    <tableColumn id="9" xr3:uid="{00000000-0010-0000-1300-000009000000}" name="9" dataDxfId="8460"/>
    <tableColumn id="10" xr3:uid="{00000000-0010-0000-1300-00000A000000}" name="10" dataDxfId="8459"/>
    <tableColumn id="11" xr3:uid="{00000000-0010-0000-1300-00000B000000}" name="11" dataDxfId="8458"/>
    <tableColumn id="12" xr3:uid="{00000000-0010-0000-1300-00000C000000}" name="12" dataDxfId="8457"/>
    <tableColumn id="13" xr3:uid="{00000000-0010-0000-1300-00000D000000}" name="13" dataDxfId="8456"/>
    <tableColumn id="14" xr3:uid="{00000000-0010-0000-1300-00000E000000}" name="14" dataDxfId="8455"/>
    <tableColumn id="15" xr3:uid="{00000000-0010-0000-1300-00000F000000}" name="15" dataDxfId="8454"/>
    <tableColumn id="16" xr3:uid="{00000000-0010-0000-1300-000010000000}" name="16" dataDxfId="8453"/>
    <tableColumn id="17" xr3:uid="{00000000-0010-0000-1300-000011000000}" name="17" dataDxfId="8452"/>
    <tableColumn id="18" xr3:uid="{00000000-0010-0000-1300-000012000000}" name="18" dataDxfId="8451"/>
    <tableColumn id="19" xr3:uid="{00000000-0010-0000-1300-000013000000}" name="19" dataDxfId="8450"/>
    <tableColumn id="20" xr3:uid="{00000000-0010-0000-1300-000014000000}" name="20" dataDxfId="8449"/>
    <tableColumn id="21" xr3:uid="{00000000-0010-0000-1300-000015000000}" name="21" dataDxfId="8448"/>
    <tableColumn id="22" xr3:uid="{00000000-0010-0000-1300-000016000000}" name="22" dataDxfId="8447"/>
    <tableColumn id="23" xr3:uid="{00000000-0010-0000-1300-000017000000}" name="23" dataDxfId="8446"/>
    <tableColumn id="24" xr3:uid="{00000000-0010-0000-1300-000018000000}" name="24" dataDxfId="8445"/>
    <tableColumn id="25" xr3:uid="{00000000-0010-0000-1300-000019000000}" name="25" dataDxfId="8444"/>
    <tableColumn id="26" xr3:uid="{00000000-0010-0000-1300-00001A000000}" name="26" dataDxfId="8443"/>
    <tableColumn id="27" xr3:uid="{00000000-0010-0000-1300-00001B000000}" name="27" dataDxfId="8442"/>
    <tableColumn id="28" xr3:uid="{00000000-0010-0000-1300-00001C000000}" name="28" dataDxfId="8441"/>
    <tableColumn id="29" xr3:uid="{00000000-0010-0000-1300-00001D000000}" name="29" dataDxfId="8440"/>
    <tableColumn id="30" xr3:uid="{00000000-0010-0000-1300-00001E000000}" name="30" dataDxfId="8439"/>
    <tableColumn id="31" xr3:uid="{00000000-0010-0000-1300-00001F000000}" name="31" dataDxfId="8438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B3000000}" name="Tabela19234559155" displayName="Tabela19234559155" ref="I217:AM227" totalsRowShown="0" headerRowDxfId="5305" dataDxfId="5303" headerRowBorderDxfId="5304">
  <autoFilter ref="I217:AM227" xr:uid="{00000000-0009-0000-0100-00009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300-000001000000}" name="1" dataDxfId="5302"/>
    <tableColumn id="2" xr3:uid="{00000000-0010-0000-B300-000002000000}" name="2" dataDxfId="5301"/>
    <tableColumn id="3" xr3:uid="{00000000-0010-0000-B300-000003000000}" name="3" dataDxfId="5300"/>
    <tableColumn id="4" xr3:uid="{00000000-0010-0000-B300-000004000000}" name="4" dataDxfId="5299"/>
    <tableColumn id="5" xr3:uid="{00000000-0010-0000-B300-000005000000}" name="5" dataDxfId="5298"/>
    <tableColumn id="6" xr3:uid="{00000000-0010-0000-B300-000006000000}" name="6" dataDxfId="5297"/>
    <tableColumn id="7" xr3:uid="{00000000-0010-0000-B300-000007000000}" name="7" dataDxfId="5296"/>
    <tableColumn id="8" xr3:uid="{00000000-0010-0000-B300-000008000000}" name="8" dataDxfId="5295"/>
    <tableColumn id="9" xr3:uid="{00000000-0010-0000-B300-000009000000}" name="9" dataDxfId="5294"/>
    <tableColumn id="10" xr3:uid="{00000000-0010-0000-B300-00000A000000}" name="10" dataDxfId="5293"/>
    <tableColumn id="11" xr3:uid="{00000000-0010-0000-B300-00000B000000}" name="11" dataDxfId="5292"/>
    <tableColumn id="12" xr3:uid="{00000000-0010-0000-B300-00000C000000}" name="12" dataDxfId="5291"/>
    <tableColumn id="13" xr3:uid="{00000000-0010-0000-B300-00000D000000}" name="13" dataDxfId="5290"/>
    <tableColumn id="14" xr3:uid="{00000000-0010-0000-B300-00000E000000}" name="14" dataDxfId="5289"/>
    <tableColumn id="15" xr3:uid="{00000000-0010-0000-B300-00000F000000}" name="15" dataDxfId="5288"/>
    <tableColumn id="16" xr3:uid="{00000000-0010-0000-B300-000010000000}" name="16" dataDxfId="5287"/>
    <tableColumn id="17" xr3:uid="{00000000-0010-0000-B300-000011000000}" name="17" dataDxfId="5286"/>
    <tableColumn id="18" xr3:uid="{00000000-0010-0000-B300-000012000000}" name="18" dataDxfId="5285"/>
    <tableColumn id="19" xr3:uid="{00000000-0010-0000-B300-000013000000}" name="19" dataDxfId="5284"/>
    <tableColumn id="20" xr3:uid="{00000000-0010-0000-B300-000014000000}" name="20" dataDxfId="5283"/>
    <tableColumn id="21" xr3:uid="{00000000-0010-0000-B300-000015000000}" name="21" dataDxfId="5282"/>
    <tableColumn id="22" xr3:uid="{00000000-0010-0000-B300-000016000000}" name="22" dataDxfId="5281"/>
    <tableColumn id="23" xr3:uid="{00000000-0010-0000-B300-000017000000}" name="23" dataDxfId="5280"/>
    <tableColumn id="24" xr3:uid="{00000000-0010-0000-B300-000018000000}" name="24" dataDxfId="5279"/>
    <tableColumn id="25" xr3:uid="{00000000-0010-0000-B300-000019000000}" name="25" dataDxfId="5278"/>
    <tableColumn id="26" xr3:uid="{00000000-0010-0000-B300-00001A000000}" name="26" dataDxfId="5277"/>
    <tableColumn id="27" xr3:uid="{00000000-0010-0000-B300-00001B000000}" name="27" dataDxfId="5276"/>
    <tableColumn id="28" xr3:uid="{00000000-0010-0000-B300-00001C000000}" name="28" dataDxfId="5275"/>
    <tableColumn id="29" xr3:uid="{00000000-0010-0000-B300-00001D000000}" name="29" dataDxfId="5274"/>
    <tableColumn id="30" xr3:uid="{00000000-0010-0000-B300-00001E000000}" name="30" dataDxfId="5273"/>
    <tableColumn id="31" xr3:uid="{00000000-0010-0000-B300-00001F000000}" name="31" dataDxfId="5272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B4000000}" name="Tabela16405860156" displayName="Tabela16405860156" ref="B230:G239" headerRowCount="0" totalsRowShown="0">
  <tableColumns count="6">
    <tableColumn id="1" xr3:uid="{00000000-0010-0000-B400-000001000000}" name="Kolumna1" dataDxfId="5271">
      <calculatedColumnFormula>'Wzorzec kategorii'!B192</calculatedColumnFormula>
    </tableColumn>
    <tableColumn id="2" xr3:uid="{00000000-0010-0000-B400-000002000000}" name="Kolumna2" dataDxfId="5270" dataCellStyle="Walutowy"/>
    <tableColumn id="3" xr3:uid="{00000000-0010-0000-B400-000003000000}" name="Kolumna3" dataDxfId="5269" dataCellStyle="Walutowy">
      <calculatedColumnFormula>SUM(Tabela1923455962158[#This Row])</calculatedColumnFormula>
    </tableColumn>
    <tableColumn id="4" xr3:uid="{00000000-0010-0000-B400-000004000000}" name="Kolumna4" dataDxfId="5268" dataCellStyle="Walutowy">
      <calculatedColumnFormula>C230-D230</calculatedColumnFormula>
    </tableColumn>
    <tableColumn id="5" xr3:uid="{00000000-0010-0000-B400-000005000000}" name="Kolumna5" dataDxfId="5267" dataCellStyle="Procentowy">
      <calculatedColumnFormula>IFERROR(D230/C230,"")</calculatedColumnFormula>
    </tableColumn>
    <tableColumn id="6" xr3:uid="{00000000-0010-0000-B400-000006000000}" name="Kolumna6" dataDxfId="5266" dataCellStyle="Walutowy"/>
  </tableColumns>
  <tableStyleInfo name="TableStyleLight9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B5000000}" name="Tabela1640586061157" displayName="Tabela1640586061157" ref="B242:G251" headerRowCount="0" totalsRowShown="0">
  <tableColumns count="6">
    <tableColumn id="1" xr3:uid="{00000000-0010-0000-B500-000001000000}" name="Kolumna1" dataDxfId="5265">
      <calculatedColumnFormula>'Wzorzec kategorii'!B204</calculatedColumnFormula>
    </tableColumn>
    <tableColumn id="2" xr3:uid="{00000000-0010-0000-B500-000002000000}" name="Kolumna2" dataDxfId="5264" dataCellStyle="Walutowy"/>
    <tableColumn id="3" xr3:uid="{00000000-0010-0000-B500-000003000000}" name="Kolumna3" dataDxfId="5263" dataCellStyle="Walutowy">
      <calculatedColumnFormula>SUM(Tabela1923455963159[#This Row])</calculatedColumnFormula>
    </tableColumn>
    <tableColumn id="4" xr3:uid="{00000000-0010-0000-B500-000004000000}" name="Kolumna4" dataDxfId="5262" dataCellStyle="Walutowy">
      <calculatedColumnFormula>C242-D242</calculatedColumnFormula>
    </tableColumn>
    <tableColumn id="5" xr3:uid="{00000000-0010-0000-B500-000005000000}" name="Kolumna5" dataDxfId="5261" dataCellStyle="Procentowy">
      <calculatedColumnFormula>IFERROR(D242/C242,"")</calculatedColumnFormula>
    </tableColumn>
    <tableColumn id="6" xr3:uid="{00000000-0010-0000-B500-000006000000}" name="Kolumna6" dataDxfId="5260" dataCellStyle="Walutowy"/>
  </tableColumns>
  <tableStyleInfo name="TableStyleLight9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B6000000}" name="Tabela1923455962158" displayName="Tabela1923455962158" ref="I229:AM239" totalsRowShown="0" headerRowDxfId="5259" dataDxfId="5257" headerRowBorderDxfId="5258">
  <autoFilter ref="I229:AM239" xr:uid="{00000000-0009-0000-0100-00009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600-000001000000}" name="1" dataDxfId="5256"/>
    <tableColumn id="2" xr3:uid="{00000000-0010-0000-B600-000002000000}" name="2" dataDxfId="5255"/>
    <tableColumn id="3" xr3:uid="{00000000-0010-0000-B600-000003000000}" name="3" dataDxfId="5254"/>
    <tableColumn id="4" xr3:uid="{00000000-0010-0000-B600-000004000000}" name="4" dataDxfId="5253"/>
    <tableColumn id="5" xr3:uid="{00000000-0010-0000-B600-000005000000}" name="5" dataDxfId="5252"/>
    <tableColumn id="6" xr3:uid="{00000000-0010-0000-B600-000006000000}" name="6" dataDxfId="5251"/>
    <tableColumn id="7" xr3:uid="{00000000-0010-0000-B600-000007000000}" name="7" dataDxfId="5250"/>
    <tableColumn id="8" xr3:uid="{00000000-0010-0000-B600-000008000000}" name="8" dataDxfId="5249"/>
    <tableColumn id="9" xr3:uid="{00000000-0010-0000-B600-000009000000}" name="9" dataDxfId="5248"/>
    <tableColumn id="10" xr3:uid="{00000000-0010-0000-B600-00000A000000}" name="10" dataDxfId="5247"/>
    <tableColumn id="11" xr3:uid="{00000000-0010-0000-B600-00000B000000}" name="11" dataDxfId="5246"/>
    <tableColumn id="12" xr3:uid="{00000000-0010-0000-B600-00000C000000}" name="12" dataDxfId="5245"/>
    <tableColumn id="13" xr3:uid="{00000000-0010-0000-B600-00000D000000}" name="13" dataDxfId="5244"/>
    <tableColumn id="14" xr3:uid="{00000000-0010-0000-B600-00000E000000}" name="14" dataDxfId="5243"/>
    <tableColumn id="15" xr3:uid="{00000000-0010-0000-B600-00000F000000}" name="15" dataDxfId="5242"/>
    <tableColumn id="16" xr3:uid="{00000000-0010-0000-B600-000010000000}" name="16" dataDxfId="5241"/>
    <tableColumn id="17" xr3:uid="{00000000-0010-0000-B600-000011000000}" name="17" dataDxfId="5240"/>
    <tableColumn id="18" xr3:uid="{00000000-0010-0000-B600-000012000000}" name="18" dataDxfId="5239"/>
    <tableColumn id="19" xr3:uid="{00000000-0010-0000-B600-000013000000}" name="19" dataDxfId="5238"/>
    <tableColumn id="20" xr3:uid="{00000000-0010-0000-B600-000014000000}" name="20" dataDxfId="5237"/>
    <tableColumn id="21" xr3:uid="{00000000-0010-0000-B600-000015000000}" name="21" dataDxfId="5236"/>
    <tableColumn id="22" xr3:uid="{00000000-0010-0000-B600-000016000000}" name="22" dataDxfId="5235"/>
    <tableColumn id="23" xr3:uid="{00000000-0010-0000-B600-000017000000}" name="23" dataDxfId="5234"/>
    <tableColumn id="24" xr3:uid="{00000000-0010-0000-B600-000018000000}" name="24" dataDxfId="5233"/>
    <tableColumn id="25" xr3:uid="{00000000-0010-0000-B600-000019000000}" name="25" dataDxfId="5232"/>
    <tableColumn id="26" xr3:uid="{00000000-0010-0000-B600-00001A000000}" name="26" dataDxfId="5231"/>
    <tableColumn id="27" xr3:uid="{00000000-0010-0000-B600-00001B000000}" name="27" dataDxfId="5230"/>
    <tableColumn id="28" xr3:uid="{00000000-0010-0000-B600-00001C000000}" name="28" dataDxfId="5229"/>
    <tableColumn id="29" xr3:uid="{00000000-0010-0000-B600-00001D000000}" name="29" dataDxfId="5228"/>
    <tableColumn id="30" xr3:uid="{00000000-0010-0000-B600-00001E000000}" name="30" dataDxfId="5227"/>
    <tableColumn id="31" xr3:uid="{00000000-0010-0000-B600-00001F000000}" name="31" dataDxfId="5226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B7000000}" name="Tabela1923455963159" displayName="Tabela1923455963159" ref="I241:AM251" totalsRowShown="0" headerRowDxfId="5225" dataDxfId="5223" headerRowBorderDxfId="5224">
  <autoFilter ref="I241:AM251" xr:uid="{00000000-0009-0000-0100-00009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700-000001000000}" name="1" dataDxfId="5222"/>
    <tableColumn id="2" xr3:uid="{00000000-0010-0000-B700-000002000000}" name="2" dataDxfId="5221"/>
    <tableColumn id="3" xr3:uid="{00000000-0010-0000-B700-000003000000}" name="3" dataDxfId="5220"/>
    <tableColumn id="4" xr3:uid="{00000000-0010-0000-B700-000004000000}" name="4" dataDxfId="5219"/>
    <tableColumn id="5" xr3:uid="{00000000-0010-0000-B700-000005000000}" name="5" dataDxfId="5218"/>
    <tableColumn id="6" xr3:uid="{00000000-0010-0000-B700-000006000000}" name="6" dataDxfId="5217"/>
    <tableColumn id="7" xr3:uid="{00000000-0010-0000-B700-000007000000}" name="7" dataDxfId="5216"/>
    <tableColumn id="8" xr3:uid="{00000000-0010-0000-B700-000008000000}" name="8" dataDxfId="5215"/>
    <tableColumn id="9" xr3:uid="{00000000-0010-0000-B700-000009000000}" name="9" dataDxfId="5214"/>
    <tableColumn id="10" xr3:uid="{00000000-0010-0000-B700-00000A000000}" name="10" dataDxfId="5213"/>
    <tableColumn id="11" xr3:uid="{00000000-0010-0000-B700-00000B000000}" name="11" dataDxfId="5212"/>
    <tableColumn id="12" xr3:uid="{00000000-0010-0000-B700-00000C000000}" name="12" dataDxfId="5211"/>
    <tableColumn id="13" xr3:uid="{00000000-0010-0000-B700-00000D000000}" name="13" dataDxfId="5210"/>
    <tableColumn id="14" xr3:uid="{00000000-0010-0000-B700-00000E000000}" name="14" dataDxfId="5209"/>
    <tableColumn id="15" xr3:uid="{00000000-0010-0000-B700-00000F000000}" name="15" dataDxfId="5208"/>
    <tableColumn id="16" xr3:uid="{00000000-0010-0000-B700-000010000000}" name="16" dataDxfId="5207"/>
    <tableColumn id="17" xr3:uid="{00000000-0010-0000-B700-000011000000}" name="17" dataDxfId="5206"/>
    <tableColumn id="18" xr3:uid="{00000000-0010-0000-B700-000012000000}" name="18" dataDxfId="5205"/>
    <tableColumn id="19" xr3:uid="{00000000-0010-0000-B700-000013000000}" name="19" dataDxfId="5204"/>
    <tableColumn id="20" xr3:uid="{00000000-0010-0000-B700-000014000000}" name="20" dataDxfId="5203"/>
    <tableColumn id="21" xr3:uid="{00000000-0010-0000-B700-000015000000}" name="21" dataDxfId="5202"/>
    <tableColumn id="22" xr3:uid="{00000000-0010-0000-B700-000016000000}" name="22" dataDxfId="5201"/>
    <tableColumn id="23" xr3:uid="{00000000-0010-0000-B700-000017000000}" name="23" dataDxfId="5200"/>
    <tableColumn id="24" xr3:uid="{00000000-0010-0000-B700-000018000000}" name="24" dataDxfId="5199"/>
    <tableColumn id="25" xr3:uid="{00000000-0010-0000-B700-000019000000}" name="25" dataDxfId="5198"/>
    <tableColumn id="26" xr3:uid="{00000000-0010-0000-B700-00001A000000}" name="26" dataDxfId="5197"/>
    <tableColumn id="27" xr3:uid="{00000000-0010-0000-B700-00001B000000}" name="27" dataDxfId="5196"/>
    <tableColumn id="28" xr3:uid="{00000000-0010-0000-B700-00001C000000}" name="28" dataDxfId="5195"/>
    <tableColumn id="29" xr3:uid="{00000000-0010-0000-B700-00001D000000}" name="29" dataDxfId="5194"/>
    <tableColumn id="30" xr3:uid="{00000000-0010-0000-B700-00001E000000}" name="30" dataDxfId="5193"/>
    <tableColumn id="31" xr3:uid="{00000000-0010-0000-B700-00001F000000}" name="31" dataDxfId="5192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B8000000}" name="Tabela33064160" displayName="Tabela33064160" ref="I51:AM66" totalsRowShown="0" headerRowDxfId="5191">
  <autoFilter ref="I51:AM66" xr:uid="{00000000-0009-0000-0100-00009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800-000001000000}" name="1" dataDxfId="5190"/>
    <tableColumn id="2" xr3:uid="{00000000-0010-0000-B800-000002000000}" name="2" dataDxfId="5189"/>
    <tableColumn id="3" xr3:uid="{00000000-0010-0000-B800-000003000000}" name="3" dataDxfId="5188"/>
    <tableColumn id="4" xr3:uid="{00000000-0010-0000-B800-000004000000}" name="4" dataDxfId="5187"/>
    <tableColumn id="5" xr3:uid="{00000000-0010-0000-B800-000005000000}" name="5" dataDxfId="5186"/>
    <tableColumn id="6" xr3:uid="{00000000-0010-0000-B800-000006000000}" name="6" dataDxfId="5185"/>
    <tableColumn id="7" xr3:uid="{00000000-0010-0000-B800-000007000000}" name="7" dataDxfId="5184"/>
    <tableColumn id="8" xr3:uid="{00000000-0010-0000-B800-000008000000}" name="8" dataDxfId="5183"/>
    <tableColumn id="9" xr3:uid="{00000000-0010-0000-B800-000009000000}" name="9" dataDxfId="5182"/>
    <tableColumn id="10" xr3:uid="{00000000-0010-0000-B800-00000A000000}" name="10" dataDxfId="5181"/>
    <tableColumn id="11" xr3:uid="{00000000-0010-0000-B800-00000B000000}" name="11" dataDxfId="5180"/>
    <tableColumn id="12" xr3:uid="{00000000-0010-0000-B800-00000C000000}" name="12" dataDxfId="5179"/>
    <tableColumn id="13" xr3:uid="{00000000-0010-0000-B800-00000D000000}" name="13" dataDxfId="5178"/>
    <tableColumn id="14" xr3:uid="{00000000-0010-0000-B800-00000E000000}" name="14" dataDxfId="5177"/>
    <tableColumn id="15" xr3:uid="{00000000-0010-0000-B800-00000F000000}" name="15" dataDxfId="5176"/>
    <tableColumn id="16" xr3:uid="{00000000-0010-0000-B800-000010000000}" name="16" dataDxfId="5175"/>
    <tableColumn id="17" xr3:uid="{00000000-0010-0000-B800-000011000000}" name="17" dataDxfId="5174"/>
    <tableColumn id="18" xr3:uid="{00000000-0010-0000-B800-000012000000}" name="18" dataDxfId="5173"/>
    <tableColumn id="19" xr3:uid="{00000000-0010-0000-B800-000013000000}" name="19" dataDxfId="5172"/>
    <tableColumn id="20" xr3:uid="{00000000-0010-0000-B800-000014000000}" name="20" dataDxfId="5171"/>
    <tableColumn id="21" xr3:uid="{00000000-0010-0000-B800-000015000000}" name="21" dataDxfId="5170"/>
    <tableColumn id="22" xr3:uid="{00000000-0010-0000-B800-000016000000}" name="22" dataDxfId="5169"/>
    <tableColumn id="23" xr3:uid="{00000000-0010-0000-B800-000017000000}" name="23" dataDxfId="5168"/>
    <tableColumn id="24" xr3:uid="{00000000-0010-0000-B800-000018000000}" name="24" dataDxfId="5167"/>
    <tableColumn id="25" xr3:uid="{00000000-0010-0000-B800-000019000000}" name="25" dataDxfId="5166"/>
    <tableColumn id="26" xr3:uid="{00000000-0010-0000-B800-00001A000000}" name="26" dataDxfId="5165"/>
    <tableColumn id="27" xr3:uid="{00000000-0010-0000-B800-00001B000000}" name="27" dataDxfId="5164"/>
    <tableColumn id="28" xr3:uid="{00000000-0010-0000-B800-00001C000000}" name="28" dataDxfId="5163"/>
    <tableColumn id="29" xr3:uid="{00000000-0010-0000-B800-00001D000000}" name="29" dataDxfId="5162"/>
    <tableColumn id="30" xr3:uid="{00000000-0010-0000-B800-00001E000000}" name="30" dataDxfId="5161"/>
    <tableColumn id="31" xr3:uid="{00000000-0010-0000-B800-00001F000000}" name="31" dataDxfId="5160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B9000000}" name="Jedzenie2161" displayName="Jedzenie2161" ref="B74:G83" headerRowCount="0" totalsRowShown="0" headerRowDxfId="5159">
  <tableColumns count="6">
    <tableColumn id="1" xr3:uid="{00000000-0010-0000-B900-000001000000}" name="Kategoria" dataDxfId="5158">
      <calculatedColumnFormula>'Wzorzec kategorii'!B36</calculatedColumnFormula>
    </tableColumn>
    <tableColumn id="2" xr3:uid="{00000000-0010-0000-B900-000002000000}" name="0" headerRowDxfId="5157" dataDxfId="5156" dataCellStyle="Walutowy"/>
    <tableColumn id="3" xr3:uid="{00000000-0010-0000-B900-000003000000}" name="02" headerRowDxfId="5155" dataDxfId="5154" dataCellStyle="Walutowy">
      <calculatedColumnFormula>SUM(Tabela330164[#This Row])</calculatedColumnFormula>
    </tableColumn>
    <tableColumn id="4" xr3:uid="{00000000-0010-0000-B900-000004000000}" name="Kolumna4" dataDxfId="5153" dataCellStyle="Walutowy">
      <calculatedColumnFormula>C74-D74</calculatedColumnFormula>
    </tableColumn>
    <tableColumn id="5" xr3:uid="{00000000-0010-0000-B900-000005000000}" name="Kolumna1" dataDxfId="5152" dataCellStyle="Procentowy">
      <calculatedColumnFormula>IFERROR(D74/C74,"")</calculatedColumnFormula>
    </tableColumn>
    <tableColumn id="6" xr3:uid="{00000000-0010-0000-B900-000006000000}" name="Kolumna2" dataDxfId="5151" dataCellStyle="Walutowy"/>
  </tableColumns>
  <tableStyleInfo name="TableStyleLight9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BA000000}" name="Transport3162" displayName="Transport3162" ref="B98:G107" headerRowCount="0" totalsRowShown="0">
  <tableColumns count="6">
    <tableColumn id="1" xr3:uid="{00000000-0010-0000-BA00-000001000000}" name="Kolumna1" dataDxfId="5150">
      <calculatedColumnFormula>'Wzorzec kategorii'!B60</calculatedColumnFormula>
    </tableColumn>
    <tableColumn id="2" xr3:uid="{00000000-0010-0000-BA00-000002000000}" name="Kolumna2" dataDxfId="5149" dataCellStyle="Walutowy"/>
    <tableColumn id="3" xr3:uid="{00000000-0010-0000-BA00-000003000000}" name="Kolumna3" dataDxfId="5148" dataCellStyle="Walutowy">
      <calculatedColumnFormula>SUM(Tabela1942176[#This Row])</calculatedColumnFormula>
    </tableColumn>
    <tableColumn id="4" xr3:uid="{00000000-0010-0000-BA00-000004000000}" name="Kolumna4" dataDxfId="5147" dataCellStyle="Walutowy">
      <calculatedColumnFormula>C98-D98</calculatedColumnFormula>
    </tableColumn>
    <tableColumn id="5" xr3:uid="{00000000-0010-0000-BA00-000005000000}" name="Kolumna5" dataDxfId="5146" dataCellStyle="Procentowy">
      <calculatedColumnFormula>IFERROR(D98/C98,"")</calculatedColumnFormula>
    </tableColumn>
    <tableColumn id="6" xr3:uid="{00000000-0010-0000-BA00-000006000000}" name="Kolumna6" dataDxfId="5145" dataCellStyle="Walutowy"/>
  </tableColumns>
  <tableStyleInfo name="TableStyleLight9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BB000000}" name="Przychody5" displayName="Przychody5" ref="B52:G66" headerRowCount="0" totalsRowShown="0" headerRowDxfId="5144">
  <tableColumns count="6">
    <tableColumn id="1" xr3:uid="{00000000-0010-0000-BB00-000001000000}" name="Kolumna1" dataDxfId="5143">
      <calculatedColumnFormula>'Wzorzec kategorii'!B15</calculatedColumnFormula>
    </tableColumn>
    <tableColumn id="2" xr3:uid="{00000000-0010-0000-BB00-000002000000}" name="Kolumna2" dataDxfId="5142" dataCellStyle="Walutowy"/>
    <tableColumn id="3" xr3:uid="{00000000-0010-0000-BB00-000003000000}" name="Kolumna3" dataDxfId="5141" dataCellStyle="Walutowy">
      <calculatedColumnFormula>SUM(Tabela33064192[#This Row])</calculatedColumnFormula>
    </tableColumn>
    <tableColumn id="4" xr3:uid="{00000000-0010-0000-BB00-000004000000}" name="Kolumna4" dataDxfId="5140" dataCellStyle="Walutowy">
      <calculatedColumnFormula>Przychody5[[#This Row],[Kolumna3]]-Przychody5[[#This Row],[Kolumna2]]</calculatedColumnFormula>
    </tableColumn>
    <tableColumn id="5" xr3:uid="{00000000-0010-0000-BB00-000005000000}" name="Kolumna5" dataDxfId="5139" dataCellStyle="Procentowy">
      <calculatedColumnFormula>IFERROR(D52/C52,"")</calculatedColumnFormula>
    </tableColumn>
    <tableColumn id="6" xr3:uid="{00000000-0010-0000-BB00-000006000000}" name="Kolumna6" dataDxfId="5138"/>
  </tableColumns>
  <tableStyleInfo name="TableStyleLight9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BC000000}" name="Tabela330164" displayName="Tabela330164" ref="I73:AM83" totalsRowShown="0" headerRowDxfId="5137">
  <autoFilter ref="I73:AM83" xr:uid="{00000000-0009-0000-0100-0000A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C00-000001000000}" name="1" dataDxfId="5136"/>
    <tableColumn id="2" xr3:uid="{00000000-0010-0000-BC00-000002000000}" name="2" dataDxfId="5135"/>
    <tableColumn id="3" xr3:uid="{00000000-0010-0000-BC00-000003000000}" name="3" dataDxfId="5134"/>
    <tableColumn id="4" xr3:uid="{00000000-0010-0000-BC00-000004000000}" name="4" dataDxfId="5133"/>
    <tableColumn id="5" xr3:uid="{00000000-0010-0000-BC00-000005000000}" name="5" dataDxfId="5132"/>
    <tableColumn id="6" xr3:uid="{00000000-0010-0000-BC00-000006000000}" name="6" dataDxfId="5131"/>
    <tableColumn id="7" xr3:uid="{00000000-0010-0000-BC00-000007000000}" name="7" dataDxfId="5130"/>
    <tableColumn id="8" xr3:uid="{00000000-0010-0000-BC00-000008000000}" name="8" dataDxfId="5129"/>
    <tableColumn id="9" xr3:uid="{00000000-0010-0000-BC00-000009000000}" name="9" dataDxfId="5128"/>
    <tableColumn id="10" xr3:uid="{00000000-0010-0000-BC00-00000A000000}" name="10" dataDxfId="5127"/>
    <tableColumn id="11" xr3:uid="{00000000-0010-0000-BC00-00000B000000}" name="11" dataDxfId="5126"/>
    <tableColumn id="12" xr3:uid="{00000000-0010-0000-BC00-00000C000000}" name="12" dataDxfId="5125"/>
    <tableColumn id="13" xr3:uid="{00000000-0010-0000-BC00-00000D000000}" name="13" dataDxfId="5124"/>
    <tableColumn id="14" xr3:uid="{00000000-0010-0000-BC00-00000E000000}" name="14" dataDxfId="5123"/>
    <tableColumn id="15" xr3:uid="{00000000-0010-0000-BC00-00000F000000}" name="15" dataDxfId="5122"/>
    <tableColumn id="16" xr3:uid="{00000000-0010-0000-BC00-000010000000}" name="16" dataDxfId="5121"/>
    <tableColumn id="17" xr3:uid="{00000000-0010-0000-BC00-000011000000}" name="17" dataDxfId="5120"/>
    <tableColumn id="18" xr3:uid="{00000000-0010-0000-BC00-000012000000}" name="18" dataDxfId="5119"/>
    <tableColumn id="19" xr3:uid="{00000000-0010-0000-BC00-000013000000}" name="19" dataDxfId="5118"/>
    <tableColumn id="20" xr3:uid="{00000000-0010-0000-BC00-000014000000}" name="20" dataDxfId="5117"/>
    <tableColumn id="21" xr3:uid="{00000000-0010-0000-BC00-000015000000}" name="21" dataDxfId="5116"/>
    <tableColumn id="22" xr3:uid="{00000000-0010-0000-BC00-000016000000}" name="22" dataDxfId="5115"/>
    <tableColumn id="23" xr3:uid="{00000000-0010-0000-BC00-000017000000}" name="23" dataDxfId="5114"/>
    <tableColumn id="24" xr3:uid="{00000000-0010-0000-BC00-000018000000}" name="24" dataDxfId="5113"/>
    <tableColumn id="25" xr3:uid="{00000000-0010-0000-BC00-000019000000}" name="25" dataDxfId="5112"/>
    <tableColumn id="26" xr3:uid="{00000000-0010-0000-BC00-00001A000000}" name="26" dataDxfId="5111"/>
    <tableColumn id="27" xr3:uid="{00000000-0010-0000-BC00-00001B000000}" name="27" dataDxfId="5110"/>
    <tableColumn id="28" xr3:uid="{00000000-0010-0000-BC00-00001C000000}" name="28" dataDxfId="5109"/>
    <tableColumn id="29" xr3:uid="{00000000-0010-0000-BC00-00001D000000}" name="29" dataDxfId="5108"/>
    <tableColumn id="30" xr3:uid="{00000000-0010-0000-BC00-00001E000000}" name="30" dataDxfId="5107"/>
    <tableColumn id="31" xr3:uid="{00000000-0010-0000-BC00-00001F000000}" name="31" dataDxfId="5106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Tabela192125" displayName="Tabela192125" ref="I98:AM102" totalsRowShown="0" headerRowDxfId="8437" dataDxfId="8435" headerRowBorderDxfId="8436">
  <autoFilter ref="I98:AM102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400-000001000000}" name="1" dataDxfId="8434"/>
    <tableColumn id="2" xr3:uid="{00000000-0010-0000-1400-000002000000}" name="2" dataDxfId="8433"/>
    <tableColumn id="3" xr3:uid="{00000000-0010-0000-1400-000003000000}" name="3" dataDxfId="8432"/>
    <tableColumn id="4" xr3:uid="{00000000-0010-0000-1400-000004000000}" name="4" dataDxfId="8431"/>
    <tableColumn id="5" xr3:uid="{00000000-0010-0000-1400-000005000000}" name="5" dataDxfId="8430"/>
    <tableColumn id="6" xr3:uid="{00000000-0010-0000-1400-000006000000}" name="6" dataDxfId="8429"/>
    <tableColumn id="7" xr3:uid="{00000000-0010-0000-1400-000007000000}" name="7" dataDxfId="8428"/>
    <tableColumn id="8" xr3:uid="{00000000-0010-0000-1400-000008000000}" name="8" dataDxfId="8427"/>
    <tableColumn id="9" xr3:uid="{00000000-0010-0000-1400-000009000000}" name="9" dataDxfId="8426"/>
    <tableColumn id="10" xr3:uid="{00000000-0010-0000-1400-00000A000000}" name="10" dataDxfId="8425"/>
    <tableColumn id="11" xr3:uid="{00000000-0010-0000-1400-00000B000000}" name="11" dataDxfId="8424"/>
    <tableColumn id="12" xr3:uid="{00000000-0010-0000-1400-00000C000000}" name="12" dataDxfId="8423"/>
    <tableColumn id="13" xr3:uid="{00000000-0010-0000-1400-00000D000000}" name="13" dataDxfId="8422"/>
    <tableColumn id="14" xr3:uid="{00000000-0010-0000-1400-00000E000000}" name="14" dataDxfId="8421"/>
    <tableColumn id="15" xr3:uid="{00000000-0010-0000-1400-00000F000000}" name="15" dataDxfId="8420"/>
    <tableColumn id="16" xr3:uid="{00000000-0010-0000-1400-000010000000}" name="16" dataDxfId="8419"/>
    <tableColumn id="17" xr3:uid="{00000000-0010-0000-1400-000011000000}" name="17" dataDxfId="8418"/>
    <tableColumn id="18" xr3:uid="{00000000-0010-0000-1400-000012000000}" name="18" dataDxfId="8417"/>
    <tableColumn id="19" xr3:uid="{00000000-0010-0000-1400-000013000000}" name="19" dataDxfId="8416"/>
    <tableColumn id="20" xr3:uid="{00000000-0010-0000-1400-000014000000}" name="20" dataDxfId="8415"/>
    <tableColumn id="21" xr3:uid="{00000000-0010-0000-1400-000015000000}" name="21" dataDxfId="8414"/>
    <tableColumn id="22" xr3:uid="{00000000-0010-0000-1400-000016000000}" name="22" dataDxfId="8413"/>
    <tableColumn id="23" xr3:uid="{00000000-0010-0000-1400-000017000000}" name="23" dataDxfId="8412"/>
    <tableColumn id="24" xr3:uid="{00000000-0010-0000-1400-000018000000}" name="24" dataDxfId="8411"/>
    <tableColumn id="25" xr3:uid="{00000000-0010-0000-1400-000019000000}" name="25" dataDxfId="8410"/>
    <tableColumn id="26" xr3:uid="{00000000-0010-0000-1400-00001A000000}" name="26" dataDxfId="8409"/>
    <tableColumn id="27" xr3:uid="{00000000-0010-0000-1400-00001B000000}" name="27" dataDxfId="8408"/>
    <tableColumn id="28" xr3:uid="{00000000-0010-0000-1400-00001C000000}" name="28" dataDxfId="8407"/>
    <tableColumn id="29" xr3:uid="{00000000-0010-0000-1400-00001D000000}" name="29" dataDxfId="8406"/>
    <tableColumn id="30" xr3:uid="{00000000-0010-0000-1400-00001E000000}" name="30" dataDxfId="8405"/>
    <tableColumn id="31" xr3:uid="{00000000-0010-0000-1400-00001F000000}" name="31" dataDxfId="8404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BD000000}" name="Tabela431165" displayName="Tabela431165" ref="B86:G95" headerRowCount="0" totalsRowShown="0" headerRowDxfId="5105">
  <tableColumns count="6">
    <tableColumn id="1" xr3:uid="{00000000-0010-0000-BD00-000001000000}" name="Kolumna1" dataDxfId="5104">
      <calculatedColumnFormula>'Wzorzec kategorii'!B48</calculatedColumnFormula>
    </tableColumn>
    <tableColumn id="2" xr3:uid="{00000000-0010-0000-BD00-000002000000}" name="Kolumna2" headerRowDxfId="5103" dataDxfId="5102" dataCellStyle="Walutowy"/>
    <tableColumn id="3" xr3:uid="{00000000-0010-0000-BD00-000003000000}" name="Kolumna3" headerRowDxfId="5101" dataDxfId="5100" dataCellStyle="Walutowy">
      <calculatedColumnFormula>SUM(Tabela1841175[#This Row])</calculatedColumnFormula>
    </tableColumn>
    <tableColumn id="4" xr3:uid="{00000000-0010-0000-BD00-000004000000}" name="Kolumna4" headerRowDxfId="5099" dataDxfId="5098" dataCellStyle="Walutowy">
      <calculatedColumnFormula>C86-D86</calculatedColumnFormula>
    </tableColumn>
    <tableColumn id="5" xr3:uid="{00000000-0010-0000-BD00-000005000000}" name="Kolumna5" headerRowDxfId="5097" dataDxfId="5096" dataCellStyle="Procentowy">
      <calculatedColumnFormula>IFERROR(D86/C86,"")</calculatedColumnFormula>
    </tableColumn>
    <tableColumn id="6" xr3:uid="{00000000-0010-0000-BD00-000006000000}" name="Kolumna6" headerRowDxfId="5095" dataDxfId="5094" dataCellStyle="Walutowy"/>
  </tableColumns>
  <tableStyleInfo name="TableStyleLight9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BE000000}" name="Tabela832166" displayName="Tabela832166" ref="B110:G119" headerRowCount="0" totalsRowShown="0">
  <tableColumns count="6">
    <tableColumn id="1" xr3:uid="{00000000-0010-0000-BE00-000001000000}" name="Kolumna1" headerRowDxfId="5093" dataDxfId="5092">
      <calculatedColumnFormula>'Wzorzec kategorii'!B72</calculatedColumnFormula>
    </tableColumn>
    <tableColumn id="2" xr3:uid="{00000000-0010-0000-BE00-000002000000}" name="Kolumna2" dataDxfId="5091" dataCellStyle="Walutowy"/>
    <tableColumn id="3" xr3:uid="{00000000-0010-0000-BE00-000003000000}" name="Kolumna3" dataDxfId="5090" dataCellStyle="Walutowy">
      <calculatedColumnFormula>SUM(Tabela192143177[#This Row])</calculatedColumnFormula>
    </tableColumn>
    <tableColumn id="4" xr3:uid="{00000000-0010-0000-BE00-000004000000}" name="Kolumna4" dataDxfId="5089" dataCellStyle="Walutowy">
      <calculatedColumnFormula>C110-D110</calculatedColumnFormula>
    </tableColumn>
    <tableColumn id="5" xr3:uid="{00000000-0010-0000-BE00-000005000000}" name="Kolumna5" dataDxfId="5088" dataCellStyle="Procentowy">
      <calculatedColumnFormula>IFERROR(D110/C110,"")</calculatedColumnFormula>
    </tableColumn>
    <tableColumn id="6" xr3:uid="{00000000-0010-0000-BE00-000006000000}" name="Kolumna6" dataDxfId="5087" dataCellStyle="Walutowy"/>
  </tableColumns>
  <tableStyleInfo name="TableStyleLight9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BF000000}" name="Tabela933167" displayName="Tabela933167" ref="B122:G131" headerRowCount="0" totalsRowShown="0">
  <tableColumns count="6">
    <tableColumn id="1" xr3:uid="{00000000-0010-0000-BF00-000001000000}" name="Kolumna1" headerRowDxfId="5086" dataDxfId="5085">
      <calculatedColumnFormula>'Wzorzec kategorii'!B84</calculatedColumnFormula>
    </tableColumn>
    <tableColumn id="2" xr3:uid="{00000000-0010-0000-BF00-000002000000}" name="Kolumna2" dataDxfId="5084" dataCellStyle="Walutowy"/>
    <tableColumn id="3" xr3:uid="{00000000-0010-0000-BF00-000003000000}" name="Kolumna3" dataDxfId="5083" dataCellStyle="Walutowy">
      <calculatedColumnFormula>SUM(Tabela19212547181[#This Row])</calculatedColumnFormula>
    </tableColumn>
    <tableColumn id="4" xr3:uid="{00000000-0010-0000-BF00-000004000000}" name="Kolumna4" dataDxfId="5082" dataCellStyle="Walutowy">
      <calculatedColumnFormula>C122-D122</calculatedColumnFormula>
    </tableColumn>
    <tableColumn id="5" xr3:uid="{00000000-0010-0000-BF00-000005000000}" name="Kolumna5" dataDxfId="5081" dataCellStyle="Procentowy">
      <calculatedColumnFormula>IFERROR(D122/C122,"")</calculatedColumnFormula>
    </tableColumn>
    <tableColumn id="6" xr3:uid="{00000000-0010-0000-BF00-000006000000}" name="Kolumna6" dataDxfId="5080" dataCellStyle="Walutowy"/>
  </tableColumns>
  <tableStyleInfo name="TableStyleLight9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C0000000}" name="Tabela1034168" displayName="Tabela1034168" ref="B134:G143" headerRowCount="0" totalsRowShown="0">
  <tableColumns count="6">
    <tableColumn id="1" xr3:uid="{00000000-0010-0000-C000-000001000000}" name="Kolumna1" headerRowDxfId="5079" dataDxfId="5078">
      <calculatedColumnFormula>'Wzorzec kategorii'!B96</calculatedColumnFormula>
    </tableColumn>
    <tableColumn id="2" xr3:uid="{00000000-0010-0000-C000-000002000000}" name="Kolumna2" dataDxfId="5077" dataCellStyle="Walutowy"/>
    <tableColumn id="3" xr3:uid="{00000000-0010-0000-C000-000003000000}" name="Kolumna3" dataDxfId="5076" dataCellStyle="Walutowy">
      <calculatedColumnFormula>SUM(Tabela19212446180[#This Row])</calculatedColumnFormula>
    </tableColumn>
    <tableColumn id="4" xr3:uid="{00000000-0010-0000-C000-000004000000}" name="Kolumna4" dataDxfId="5075" dataCellStyle="Walutowy">
      <calculatedColumnFormula>C134-D134</calculatedColumnFormula>
    </tableColumn>
    <tableColumn id="5" xr3:uid="{00000000-0010-0000-C000-000005000000}" name="Kolumna5" dataDxfId="5074" dataCellStyle="Procentowy">
      <calculatedColumnFormula>IFERROR(D134/C134,"")</calculatedColumnFormula>
    </tableColumn>
    <tableColumn id="6" xr3:uid="{00000000-0010-0000-C000-000006000000}" name="Kolumna6" dataDxfId="5073" dataCellStyle="Walutowy"/>
  </tableColumns>
  <tableStyleInfo name="TableStyleLight9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C1000000}" name="Tabela1135169" displayName="Tabela1135169" ref="B146:G155" headerRowCount="0" totalsRowShown="0">
  <tableColumns count="6">
    <tableColumn id="1" xr3:uid="{00000000-0010-0000-C100-000001000000}" name="Kolumna1" dataDxfId="5072">
      <calculatedColumnFormula>'Wzorzec kategorii'!B108</calculatedColumnFormula>
    </tableColumn>
    <tableColumn id="2" xr3:uid="{00000000-0010-0000-C100-000002000000}" name="Kolumna2" dataDxfId="5071" dataCellStyle="Walutowy"/>
    <tableColumn id="3" xr3:uid="{00000000-0010-0000-C100-000003000000}" name="Kolumna3" dataDxfId="5070" dataCellStyle="Walutowy">
      <calculatedColumnFormula>SUM(Tabela192244178[#This Row])</calculatedColumnFormula>
    </tableColumn>
    <tableColumn id="4" xr3:uid="{00000000-0010-0000-C100-000004000000}" name="Kolumna4" dataDxfId="5069" dataCellStyle="Walutowy">
      <calculatedColumnFormula>C146-D146</calculatedColumnFormula>
    </tableColumn>
    <tableColumn id="5" xr3:uid="{00000000-0010-0000-C100-000005000000}" name="Kolumna5" dataDxfId="5068" dataCellStyle="Procentowy">
      <calculatedColumnFormula>IFERROR(D146/C146,"")</calculatedColumnFormula>
    </tableColumn>
    <tableColumn id="6" xr3:uid="{00000000-0010-0000-C100-000006000000}" name="Kolumna6" dataDxfId="5067" dataCellStyle="Walutowy"/>
  </tableColumns>
  <tableStyleInfo name="TableStyleLight9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C2000000}" name="Tabela1236170" displayName="Tabela1236170" ref="B158:G167" headerRowCount="0" totalsRowShown="0">
  <tableColumns count="6">
    <tableColumn id="1" xr3:uid="{00000000-0010-0000-C200-000001000000}" name="Kolumna1" dataDxfId="5066">
      <calculatedColumnFormula>'Wzorzec kategorii'!B120</calculatedColumnFormula>
    </tableColumn>
    <tableColumn id="2" xr3:uid="{00000000-0010-0000-C200-000002000000}" name="Kolumna2" dataDxfId="5065" dataCellStyle="Walutowy"/>
    <tableColumn id="3" xr3:uid="{00000000-0010-0000-C200-000003000000}" name="Kolumna3" dataDxfId="5064" dataCellStyle="Walutowy">
      <calculatedColumnFormula>SUM(Tabela2548182[#This Row])</calculatedColumnFormula>
    </tableColumn>
    <tableColumn id="4" xr3:uid="{00000000-0010-0000-C200-000004000000}" name="Kolumna4" dataDxfId="5063" dataCellStyle="Walutowy">
      <calculatedColumnFormula>C158-D158</calculatedColumnFormula>
    </tableColumn>
    <tableColumn id="5" xr3:uid="{00000000-0010-0000-C200-000005000000}" name="Kolumna5" dataDxfId="5062" dataCellStyle="Procentowy">
      <calculatedColumnFormula>IFERROR(D158/C158,"")</calculatedColumnFormula>
    </tableColumn>
    <tableColumn id="6" xr3:uid="{00000000-0010-0000-C200-000006000000}" name="Kolumna6" dataDxfId="5061" dataCellStyle="Walutowy"/>
  </tableColumns>
  <tableStyleInfo name="TableStyleLight9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C3000000}" name="Tabela1337171" displayName="Tabela1337171" ref="B170:G179" headerRowCount="0" totalsRowShown="0">
  <tableColumns count="6">
    <tableColumn id="1" xr3:uid="{00000000-0010-0000-C300-000001000000}" name="Kolumna1" dataDxfId="5060">
      <calculatedColumnFormula>'Wzorzec kategorii'!B132</calculatedColumnFormula>
    </tableColumn>
    <tableColumn id="2" xr3:uid="{00000000-0010-0000-C300-000002000000}" name="Kolumna2" dataDxfId="5059" dataCellStyle="Walutowy"/>
    <tableColumn id="3" xr3:uid="{00000000-0010-0000-C300-000003000000}" name="Kolumna3" dataDxfId="5058" dataCellStyle="Walutowy">
      <calculatedColumnFormula>SUM(Tabela2649183[#This Row])</calculatedColumnFormula>
    </tableColumn>
    <tableColumn id="4" xr3:uid="{00000000-0010-0000-C300-000004000000}" name="Kolumna4" dataDxfId="5057" dataCellStyle="Walutowy">
      <calculatedColumnFormula>C170-D170</calculatedColumnFormula>
    </tableColumn>
    <tableColumn id="5" xr3:uid="{00000000-0010-0000-C300-000005000000}" name="Kolumna5" dataDxfId="5056" dataCellStyle="Procentowy">
      <calculatedColumnFormula>IFERROR(D170/C170,"")</calculatedColumnFormula>
    </tableColumn>
    <tableColumn id="6" xr3:uid="{00000000-0010-0000-C300-000006000000}" name="Kolumna6" dataDxfId="5055" dataCellStyle="Walutowy"/>
  </tableColumns>
  <tableStyleInfo name="TableStyleLight9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C4000000}" name="Tabela1438172" displayName="Tabela1438172" ref="B182:G191" headerRowCount="0" totalsRowShown="0">
  <tableColumns count="6">
    <tableColumn id="1" xr3:uid="{00000000-0010-0000-C400-000001000000}" name="Kolumna1" dataDxfId="5054">
      <calculatedColumnFormula>'Wzorzec kategorii'!B144</calculatedColumnFormula>
    </tableColumn>
    <tableColumn id="2" xr3:uid="{00000000-0010-0000-C400-000002000000}" name="Kolumna2" dataDxfId="5053" dataCellStyle="Walutowy"/>
    <tableColumn id="3" xr3:uid="{00000000-0010-0000-C400-000003000000}" name="Kolumna3" dataDxfId="5052" dataCellStyle="Walutowy">
      <calculatedColumnFormula>SUM(Tabela2750184[#This Row])</calculatedColumnFormula>
    </tableColumn>
    <tableColumn id="4" xr3:uid="{00000000-0010-0000-C400-000004000000}" name="Kolumna4" dataDxfId="5051" dataCellStyle="Walutowy">
      <calculatedColumnFormula>C182-D182</calculatedColumnFormula>
    </tableColumn>
    <tableColumn id="5" xr3:uid="{00000000-0010-0000-C400-000005000000}" name="Kolumna5" dataDxfId="5050" dataCellStyle="Procentowy">
      <calculatedColumnFormula>IFERROR(D182/C182,"")</calculatedColumnFormula>
    </tableColumn>
    <tableColumn id="6" xr3:uid="{00000000-0010-0000-C400-000006000000}" name="Kolumna6" dataDxfId="5049" dataCellStyle="Walutowy"/>
  </tableColumns>
  <tableStyleInfo name="TableStyleLight9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C5000000}" name="Tabela1539173" displayName="Tabela1539173" ref="B194:G203" headerRowCount="0" totalsRowShown="0">
  <tableColumns count="6">
    <tableColumn id="1" xr3:uid="{00000000-0010-0000-C500-000001000000}" name="Kolumna1" dataDxfId="5048">
      <calculatedColumnFormula>'Wzorzec kategorii'!B156</calculatedColumnFormula>
    </tableColumn>
    <tableColumn id="2" xr3:uid="{00000000-0010-0000-C500-000002000000}" name="Kolumna2" dataDxfId="5047" dataCellStyle="Walutowy"/>
    <tableColumn id="3" xr3:uid="{00000000-0010-0000-C500-000003000000}" name="Kolumna3" dataDxfId="5046" dataCellStyle="Walutowy">
      <calculatedColumnFormula>SUM(Tabela2851185[#This Row])</calculatedColumnFormula>
    </tableColumn>
    <tableColumn id="4" xr3:uid="{00000000-0010-0000-C500-000004000000}" name="Kolumna4" dataDxfId="5045" dataCellStyle="Walutowy">
      <calculatedColumnFormula>C194-D194</calculatedColumnFormula>
    </tableColumn>
    <tableColumn id="5" xr3:uid="{00000000-0010-0000-C500-000005000000}" name="Kolumna5" dataDxfId="5044" dataCellStyle="Procentowy">
      <calculatedColumnFormula>IFERROR(D194/C194,"")</calculatedColumnFormula>
    </tableColumn>
    <tableColumn id="6" xr3:uid="{00000000-0010-0000-C500-000006000000}" name="Kolumna6" dataDxfId="5043" dataCellStyle="Walutowy"/>
  </tableColumns>
  <tableStyleInfo name="TableStyleLight9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C6000000}" name="Tabela1640174" displayName="Tabela1640174" ref="B206:G215" headerRowCount="0" totalsRowShown="0">
  <tableColumns count="6">
    <tableColumn id="1" xr3:uid="{00000000-0010-0000-C600-000001000000}" name="Kolumna1" dataDxfId="5042">
      <calculatedColumnFormula>'Wzorzec kategorii'!B168</calculatedColumnFormula>
    </tableColumn>
    <tableColumn id="2" xr3:uid="{00000000-0010-0000-C600-000002000000}" name="Kolumna2" dataDxfId="5041" dataCellStyle="Walutowy"/>
    <tableColumn id="3" xr3:uid="{00000000-0010-0000-C600-000003000000}" name="Kolumna3" dataDxfId="5040" dataCellStyle="Walutowy">
      <calculatedColumnFormula>SUM(Tabela192345179[#This Row])</calculatedColumnFormula>
    </tableColumn>
    <tableColumn id="4" xr3:uid="{00000000-0010-0000-C600-000004000000}" name="Kolumna4" dataDxfId="5039" dataCellStyle="Walutowy">
      <calculatedColumnFormula>C206-D206</calculatedColumnFormula>
    </tableColumn>
    <tableColumn id="5" xr3:uid="{00000000-0010-0000-C600-000005000000}" name="Kolumna5" dataDxfId="5038" dataCellStyle="Procentowy">
      <calculatedColumnFormula>IFERROR(D206/C206,"")</calculatedColumnFormula>
    </tableColumn>
    <tableColumn id="6" xr3:uid="{00000000-0010-0000-C600-000006000000}" name="Kolumna6" dataDxfId="5037" dataCellStyle="Walutowy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Tabela25" displayName="Tabela25" ref="I118:AM124" totalsRowShown="0" headerRowDxfId="8403" dataDxfId="8402">
  <autoFilter ref="I118:AM124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500-000001000000}" name="1" dataDxfId="8401"/>
    <tableColumn id="2" xr3:uid="{00000000-0010-0000-1500-000002000000}" name="2" dataDxfId="8400"/>
    <tableColumn id="3" xr3:uid="{00000000-0010-0000-1500-000003000000}" name="3" dataDxfId="8399"/>
    <tableColumn id="4" xr3:uid="{00000000-0010-0000-1500-000004000000}" name="4" dataDxfId="8398"/>
    <tableColumn id="5" xr3:uid="{00000000-0010-0000-1500-000005000000}" name="5" dataDxfId="8397"/>
    <tableColumn id="6" xr3:uid="{00000000-0010-0000-1500-000006000000}" name="6" dataDxfId="8396"/>
    <tableColumn id="7" xr3:uid="{00000000-0010-0000-1500-000007000000}" name="7" dataDxfId="8395"/>
    <tableColumn id="8" xr3:uid="{00000000-0010-0000-1500-000008000000}" name="8" dataDxfId="8394"/>
    <tableColumn id="9" xr3:uid="{00000000-0010-0000-1500-000009000000}" name="9" dataDxfId="8393"/>
    <tableColumn id="10" xr3:uid="{00000000-0010-0000-1500-00000A000000}" name="10" dataDxfId="8392"/>
    <tableColumn id="11" xr3:uid="{00000000-0010-0000-1500-00000B000000}" name="11" dataDxfId="8391"/>
    <tableColumn id="12" xr3:uid="{00000000-0010-0000-1500-00000C000000}" name="12" dataDxfId="8390"/>
    <tableColumn id="13" xr3:uid="{00000000-0010-0000-1500-00000D000000}" name="13" dataDxfId="8389"/>
    <tableColumn id="14" xr3:uid="{00000000-0010-0000-1500-00000E000000}" name="14" dataDxfId="8388"/>
    <tableColumn id="15" xr3:uid="{00000000-0010-0000-1500-00000F000000}" name="15" dataDxfId="8387"/>
    <tableColumn id="16" xr3:uid="{00000000-0010-0000-1500-000010000000}" name="16" dataDxfId="8386"/>
    <tableColumn id="17" xr3:uid="{00000000-0010-0000-1500-000011000000}" name="17" dataDxfId="8385"/>
    <tableColumn id="18" xr3:uid="{00000000-0010-0000-1500-000012000000}" name="18" dataDxfId="8384"/>
    <tableColumn id="19" xr3:uid="{00000000-0010-0000-1500-000013000000}" name="19" dataDxfId="8383"/>
    <tableColumn id="20" xr3:uid="{00000000-0010-0000-1500-000014000000}" name="20" dataDxfId="8382"/>
    <tableColumn id="21" xr3:uid="{00000000-0010-0000-1500-000015000000}" name="21" dataDxfId="8381"/>
    <tableColumn id="22" xr3:uid="{00000000-0010-0000-1500-000016000000}" name="22" dataDxfId="8380"/>
    <tableColumn id="23" xr3:uid="{00000000-0010-0000-1500-000017000000}" name="23" dataDxfId="8379"/>
    <tableColumn id="24" xr3:uid="{00000000-0010-0000-1500-000018000000}" name="24" dataDxfId="8378"/>
    <tableColumn id="25" xr3:uid="{00000000-0010-0000-1500-000019000000}" name="25" dataDxfId="8377"/>
    <tableColumn id="26" xr3:uid="{00000000-0010-0000-1500-00001A000000}" name="26" dataDxfId="8376"/>
    <tableColumn id="27" xr3:uid="{00000000-0010-0000-1500-00001B000000}" name="27" dataDxfId="8375"/>
    <tableColumn id="28" xr3:uid="{00000000-0010-0000-1500-00001C000000}" name="28" dataDxfId="8374"/>
    <tableColumn id="29" xr3:uid="{00000000-0010-0000-1500-00001D000000}" name="29" dataDxfId="8373"/>
    <tableColumn id="30" xr3:uid="{00000000-0010-0000-1500-00001E000000}" name="30" dataDxfId="8372"/>
    <tableColumn id="31" xr3:uid="{00000000-0010-0000-1500-00001F000000}" name="31" dataDxfId="8371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C7000000}" name="Tabela1841175" displayName="Tabela1841175" ref="I85:AM95" totalsRowShown="0" headerRowDxfId="5036" dataDxfId="5034" headerRowBorderDxfId="5035">
  <autoFilter ref="I85:AM95" xr:uid="{00000000-0009-0000-0100-0000A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700-000001000000}" name="1" dataDxfId="5033"/>
    <tableColumn id="2" xr3:uid="{00000000-0010-0000-C700-000002000000}" name="2" dataDxfId="5032"/>
    <tableColumn id="3" xr3:uid="{00000000-0010-0000-C700-000003000000}" name="3" dataDxfId="5031"/>
    <tableColumn id="4" xr3:uid="{00000000-0010-0000-C700-000004000000}" name="4" dataDxfId="5030"/>
    <tableColumn id="5" xr3:uid="{00000000-0010-0000-C700-000005000000}" name="5" dataDxfId="5029"/>
    <tableColumn id="6" xr3:uid="{00000000-0010-0000-C700-000006000000}" name="6" dataDxfId="5028"/>
    <tableColumn id="7" xr3:uid="{00000000-0010-0000-C700-000007000000}" name="7" dataDxfId="5027"/>
    <tableColumn id="8" xr3:uid="{00000000-0010-0000-C700-000008000000}" name="8" dataDxfId="5026"/>
    <tableColumn id="9" xr3:uid="{00000000-0010-0000-C700-000009000000}" name="9" dataDxfId="5025"/>
    <tableColumn id="10" xr3:uid="{00000000-0010-0000-C700-00000A000000}" name="10" dataDxfId="5024"/>
    <tableColumn id="11" xr3:uid="{00000000-0010-0000-C700-00000B000000}" name="11" dataDxfId="5023"/>
    <tableColumn id="12" xr3:uid="{00000000-0010-0000-C700-00000C000000}" name="12" dataDxfId="5022"/>
    <tableColumn id="13" xr3:uid="{00000000-0010-0000-C700-00000D000000}" name="13" dataDxfId="5021"/>
    <tableColumn id="14" xr3:uid="{00000000-0010-0000-C700-00000E000000}" name="14" dataDxfId="5020"/>
    <tableColumn id="15" xr3:uid="{00000000-0010-0000-C700-00000F000000}" name="15" dataDxfId="5019"/>
    <tableColumn id="16" xr3:uid="{00000000-0010-0000-C700-000010000000}" name="16" dataDxfId="5018"/>
    <tableColumn id="17" xr3:uid="{00000000-0010-0000-C700-000011000000}" name="17" dataDxfId="5017"/>
    <tableColumn id="18" xr3:uid="{00000000-0010-0000-C700-000012000000}" name="18" dataDxfId="5016"/>
    <tableColumn id="19" xr3:uid="{00000000-0010-0000-C700-000013000000}" name="19" dataDxfId="5015"/>
    <tableColumn id="20" xr3:uid="{00000000-0010-0000-C700-000014000000}" name="20" dataDxfId="5014"/>
    <tableColumn id="21" xr3:uid="{00000000-0010-0000-C700-000015000000}" name="21" dataDxfId="5013"/>
    <tableColumn id="22" xr3:uid="{00000000-0010-0000-C700-000016000000}" name="22" dataDxfId="5012"/>
    <tableColumn id="23" xr3:uid="{00000000-0010-0000-C700-000017000000}" name="23" dataDxfId="5011"/>
    <tableColumn id="24" xr3:uid="{00000000-0010-0000-C700-000018000000}" name="24" dataDxfId="5010"/>
    <tableColumn id="25" xr3:uid="{00000000-0010-0000-C700-000019000000}" name="25" dataDxfId="5009"/>
    <tableColumn id="26" xr3:uid="{00000000-0010-0000-C700-00001A000000}" name="26" dataDxfId="5008"/>
    <tableColumn id="27" xr3:uid="{00000000-0010-0000-C700-00001B000000}" name="27" dataDxfId="5007"/>
    <tableColumn id="28" xr3:uid="{00000000-0010-0000-C700-00001C000000}" name="28" dataDxfId="5006"/>
    <tableColumn id="29" xr3:uid="{00000000-0010-0000-C700-00001D000000}" name="29" dataDxfId="5005"/>
    <tableColumn id="30" xr3:uid="{00000000-0010-0000-C700-00001E000000}" name="30" dataDxfId="5004"/>
    <tableColumn id="31" xr3:uid="{00000000-0010-0000-C700-00001F000000}" name="31" dataDxfId="5003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C8000000}" name="Tabela1942176" displayName="Tabela1942176" ref="I97:AM107" totalsRowShown="0" headerRowDxfId="5002" dataDxfId="5000" headerRowBorderDxfId="5001">
  <autoFilter ref="I97:AM107" xr:uid="{00000000-0009-0000-0100-0000A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800-000001000000}" name="1" dataDxfId="4999"/>
    <tableColumn id="2" xr3:uid="{00000000-0010-0000-C800-000002000000}" name="2" dataDxfId="4998"/>
    <tableColumn id="3" xr3:uid="{00000000-0010-0000-C800-000003000000}" name="3" dataDxfId="4997"/>
    <tableColumn id="4" xr3:uid="{00000000-0010-0000-C800-000004000000}" name="4" dataDxfId="4996"/>
    <tableColumn id="5" xr3:uid="{00000000-0010-0000-C800-000005000000}" name="5" dataDxfId="4995"/>
    <tableColumn id="6" xr3:uid="{00000000-0010-0000-C800-000006000000}" name="6" dataDxfId="4994"/>
    <tableColumn id="7" xr3:uid="{00000000-0010-0000-C800-000007000000}" name="7" dataDxfId="4993"/>
    <tableColumn id="8" xr3:uid="{00000000-0010-0000-C800-000008000000}" name="8" dataDxfId="4992"/>
    <tableColumn id="9" xr3:uid="{00000000-0010-0000-C800-000009000000}" name="9" dataDxfId="4991"/>
    <tableColumn id="10" xr3:uid="{00000000-0010-0000-C800-00000A000000}" name="10" dataDxfId="4990"/>
    <tableColumn id="11" xr3:uid="{00000000-0010-0000-C800-00000B000000}" name="11" dataDxfId="4989"/>
    <tableColumn id="12" xr3:uid="{00000000-0010-0000-C800-00000C000000}" name="12" dataDxfId="4988"/>
    <tableColumn id="13" xr3:uid="{00000000-0010-0000-C800-00000D000000}" name="13" dataDxfId="4987"/>
    <tableColumn id="14" xr3:uid="{00000000-0010-0000-C800-00000E000000}" name="14" dataDxfId="4986"/>
    <tableColumn id="15" xr3:uid="{00000000-0010-0000-C800-00000F000000}" name="15" dataDxfId="4985"/>
    <tableColumn id="16" xr3:uid="{00000000-0010-0000-C800-000010000000}" name="16" dataDxfId="4984"/>
    <tableColumn id="17" xr3:uid="{00000000-0010-0000-C800-000011000000}" name="17" dataDxfId="4983"/>
    <tableColumn id="18" xr3:uid="{00000000-0010-0000-C800-000012000000}" name="18" dataDxfId="4982"/>
    <tableColumn id="19" xr3:uid="{00000000-0010-0000-C800-000013000000}" name="19" dataDxfId="4981"/>
    <tableColumn id="20" xr3:uid="{00000000-0010-0000-C800-000014000000}" name="20" dataDxfId="4980"/>
    <tableColumn id="21" xr3:uid="{00000000-0010-0000-C800-000015000000}" name="21" dataDxfId="4979"/>
    <tableColumn id="22" xr3:uid="{00000000-0010-0000-C800-000016000000}" name="22" dataDxfId="4978"/>
    <tableColumn id="23" xr3:uid="{00000000-0010-0000-C800-000017000000}" name="23" dataDxfId="4977"/>
    <tableColumn id="24" xr3:uid="{00000000-0010-0000-C800-000018000000}" name="24" dataDxfId="4976"/>
    <tableColumn id="25" xr3:uid="{00000000-0010-0000-C800-000019000000}" name="25" dataDxfId="4975"/>
    <tableColumn id="26" xr3:uid="{00000000-0010-0000-C800-00001A000000}" name="26" dataDxfId="4974"/>
    <tableColumn id="27" xr3:uid="{00000000-0010-0000-C800-00001B000000}" name="27" dataDxfId="4973"/>
    <tableColumn id="28" xr3:uid="{00000000-0010-0000-C800-00001C000000}" name="28" dataDxfId="4972"/>
    <tableColumn id="29" xr3:uid="{00000000-0010-0000-C800-00001D000000}" name="29" dataDxfId="4971"/>
    <tableColumn id="30" xr3:uid="{00000000-0010-0000-C800-00001E000000}" name="30" dataDxfId="4970"/>
    <tableColumn id="31" xr3:uid="{00000000-0010-0000-C800-00001F000000}" name="31" dataDxfId="4969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C9000000}" name="Tabela192143177" displayName="Tabela192143177" ref="I109:AM119" totalsRowShown="0" headerRowDxfId="4968" dataDxfId="4966" headerRowBorderDxfId="4967">
  <autoFilter ref="I109:AM119" xr:uid="{00000000-0009-0000-0100-0000B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900-000001000000}" name="1" dataDxfId="4965"/>
    <tableColumn id="2" xr3:uid="{00000000-0010-0000-C900-000002000000}" name="2" dataDxfId="4964"/>
    <tableColumn id="3" xr3:uid="{00000000-0010-0000-C900-000003000000}" name="3" dataDxfId="4963"/>
    <tableColumn id="4" xr3:uid="{00000000-0010-0000-C900-000004000000}" name="4" dataDxfId="4962"/>
    <tableColumn id="5" xr3:uid="{00000000-0010-0000-C900-000005000000}" name="5" dataDxfId="4961"/>
    <tableColumn id="6" xr3:uid="{00000000-0010-0000-C900-000006000000}" name="6" dataDxfId="4960"/>
    <tableColumn id="7" xr3:uid="{00000000-0010-0000-C900-000007000000}" name="7" dataDxfId="4959"/>
    <tableColumn id="8" xr3:uid="{00000000-0010-0000-C900-000008000000}" name="8" dataDxfId="4958"/>
    <tableColumn id="9" xr3:uid="{00000000-0010-0000-C900-000009000000}" name="9" dataDxfId="4957"/>
    <tableColumn id="10" xr3:uid="{00000000-0010-0000-C900-00000A000000}" name="10" dataDxfId="4956"/>
    <tableColumn id="11" xr3:uid="{00000000-0010-0000-C900-00000B000000}" name="11" dataDxfId="4955"/>
    <tableColumn id="12" xr3:uid="{00000000-0010-0000-C900-00000C000000}" name="12" dataDxfId="4954"/>
    <tableColumn id="13" xr3:uid="{00000000-0010-0000-C900-00000D000000}" name="13" dataDxfId="4953"/>
    <tableColumn id="14" xr3:uid="{00000000-0010-0000-C900-00000E000000}" name="14" dataDxfId="4952"/>
    <tableColumn id="15" xr3:uid="{00000000-0010-0000-C900-00000F000000}" name="15" dataDxfId="4951"/>
    <tableColumn id="16" xr3:uid="{00000000-0010-0000-C900-000010000000}" name="16" dataDxfId="4950"/>
    <tableColumn id="17" xr3:uid="{00000000-0010-0000-C900-000011000000}" name="17" dataDxfId="4949"/>
    <tableColumn id="18" xr3:uid="{00000000-0010-0000-C900-000012000000}" name="18" dataDxfId="4948"/>
    <tableColumn id="19" xr3:uid="{00000000-0010-0000-C900-000013000000}" name="19" dataDxfId="4947"/>
    <tableColumn id="20" xr3:uid="{00000000-0010-0000-C900-000014000000}" name="20" dataDxfId="4946"/>
    <tableColumn id="21" xr3:uid="{00000000-0010-0000-C900-000015000000}" name="21" dataDxfId="4945"/>
    <tableColumn id="22" xr3:uid="{00000000-0010-0000-C900-000016000000}" name="22" dataDxfId="4944"/>
    <tableColumn id="23" xr3:uid="{00000000-0010-0000-C900-000017000000}" name="23" dataDxfId="4943"/>
    <tableColumn id="24" xr3:uid="{00000000-0010-0000-C900-000018000000}" name="24" dataDxfId="4942"/>
    <tableColumn id="25" xr3:uid="{00000000-0010-0000-C900-000019000000}" name="25" dataDxfId="4941"/>
    <tableColumn id="26" xr3:uid="{00000000-0010-0000-C900-00001A000000}" name="26" dataDxfId="4940"/>
    <tableColumn id="27" xr3:uid="{00000000-0010-0000-C900-00001B000000}" name="27" dataDxfId="4939"/>
    <tableColumn id="28" xr3:uid="{00000000-0010-0000-C900-00001C000000}" name="28" dataDxfId="4938"/>
    <tableColumn id="29" xr3:uid="{00000000-0010-0000-C900-00001D000000}" name="29" dataDxfId="4937"/>
    <tableColumn id="30" xr3:uid="{00000000-0010-0000-C900-00001E000000}" name="30" dataDxfId="4936"/>
    <tableColumn id="31" xr3:uid="{00000000-0010-0000-C900-00001F000000}" name="31" dataDxfId="4935"/>
  </tableColumns>
  <tableStyleInfo name="TableStyleMedium9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0000000-000C-0000-FFFF-FFFFCA000000}" name="Tabela192244178" displayName="Tabela192244178" ref="I145:AM155" totalsRowShown="0" headerRowDxfId="4934" dataDxfId="4932" headerRowBorderDxfId="4933">
  <autoFilter ref="I145:AM155" xr:uid="{00000000-0009-0000-0100-0000B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A00-000001000000}" name="1" dataDxfId="4931"/>
    <tableColumn id="2" xr3:uid="{00000000-0010-0000-CA00-000002000000}" name="2" dataDxfId="4930"/>
    <tableColumn id="3" xr3:uid="{00000000-0010-0000-CA00-000003000000}" name="3" dataDxfId="4929"/>
    <tableColumn id="4" xr3:uid="{00000000-0010-0000-CA00-000004000000}" name="4" dataDxfId="4928"/>
    <tableColumn id="5" xr3:uid="{00000000-0010-0000-CA00-000005000000}" name="5" dataDxfId="4927"/>
    <tableColumn id="6" xr3:uid="{00000000-0010-0000-CA00-000006000000}" name="6" dataDxfId="4926"/>
    <tableColumn id="7" xr3:uid="{00000000-0010-0000-CA00-000007000000}" name="7" dataDxfId="4925"/>
    <tableColumn id="8" xr3:uid="{00000000-0010-0000-CA00-000008000000}" name="8" dataDxfId="4924"/>
    <tableColumn id="9" xr3:uid="{00000000-0010-0000-CA00-000009000000}" name="9" dataDxfId="4923"/>
    <tableColumn id="10" xr3:uid="{00000000-0010-0000-CA00-00000A000000}" name="10" dataDxfId="4922"/>
    <tableColumn id="11" xr3:uid="{00000000-0010-0000-CA00-00000B000000}" name="11" dataDxfId="4921"/>
    <tableColumn id="12" xr3:uid="{00000000-0010-0000-CA00-00000C000000}" name="12" dataDxfId="4920"/>
    <tableColumn id="13" xr3:uid="{00000000-0010-0000-CA00-00000D000000}" name="13" dataDxfId="4919"/>
    <tableColumn id="14" xr3:uid="{00000000-0010-0000-CA00-00000E000000}" name="14" dataDxfId="4918"/>
    <tableColumn id="15" xr3:uid="{00000000-0010-0000-CA00-00000F000000}" name="15" dataDxfId="4917"/>
    <tableColumn id="16" xr3:uid="{00000000-0010-0000-CA00-000010000000}" name="16" dataDxfId="4916"/>
    <tableColumn id="17" xr3:uid="{00000000-0010-0000-CA00-000011000000}" name="17" dataDxfId="4915"/>
    <tableColumn id="18" xr3:uid="{00000000-0010-0000-CA00-000012000000}" name="18" dataDxfId="4914"/>
    <tableColumn id="19" xr3:uid="{00000000-0010-0000-CA00-000013000000}" name="19" dataDxfId="4913"/>
    <tableColumn id="20" xr3:uid="{00000000-0010-0000-CA00-000014000000}" name="20" dataDxfId="4912"/>
    <tableColumn id="21" xr3:uid="{00000000-0010-0000-CA00-000015000000}" name="21" dataDxfId="4911"/>
    <tableColumn id="22" xr3:uid="{00000000-0010-0000-CA00-000016000000}" name="22" dataDxfId="4910"/>
    <tableColumn id="23" xr3:uid="{00000000-0010-0000-CA00-000017000000}" name="23" dataDxfId="4909"/>
    <tableColumn id="24" xr3:uid="{00000000-0010-0000-CA00-000018000000}" name="24" dataDxfId="4908"/>
    <tableColumn id="25" xr3:uid="{00000000-0010-0000-CA00-000019000000}" name="25" dataDxfId="4907"/>
    <tableColumn id="26" xr3:uid="{00000000-0010-0000-CA00-00001A000000}" name="26" dataDxfId="4906"/>
    <tableColumn id="27" xr3:uid="{00000000-0010-0000-CA00-00001B000000}" name="27" dataDxfId="4905"/>
    <tableColumn id="28" xr3:uid="{00000000-0010-0000-CA00-00001C000000}" name="28" dataDxfId="4904"/>
    <tableColumn id="29" xr3:uid="{00000000-0010-0000-CA00-00001D000000}" name="29" dataDxfId="4903"/>
    <tableColumn id="30" xr3:uid="{00000000-0010-0000-CA00-00001E000000}" name="30" dataDxfId="4902"/>
    <tableColumn id="31" xr3:uid="{00000000-0010-0000-CA00-00001F000000}" name="31" dataDxfId="4901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0000000-000C-0000-FFFF-FFFFCB000000}" name="Tabela192345179" displayName="Tabela192345179" ref="I205:AM215" totalsRowShown="0" headerRowDxfId="4900" dataDxfId="4898" headerRowBorderDxfId="4899">
  <autoFilter ref="I205:AM215" xr:uid="{00000000-0009-0000-0100-0000B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B00-000001000000}" name="1" dataDxfId="4897"/>
    <tableColumn id="2" xr3:uid="{00000000-0010-0000-CB00-000002000000}" name="2" dataDxfId="4896"/>
    <tableColumn id="3" xr3:uid="{00000000-0010-0000-CB00-000003000000}" name="3" dataDxfId="4895"/>
    <tableColumn id="4" xr3:uid="{00000000-0010-0000-CB00-000004000000}" name="4" dataDxfId="4894"/>
    <tableColumn id="5" xr3:uid="{00000000-0010-0000-CB00-000005000000}" name="5" dataDxfId="4893"/>
    <tableColumn id="6" xr3:uid="{00000000-0010-0000-CB00-000006000000}" name="6" dataDxfId="4892"/>
    <tableColumn id="7" xr3:uid="{00000000-0010-0000-CB00-000007000000}" name="7" dataDxfId="4891"/>
    <tableColumn id="8" xr3:uid="{00000000-0010-0000-CB00-000008000000}" name="8" dataDxfId="4890"/>
    <tableColumn id="9" xr3:uid="{00000000-0010-0000-CB00-000009000000}" name="9" dataDxfId="4889"/>
    <tableColumn id="10" xr3:uid="{00000000-0010-0000-CB00-00000A000000}" name="10" dataDxfId="4888"/>
    <tableColumn id="11" xr3:uid="{00000000-0010-0000-CB00-00000B000000}" name="11" dataDxfId="4887"/>
    <tableColumn id="12" xr3:uid="{00000000-0010-0000-CB00-00000C000000}" name="12" dataDxfId="4886"/>
    <tableColumn id="13" xr3:uid="{00000000-0010-0000-CB00-00000D000000}" name="13" dataDxfId="4885"/>
    <tableColumn id="14" xr3:uid="{00000000-0010-0000-CB00-00000E000000}" name="14" dataDxfId="4884"/>
    <tableColumn id="15" xr3:uid="{00000000-0010-0000-CB00-00000F000000}" name="15" dataDxfId="4883"/>
    <tableColumn id="16" xr3:uid="{00000000-0010-0000-CB00-000010000000}" name="16" dataDxfId="4882"/>
    <tableColumn id="17" xr3:uid="{00000000-0010-0000-CB00-000011000000}" name="17" dataDxfId="4881"/>
    <tableColumn id="18" xr3:uid="{00000000-0010-0000-CB00-000012000000}" name="18" dataDxfId="4880"/>
    <tableColumn id="19" xr3:uid="{00000000-0010-0000-CB00-000013000000}" name="19" dataDxfId="4879"/>
    <tableColumn id="20" xr3:uid="{00000000-0010-0000-CB00-000014000000}" name="20" dataDxfId="4878"/>
    <tableColumn id="21" xr3:uid="{00000000-0010-0000-CB00-000015000000}" name="21" dataDxfId="4877"/>
    <tableColumn id="22" xr3:uid="{00000000-0010-0000-CB00-000016000000}" name="22" dataDxfId="4876"/>
    <tableColumn id="23" xr3:uid="{00000000-0010-0000-CB00-000017000000}" name="23" dataDxfId="4875"/>
    <tableColumn id="24" xr3:uid="{00000000-0010-0000-CB00-000018000000}" name="24" dataDxfId="4874"/>
    <tableColumn id="25" xr3:uid="{00000000-0010-0000-CB00-000019000000}" name="25" dataDxfId="4873"/>
    <tableColumn id="26" xr3:uid="{00000000-0010-0000-CB00-00001A000000}" name="26" dataDxfId="4872"/>
    <tableColumn id="27" xr3:uid="{00000000-0010-0000-CB00-00001B000000}" name="27" dataDxfId="4871"/>
    <tableColumn id="28" xr3:uid="{00000000-0010-0000-CB00-00001C000000}" name="28" dataDxfId="4870"/>
    <tableColumn id="29" xr3:uid="{00000000-0010-0000-CB00-00001D000000}" name="29" dataDxfId="4869"/>
    <tableColumn id="30" xr3:uid="{00000000-0010-0000-CB00-00001E000000}" name="30" dataDxfId="4868"/>
    <tableColumn id="31" xr3:uid="{00000000-0010-0000-CB00-00001F000000}" name="31" dataDxfId="4867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0000000-000C-0000-FFFF-FFFFCC000000}" name="Tabela19212446180" displayName="Tabela19212446180" ref="I133:AM143" totalsRowShown="0" headerRowDxfId="4866" dataDxfId="4864" headerRowBorderDxfId="4865">
  <autoFilter ref="I133:AM143" xr:uid="{00000000-0009-0000-0100-0000B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C00-000001000000}" name="1" dataDxfId="4863"/>
    <tableColumn id="2" xr3:uid="{00000000-0010-0000-CC00-000002000000}" name="2" dataDxfId="4862"/>
    <tableColumn id="3" xr3:uid="{00000000-0010-0000-CC00-000003000000}" name="3" dataDxfId="4861"/>
    <tableColumn id="4" xr3:uid="{00000000-0010-0000-CC00-000004000000}" name="4" dataDxfId="4860"/>
    <tableColumn id="5" xr3:uid="{00000000-0010-0000-CC00-000005000000}" name="5" dataDxfId="4859"/>
    <tableColumn id="6" xr3:uid="{00000000-0010-0000-CC00-000006000000}" name="6" dataDxfId="4858"/>
    <tableColumn id="7" xr3:uid="{00000000-0010-0000-CC00-000007000000}" name="7" dataDxfId="4857"/>
    <tableColumn id="8" xr3:uid="{00000000-0010-0000-CC00-000008000000}" name="8" dataDxfId="4856"/>
    <tableColumn id="9" xr3:uid="{00000000-0010-0000-CC00-000009000000}" name="9" dataDxfId="4855"/>
    <tableColumn id="10" xr3:uid="{00000000-0010-0000-CC00-00000A000000}" name="10" dataDxfId="4854"/>
    <tableColumn id="11" xr3:uid="{00000000-0010-0000-CC00-00000B000000}" name="11" dataDxfId="4853"/>
    <tableColumn id="12" xr3:uid="{00000000-0010-0000-CC00-00000C000000}" name="12" dataDxfId="4852"/>
    <tableColumn id="13" xr3:uid="{00000000-0010-0000-CC00-00000D000000}" name="13" dataDxfId="4851"/>
    <tableColumn id="14" xr3:uid="{00000000-0010-0000-CC00-00000E000000}" name="14" dataDxfId="4850"/>
    <tableColumn id="15" xr3:uid="{00000000-0010-0000-CC00-00000F000000}" name="15" dataDxfId="4849"/>
    <tableColumn id="16" xr3:uid="{00000000-0010-0000-CC00-000010000000}" name="16" dataDxfId="4848"/>
    <tableColumn id="17" xr3:uid="{00000000-0010-0000-CC00-000011000000}" name="17" dataDxfId="4847"/>
    <tableColumn id="18" xr3:uid="{00000000-0010-0000-CC00-000012000000}" name="18" dataDxfId="4846"/>
    <tableColumn id="19" xr3:uid="{00000000-0010-0000-CC00-000013000000}" name="19" dataDxfId="4845"/>
    <tableColumn id="20" xr3:uid="{00000000-0010-0000-CC00-000014000000}" name="20" dataDxfId="4844"/>
    <tableColumn id="21" xr3:uid="{00000000-0010-0000-CC00-000015000000}" name="21" dataDxfId="4843"/>
    <tableColumn id="22" xr3:uid="{00000000-0010-0000-CC00-000016000000}" name="22" dataDxfId="4842"/>
    <tableColumn id="23" xr3:uid="{00000000-0010-0000-CC00-000017000000}" name="23" dataDxfId="4841"/>
    <tableColumn id="24" xr3:uid="{00000000-0010-0000-CC00-000018000000}" name="24" dataDxfId="4840"/>
    <tableColumn id="25" xr3:uid="{00000000-0010-0000-CC00-000019000000}" name="25" dataDxfId="4839"/>
    <tableColumn id="26" xr3:uid="{00000000-0010-0000-CC00-00001A000000}" name="26" dataDxfId="4838"/>
    <tableColumn id="27" xr3:uid="{00000000-0010-0000-CC00-00001B000000}" name="27" dataDxfId="4837"/>
    <tableColumn id="28" xr3:uid="{00000000-0010-0000-CC00-00001C000000}" name="28" dataDxfId="4836"/>
    <tableColumn id="29" xr3:uid="{00000000-0010-0000-CC00-00001D000000}" name="29" dataDxfId="4835"/>
    <tableColumn id="30" xr3:uid="{00000000-0010-0000-CC00-00001E000000}" name="30" dataDxfId="4834"/>
    <tableColumn id="31" xr3:uid="{00000000-0010-0000-CC00-00001F000000}" name="31" dataDxfId="4833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0000000-000C-0000-FFFF-FFFFCD000000}" name="Tabela19212547181" displayName="Tabela19212547181" ref="I121:AM131" totalsRowShown="0" headerRowDxfId="4832" dataDxfId="4830" headerRowBorderDxfId="4831">
  <autoFilter ref="I121:AM131" xr:uid="{00000000-0009-0000-0100-0000B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D00-000001000000}" name="1" dataDxfId="4829"/>
    <tableColumn id="2" xr3:uid="{00000000-0010-0000-CD00-000002000000}" name="2" dataDxfId="4828"/>
    <tableColumn id="3" xr3:uid="{00000000-0010-0000-CD00-000003000000}" name="3" dataDxfId="4827"/>
    <tableColumn id="4" xr3:uid="{00000000-0010-0000-CD00-000004000000}" name="4" dataDxfId="4826"/>
    <tableColumn id="5" xr3:uid="{00000000-0010-0000-CD00-000005000000}" name="5" dataDxfId="4825"/>
    <tableColumn id="6" xr3:uid="{00000000-0010-0000-CD00-000006000000}" name="6" dataDxfId="4824"/>
    <tableColumn id="7" xr3:uid="{00000000-0010-0000-CD00-000007000000}" name="7" dataDxfId="4823"/>
    <tableColumn id="8" xr3:uid="{00000000-0010-0000-CD00-000008000000}" name="8" dataDxfId="4822"/>
    <tableColumn id="9" xr3:uid="{00000000-0010-0000-CD00-000009000000}" name="9" dataDxfId="4821"/>
    <tableColumn id="10" xr3:uid="{00000000-0010-0000-CD00-00000A000000}" name="10" dataDxfId="4820"/>
    <tableColumn id="11" xr3:uid="{00000000-0010-0000-CD00-00000B000000}" name="11" dataDxfId="4819"/>
    <tableColumn id="12" xr3:uid="{00000000-0010-0000-CD00-00000C000000}" name="12" dataDxfId="4818"/>
    <tableColumn id="13" xr3:uid="{00000000-0010-0000-CD00-00000D000000}" name="13" dataDxfId="4817"/>
    <tableColumn id="14" xr3:uid="{00000000-0010-0000-CD00-00000E000000}" name="14" dataDxfId="4816"/>
    <tableColumn id="15" xr3:uid="{00000000-0010-0000-CD00-00000F000000}" name="15" dataDxfId="4815"/>
    <tableColumn id="16" xr3:uid="{00000000-0010-0000-CD00-000010000000}" name="16" dataDxfId="4814"/>
    <tableColumn id="17" xr3:uid="{00000000-0010-0000-CD00-000011000000}" name="17" dataDxfId="4813"/>
    <tableColumn id="18" xr3:uid="{00000000-0010-0000-CD00-000012000000}" name="18" dataDxfId="4812"/>
    <tableColumn id="19" xr3:uid="{00000000-0010-0000-CD00-000013000000}" name="19" dataDxfId="4811"/>
    <tableColumn id="20" xr3:uid="{00000000-0010-0000-CD00-000014000000}" name="20" dataDxfId="4810"/>
    <tableColumn id="21" xr3:uid="{00000000-0010-0000-CD00-000015000000}" name="21" dataDxfId="4809"/>
    <tableColumn id="22" xr3:uid="{00000000-0010-0000-CD00-000016000000}" name="22" dataDxfId="4808"/>
    <tableColumn id="23" xr3:uid="{00000000-0010-0000-CD00-000017000000}" name="23" dataDxfId="4807"/>
    <tableColumn id="24" xr3:uid="{00000000-0010-0000-CD00-000018000000}" name="24" dataDxfId="4806"/>
    <tableColumn id="25" xr3:uid="{00000000-0010-0000-CD00-000019000000}" name="25" dataDxfId="4805"/>
    <tableColumn id="26" xr3:uid="{00000000-0010-0000-CD00-00001A000000}" name="26" dataDxfId="4804"/>
    <tableColumn id="27" xr3:uid="{00000000-0010-0000-CD00-00001B000000}" name="27" dataDxfId="4803"/>
    <tableColumn id="28" xr3:uid="{00000000-0010-0000-CD00-00001C000000}" name="28" dataDxfId="4802"/>
    <tableColumn id="29" xr3:uid="{00000000-0010-0000-CD00-00001D000000}" name="29" dataDxfId="4801"/>
    <tableColumn id="30" xr3:uid="{00000000-0010-0000-CD00-00001E000000}" name="30" dataDxfId="4800"/>
    <tableColumn id="31" xr3:uid="{00000000-0010-0000-CD00-00001F000000}" name="31" dataDxfId="4799"/>
  </tableColumns>
  <tableStyleInfo name="TableStyleMedium9" showFirstColumn="0" showLastColumn="0" showRowStripes="1" showColumnStripes="0"/>
</table>
</file>

<file path=xl/tables/table2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0000000-000C-0000-FFFF-FFFFCE000000}" name="Tabela2548182" displayName="Tabela2548182" ref="I157:AM167" totalsRowShown="0" headerRowDxfId="4798" dataDxfId="4797">
  <autoFilter ref="I157:AM167" xr:uid="{00000000-0009-0000-0100-0000B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E00-000001000000}" name="1" dataDxfId="4796"/>
    <tableColumn id="2" xr3:uid="{00000000-0010-0000-CE00-000002000000}" name="2" dataDxfId="4795"/>
    <tableColumn id="3" xr3:uid="{00000000-0010-0000-CE00-000003000000}" name="3" dataDxfId="4794"/>
    <tableColumn id="4" xr3:uid="{00000000-0010-0000-CE00-000004000000}" name="4" dataDxfId="4793"/>
    <tableColumn id="5" xr3:uid="{00000000-0010-0000-CE00-000005000000}" name="5" dataDxfId="4792"/>
    <tableColumn id="6" xr3:uid="{00000000-0010-0000-CE00-000006000000}" name="6" dataDxfId="4791"/>
    <tableColumn id="7" xr3:uid="{00000000-0010-0000-CE00-000007000000}" name="7" dataDxfId="4790"/>
    <tableColumn id="8" xr3:uid="{00000000-0010-0000-CE00-000008000000}" name="8" dataDxfId="4789"/>
    <tableColumn id="9" xr3:uid="{00000000-0010-0000-CE00-000009000000}" name="9" dataDxfId="4788"/>
    <tableColumn id="10" xr3:uid="{00000000-0010-0000-CE00-00000A000000}" name="10" dataDxfId="4787"/>
    <tableColumn id="11" xr3:uid="{00000000-0010-0000-CE00-00000B000000}" name="11" dataDxfId="4786"/>
    <tableColumn id="12" xr3:uid="{00000000-0010-0000-CE00-00000C000000}" name="12" dataDxfId="4785"/>
    <tableColumn id="13" xr3:uid="{00000000-0010-0000-CE00-00000D000000}" name="13" dataDxfId="4784"/>
    <tableColumn id="14" xr3:uid="{00000000-0010-0000-CE00-00000E000000}" name="14" dataDxfId="4783"/>
    <tableColumn id="15" xr3:uid="{00000000-0010-0000-CE00-00000F000000}" name="15" dataDxfId="4782"/>
    <tableColumn id="16" xr3:uid="{00000000-0010-0000-CE00-000010000000}" name="16" dataDxfId="4781"/>
    <tableColumn id="17" xr3:uid="{00000000-0010-0000-CE00-000011000000}" name="17" dataDxfId="4780"/>
    <tableColumn id="18" xr3:uid="{00000000-0010-0000-CE00-000012000000}" name="18" dataDxfId="4779"/>
    <tableColumn id="19" xr3:uid="{00000000-0010-0000-CE00-000013000000}" name="19" dataDxfId="4778"/>
    <tableColumn id="20" xr3:uid="{00000000-0010-0000-CE00-000014000000}" name="20" dataDxfId="4777"/>
    <tableColumn id="21" xr3:uid="{00000000-0010-0000-CE00-000015000000}" name="21" dataDxfId="4776"/>
    <tableColumn id="22" xr3:uid="{00000000-0010-0000-CE00-000016000000}" name="22" dataDxfId="4775"/>
    <tableColumn id="23" xr3:uid="{00000000-0010-0000-CE00-000017000000}" name="23" dataDxfId="4774"/>
    <tableColumn id="24" xr3:uid="{00000000-0010-0000-CE00-000018000000}" name="24" dataDxfId="4773"/>
    <tableColumn id="25" xr3:uid="{00000000-0010-0000-CE00-000019000000}" name="25" dataDxfId="4772"/>
    <tableColumn id="26" xr3:uid="{00000000-0010-0000-CE00-00001A000000}" name="26" dataDxfId="4771"/>
    <tableColumn id="27" xr3:uid="{00000000-0010-0000-CE00-00001B000000}" name="27" dataDxfId="4770"/>
    <tableColumn id="28" xr3:uid="{00000000-0010-0000-CE00-00001C000000}" name="28" dataDxfId="4769"/>
    <tableColumn id="29" xr3:uid="{00000000-0010-0000-CE00-00001D000000}" name="29" dataDxfId="4768"/>
    <tableColumn id="30" xr3:uid="{00000000-0010-0000-CE00-00001E000000}" name="30" dataDxfId="4767"/>
    <tableColumn id="31" xr3:uid="{00000000-0010-0000-CE00-00001F000000}" name="31" dataDxfId="4766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0000000-000C-0000-FFFF-FFFFCF000000}" name="Tabela2649183" displayName="Tabela2649183" ref="I169:AM179" totalsRowShown="0" headerRowDxfId="4765" headerRowBorderDxfId="4764">
  <autoFilter ref="I169:AM179" xr:uid="{00000000-0009-0000-0100-0000B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CF00-000001000000}" name="1" dataDxfId="4763"/>
    <tableColumn id="2" xr3:uid="{00000000-0010-0000-CF00-000002000000}" name="2" dataDxfId="4762"/>
    <tableColumn id="3" xr3:uid="{00000000-0010-0000-CF00-000003000000}" name="3" dataDxfId="4761"/>
    <tableColumn id="4" xr3:uid="{00000000-0010-0000-CF00-000004000000}" name="4" dataDxfId="4760"/>
    <tableColumn id="5" xr3:uid="{00000000-0010-0000-CF00-000005000000}" name="5" dataDxfId="4759"/>
    <tableColumn id="6" xr3:uid="{00000000-0010-0000-CF00-000006000000}" name="6" dataDxfId="4758"/>
    <tableColumn id="7" xr3:uid="{00000000-0010-0000-CF00-000007000000}" name="7" dataDxfId="4757"/>
    <tableColumn id="8" xr3:uid="{00000000-0010-0000-CF00-000008000000}" name="8" dataDxfId="4756"/>
    <tableColumn id="9" xr3:uid="{00000000-0010-0000-CF00-000009000000}" name="9" dataDxfId="4755"/>
    <tableColumn id="10" xr3:uid="{00000000-0010-0000-CF00-00000A000000}" name="10" dataDxfId="4754"/>
    <tableColumn id="11" xr3:uid="{00000000-0010-0000-CF00-00000B000000}" name="11" dataDxfId="4753"/>
    <tableColumn id="12" xr3:uid="{00000000-0010-0000-CF00-00000C000000}" name="12" dataDxfId="4752"/>
    <tableColumn id="13" xr3:uid="{00000000-0010-0000-CF00-00000D000000}" name="13" dataDxfId="4751"/>
    <tableColumn id="14" xr3:uid="{00000000-0010-0000-CF00-00000E000000}" name="14" dataDxfId="4750"/>
    <tableColumn id="15" xr3:uid="{00000000-0010-0000-CF00-00000F000000}" name="15" dataDxfId="4749"/>
    <tableColumn id="16" xr3:uid="{00000000-0010-0000-CF00-000010000000}" name="16" dataDxfId="4748"/>
    <tableColumn id="17" xr3:uid="{00000000-0010-0000-CF00-000011000000}" name="17" dataDxfId="4747"/>
    <tableColumn id="18" xr3:uid="{00000000-0010-0000-CF00-000012000000}" name="18" dataDxfId="4746"/>
    <tableColumn id="19" xr3:uid="{00000000-0010-0000-CF00-000013000000}" name="19" dataDxfId="4745"/>
    <tableColumn id="20" xr3:uid="{00000000-0010-0000-CF00-000014000000}" name="20" dataDxfId="4744"/>
    <tableColumn id="21" xr3:uid="{00000000-0010-0000-CF00-000015000000}" name="21" dataDxfId="4743"/>
    <tableColumn id="22" xr3:uid="{00000000-0010-0000-CF00-000016000000}" name="22" dataDxfId="4742"/>
    <tableColumn id="23" xr3:uid="{00000000-0010-0000-CF00-000017000000}" name="23" dataDxfId="4741"/>
    <tableColumn id="24" xr3:uid="{00000000-0010-0000-CF00-000018000000}" name="24" dataDxfId="4740"/>
    <tableColumn id="25" xr3:uid="{00000000-0010-0000-CF00-000019000000}" name="25" dataDxfId="4739"/>
    <tableColumn id="26" xr3:uid="{00000000-0010-0000-CF00-00001A000000}" name="26" dataDxfId="4738"/>
    <tableColumn id="27" xr3:uid="{00000000-0010-0000-CF00-00001B000000}" name="27" dataDxfId="4737"/>
    <tableColumn id="28" xr3:uid="{00000000-0010-0000-CF00-00001C000000}" name="28" dataDxfId="4736"/>
    <tableColumn id="29" xr3:uid="{00000000-0010-0000-CF00-00001D000000}" name="29" dataDxfId="4735"/>
    <tableColumn id="30" xr3:uid="{00000000-0010-0000-CF00-00001E000000}" name="30" dataDxfId="4734"/>
    <tableColumn id="31" xr3:uid="{00000000-0010-0000-CF00-00001F000000}" name="31" dataDxfId="4733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0000000-000C-0000-FFFF-FFFFD0000000}" name="Tabela2750184" displayName="Tabela2750184" ref="I181:AM191" totalsRowShown="0" headerRowDxfId="4732">
  <autoFilter ref="I181:AM191" xr:uid="{00000000-0009-0000-0100-0000B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000-000001000000}" name="1" dataDxfId="4731"/>
    <tableColumn id="2" xr3:uid="{00000000-0010-0000-D000-000002000000}" name="2" dataDxfId="4730"/>
    <tableColumn id="3" xr3:uid="{00000000-0010-0000-D000-000003000000}" name="3" dataDxfId="4729"/>
    <tableColumn id="4" xr3:uid="{00000000-0010-0000-D000-000004000000}" name="4" dataDxfId="4728"/>
    <tableColumn id="5" xr3:uid="{00000000-0010-0000-D000-000005000000}" name="5" dataDxfId="4727"/>
    <tableColumn id="6" xr3:uid="{00000000-0010-0000-D000-000006000000}" name="6" dataDxfId="4726"/>
    <tableColumn id="7" xr3:uid="{00000000-0010-0000-D000-000007000000}" name="7" dataDxfId="4725"/>
    <tableColumn id="8" xr3:uid="{00000000-0010-0000-D000-000008000000}" name="8" dataDxfId="4724"/>
    <tableColumn id="9" xr3:uid="{00000000-0010-0000-D000-000009000000}" name="9" dataDxfId="4723"/>
    <tableColumn id="10" xr3:uid="{00000000-0010-0000-D000-00000A000000}" name="10" dataDxfId="4722"/>
    <tableColumn id="11" xr3:uid="{00000000-0010-0000-D000-00000B000000}" name="11" dataDxfId="4721"/>
    <tableColumn id="12" xr3:uid="{00000000-0010-0000-D000-00000C000000}" name="12" dataDxfId="4720"/>
    <tableColumn id="13" xr3:uid="{00000000-0010-0000-D000-00000D000000}" name="13" dataDxfId="4719"/>
    <tableColumn id="14" xr3:uid="{00000000-0010-0000-D000-00000E000000}" name="14" dataDxfId="4718"/>
    <tableColumn id="15" xr3:uid="{00000000-0010-0000-D000-00000F000000}" name="15" dataDxfId="4717"/>
    <tableColumn id="16" xr3:uid="{00000000-0010-0000-D000-000010000000}" name="16" dataDxfId="4716"/>
    <tableColumn id="17" xr3:uid="{00000000-0010-0000-D000-000011000000}" name="17" dataDxfId="4715"/>
    <tableColumn id="18" xr3:uid="{00000000-0010-0000-D000-000012000000}" name="18" dataDxfId="4714"/>
    <tableColumn id="19" xr3:uid="{00000000-0010-0000-D000-000013000000}" name="19" dataDxfId="4713"/>
    <tableColumn id="20" xr3:uid="{00000000-0010-0000-D000-000014000000}" name="20" dataDxfId="4712"/>
    <tableColumn id="21" xr3:uid="{00000000-0010-0000-D000-000015000000}" name="21" dataDxfId="4711"/>
    <tableColumn id="22" xr3:uid="{00000000-0010-0000-D000-000016000000}" name="22" dataDxfId="4710"/>
    <tableColumn id="23" xr3:uid="{00000000-0010-0000-D000-000017000000}" name="23" dataDxfId="4709"/>
    <tableColumn id="24" xr3:uid="{00000000-0010-0000-D000-000018000000}" name="24" dataDxfId="4708"/>
    <tableColumn id="25" xr3:uid="{00000000-0010-0000-D000-000019000000}" name="25" dataDxfId="4707"/>
    <tableColumn id="26" xr3:uid="{00000000-0010-0000-D000-00001A000000}" name="26" dataDxfId="4706"/>
    <tableColumn id="27" xr3:uid="{00000000-0010-0000-D000-00001B000000}" name="27" dataDxfId="4705"/>
    <tableColumn id="28" xr3:uid="{00000000-0010-0000-D000-00001C000000}" name="28" dataDxfId="4704"/>
    <tableColumn id="29" xr3:uid="{00000000-0010-0000-D000-00001D000000}" name="29" dataDxfId="4703"/>
    <tableColumn id="30" xr3:uid="{00000000-0010-0000-D000-00001E000000}" name="30" dataDxfId="4702"/>
    <tableColumn id="31" xr3:uid="{00000000-0010-0000-D000-00001F000000}" name="31" dataDxfId="4701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6000000}" name="Tabela26" displayName="Tabela26" ref="I126:AM134" totalsRowShown="0" headerRowDxfId="8370" dataDxfId="8368" headerRowBorderDxfId="8369">
  <autoFilter ref="I126:AM134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600-000001000000}" name="1" dataDxfId="8367"/>
    <tableColumn id="2" xr3:uid="{00000000-0010-0000-1600-000002000000}" name="2" dataDxfId="8366"/>
    <tableColumn id="3" xr3:uid="{00000000-0010-0000-1600-000003000000}" name="3" dataDxfId="8365"/>
    <tableColumn id="4" xr3:uid="{00000000-0010-0000-1600-000004000000}" name="4" dataDxfId="8364"/>
    <tableColumn id="5" xr3:uid="{00000000-0010-0000-1600-000005000000}" name="5" dataDxfId="8363"/>
    <tableColumn id="6" xr3:uid="{00000000-0010-0000-1600-000006000000}" name="6" dataDxfId="8362"/>
    <tableColumn id="7" xr3:uid="{00000000-0010-0000-1600-000007000000}" name="7" dataDxfId="8361"/>
    <tableColumn id="8" xr3:uid="{00000000-0010-0000-1600-000008000000}" name="8" dataDxfId="8360"/>
    <tableColumn id="9" xr3:uid="{00000000-0010-0000-1600-000009000000}" name="9" dataDxfId="8359"/>
    <tableColumn id="10" xr3:uid="{00000000-0010-0000-1600-00000A000000}" name="10" dataDxfId="8358"/>
    <tableColumn id="11" xr3:uid="{00000000-0010-0000-1600-00000B000000}" name="11" dataDxfId="8357"/>
    <tableColumn id="12" xr3:uid="{00000000-0010-0000-1600-00000C000000}" name="12" dataDxfId="8356"/>
    <tableColumn id="13" xr3:uid="{00000000-0010-0000-1600-00000D000000}" name="13" dataDxfId="8355"/>
    <tableColumn id="14" xr3:uid="{00000000-0010-0000-1600-00000E000000}" name="14" dataDxfId="8354"/>
    <tableColumn id="15" xr3:uid="{00000000-0010-0000-1600-00000F000000}" name="15" dataDxfId="8353"/>
    <tableColumn id="16" xr3:uid="{00000000-0010-0000-1600-000010000000}" name="16" dataDxfId="8352"/>
    <tableColumn id="17" xr3:uid="{00000000-0010-0000-1600-000011000000}" name="17" dataDxfId="8351"/>
    <tableColumn id="18" xr3:uid="{00000000-0010-0000-1600-000012000000}" name="18" dataDxfId="8350"/>
    <tableColumn id="19" xr3:uid="{00000000-0010-0000-1600-000013000000}" name="19" dataDxfId="8349"/>
    <tableColumn id="20" xr3:uid="{00000000-0010-0000-1600-000014000000}" name="20" dataDxfId="8348"/>
    <tableColumn id="21" xr3:uid="{00000000-0010-0000-1600-000015000000}" name="21" dataDxfId="8347"/>
    <tableColumn id="22" xr3:uid="{00000000-0010-0000-1600-000016000000}" name="22" dataDxfId="8346"/>
    <tableColumn id="23" xr3:uid="{00000000-0010-0000-1600-000017000000}" name="23" dataDxfId="8345"/>
    <tableColumn id="24" xr3:uid="{00000000-0010-0000-1600-000018000000}" name="24" dataDxfId="8344"/>
    <tableColumn id="25" xr3:uid="{00000000-0010-0000-1600-000019000000}" name="25" dataDxfId="8343"/>
    <tableColumn id="26" xr3:uid="{00000000-0010-0000-1600-00001A000000}" name="26" dataDxfId="8342"/>
    <tableColumn id="27" xr3:uid="{00000000-0010-0000-1600-00001B000000}" name="27" dataDxfId="8341"/>
    <tableColumn id="28" xr3:uid="{00000000-0010-0000-1600-00001C000000}" name="28" dataDxfId="8340"/>
    <tableColumn id="29" xr3:uid="{00000000-0010-0000-1600-00001D000000}" name="29" dataDxfId="8339"/>
    <tableColumn id="30" xr3:uid="{00000000-0010-0000-1600-00001E000000}" name="30" dataDxfId="8338"/>
    <tableColumn id="31" xr3:uid="{00000000-0010-0000-1600-00001F000000}" name="31" dataDxfId="8337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0000000-000C-0000-FFFF-FFFFD1000000}" name="Tabela2851185" displayName="Tabela2851185" ref="I193:AM203" totalsRowShown="0" headerRowDxfId="4700" dataDxfId="4698" headerRowBorderDxfId="4699">
  <autoFilter ref="I193:AM203" xr:uid="{00000000-0009-0000-0100-0000B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100-000001000000}" name="1" dataDxfId="4697"/>
    <tableColumn id="2" xr3:uid="{00000000-0010-0000-D100-000002000000}" name="2" dataDxfId="4696"/>
    <tableColumn id="3" xr3:uid="{00000000-0010-0000-D100-000003000000}" name="3" dataDxfId="4695"/>
    <tableColumn id="4" xr3:uid="{00000000-0010-0000-D100-000004000000}" name="4" dataDxfId="4694"/>
    <tableColumn id="5" xr3:uid="{00000000-0010-0000-D100-000005000000}" name="5" dataDxfId="4693"/>
    <tableColumn id="6" xr3:uid="{00000000-0010-0000-D100-000006000000}" name="6" dataDxfId="4692"/>
    <tableColumn id="7" xr3:uid="{00000000-0010-0000-D100-000007000000}" name="7" dataDxfId="4691"/>
    <tableColumn id="8" xr3:uid="{00000000-0010-0000-D100-000008000000}" name="8" dataDxfId="4690"/>
    <tableColumn id="9" xr3:uid="{00000000-0010-0000-D100-000009000000}" name="9" dataDxfId="4689"/>
    <tableColumn id="10" xr3:uid="{00000000-0010-0000-D100-00000A000000}" name="10" dataDxfId="4688"/>
    <tableColumn id="11" xr3:uid="{00000000-0010-0000-D100-00000B000000}" name="11" dataDxfId="4687"/>
    <tableColumn id="12" xr3:uid="{00000000-0010-0000-D100-00000C000000}" name="12" dataDxfId="4686"/>
    <tableColumn id="13" xr3:uid="{00000000-0010-0000-D100-00000D000000}" name="13" dataDxfId="4685"/>
    <tableColumn id="14" xr3:uid="{00000000-0010-0000-D100-00000E000000}" name="14" dataDxfId="4684"/>
    <tableColumn id="15" xr3:uid="{00000000-0010-0000-D100-00000F000000}" name="15" dataDxfId="4683"/>
    <tableColumn id="16" xr3:uid="{00000000-0010-0000-D100-000010000000}" name="16" dataDxfId="4682"/>
    <tableColumn id="17" xr3:uid="{00000000-0010-0000-D100-000011000000}" name="17" dataDxfId="4681"/>
    <tableColumn id="18" xr3:uid="{00000000-0010-0000-D100-000012000000}" name="18" dataDxfId="4680"/>
    <tableColumn id="19" xr3:uid="{00000000-0010-0000-D100-000013000000}" name="19" dataDxfId="4679"/>
    <tableColumn id="20" xr3:uid="{00000000-0010-0000-D100-000014000000}" name="20" dataDxfId="4678"/>
    <tableColumn id="21" xr3:uid="{00000000-0010-0000-D100-000015000000}" name="21" dataDxfId="4677"/>
    <tableColumn id="22" xr3:uid="{00000000-0010-0000-D100-000016000000}" name="22" dataDxfId="4676"/>
    <tableColumn id="23" xr3:uid="{00000000-0010-0000-D100-000017000000}" name="23" dataDxfId="4675"/>
    <tableColumn id="24" xr3:uid="{00000000-0010-0000-D100-000018000000}" name="24" dataDxfId="4674"/>
    <tableColumn id="25" xr3:uid="{00000000-0010-0000-D100-000019000000}" name="25" dataDxfId="4673"/>
    <tableColumn id="26" xr3:uid="{00000000-0010-0000-D100-00001A000000}" name="26" dataDxfId="4672"/>
    <tableColumn id="27" xr3:uid="{00000000-0010-0000-D100-00001B000000}" name="27" dataDxfId="4671"/>
    <tableColumn id="28" xr3:uid="{00000000-0010-0000-D100-00001C000000}" name="28" dataDxfId="4670"/>
    <tableColumn id="29" xr3:uid="{00000000-0010-0000-D100-00001D000000}" name="29" dataDxfId="4669"/>
    <tableColumn id="30" xr3:uid="{00000000-0010-0000-D100-00001E000000}" name="30" dataDxfId="4668"/>
    <tableColumn id="31" xr3:uid="{00000000-0010-0000-D100-00001F000000}" name="31" dataDxfId="4667"/>
  </tableColumns>
  <tableStyleInfo name="TableStyleMedium9" showFirstColumn="0" showLastColumn="0" showRowStripes="1" showColumnStripes="0"/>
</table>
</file>

<file path=xl/tables/table2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00000000-000C-0000-FFFF-FFFFD2000000}" name="Tabela164058186" displayName="Tabela164058186" ref="B218:G227" headerRowCount="0" totalsRowShown="0">
  <tableColumns count="6">
    <tableColumn id="1" xr3:uid="{00000000-0010-0000-D200-000001000000}" name="Kolumna1" dataDxfId="4666">
      <calculatedColumnFormula>'Wzorzec kategorii'!B180</calculatedColumnFormula>
    </tableColumn>
    <tableColumn id="2" xr3:uid="{00000000-0010-0000-D200-000002000000}" name="Kolumna2" dataDxfId="4665" dataCellStyle="Walutowy"/>
    <tableColumn id="3" xr3:uid="{00000000-0010-0000-D200-000003000000}" name="Kolumna3" dataDxfId="4664" dataCellStyle="Walutowy">
      <calculatedColumnFormula>SUM(Tabela19234559187[#This Row])</calculatedColumnFormula>
    </tableColumn>
    <tableColumn id="4" xr3:uid="{00000000-0010-0000-D200-000004000000}" name="Kolumna4" dataDxfId="4663" dataCellStyle="Walutowy">
      <calculatedColumnFormula>C218-D218</calculatedColumnFormula>
    </tableColumn>
    <tableColumn id="5" xr3:uid="{00000000-0010-0000-D200-000005000000}" name="Kolumna5" dataDxfId="4662" dataCellStyle="Procentowy">
      <calculatedColumnFormula>IFERROR(D218/C218,"")</calculatedColumnFormula>
    </tableColumn>
    <tableColumn id="6" xr3:uid="{00000000-0010-0000-D200-000006000000}" name="Kolumna6" dataDxfId="4661" dataCellStyle="Walutowy"/>
  </tableColumns>
  <tableStyleInfo name="TableStyleLight9" showFirstColumn="0" showLastColumn="0" showRowStripes="1" showColumnStripes="0"/>
</table>
</file>

<file path=xl/tables/table2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0000000-000C-0000-FFFF-FFFFD3000000}" name="Tabela19234559187" displayName="Tabela19234559187" ref="I217:AM227" totalsRowShown="0" headerRowDxfId="4660" dataDxfId="4658" headerRowBorderDxfId="4659">
  <autoFilter ref="I217:AM227" xr:uid="{00000000-0009-0000-0100-0000B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300-000001000000}" name="1" dataDxfId="4657"/>
    <tableColumn id="2" xr3:uid="{00000000-0010-0000-D300-000002000000}" name="2" dataDxfId="4656"/>
    <tableColumn id="3" xr3:uid="{00000000-0010-0000-D300-000003000000}" name="3" dataDxfId="4655"/>
    <tableColumn id="4" xr3:uid="{00000000-0010-0000-D300-000004000000}" name="4" dataDxfId="4654"/>
    <tableColumn id="5" xr3:uid="{00000000-0010-0000-D300-000005000000}" name="5" dataDxfId="4653"/>
    <tableColumn id="6" xr3:uid="{00000000-0010-0000-D300-000006000000}" name="6" dataDxfId="4652"/>
    <tableColumn id="7" xr3:uid="{00000000-0010-0000-D300-000007000000}" name="7" dataDxfId="4651"/>
    <tableColumn id="8" xr3:uid="{00000000-0010-0000-D300-000008000000}" name="8" dataDxfId="4650"/>
    <tableColumn id="9" xr3:uid="{00000000-0010-0000-D300-000009000000}" name="9" dataDxfId="4649"/>
    <tableColumn id="10" xr3:uid="{00000000-0010-0000-D300-00000A000000}" name="10" dataDxfId="4648"/>
    <tableColumn id="11" xr3:uid="{00000000-0010-0000-D300-00000B000000}" name="11" dataDxfId="4647"/>
    <tableColumn id="12" xr3:uid="{00000000-0010-0000-D300-00000C000000}" name="12" dataDxfId="4646"/>
    <tableColumn id="13" xr3:uid="{00000000-0010-0000-D300-00000D000000}" name="13" dataDxfId="4645"/>
    <tableColumn id="14" xr3:uid="{00000000-0010-0000-D300-00000E000000}" name="14" dataDxfId="4644"/>
    <tableColumn id="15" xr3:uid="{00000000-0010-0000-D300-00000F000000}" name="15" dataDxfId="4643"/>
    <tableColumn id="16" xr3:uid="{00000000-0010-0000-D300-000010000000}" name="16" dataDxfId="4642"/>
    <tableColumn id="17" xr3:uid="{00000000-0010-0000-D300-000011000000}" name="17" dataDxfId="4641"/>
    <tableColumn id="18" xr3:uid="{00000000-0010-0000-D300-000012000000}" name="18" dataDxfId="4640"/>
    <tableColumn id="19" xr3:uid="{00000000-0010-0000-D300-000013000000}" name="19" dataDxfId="4639"/>
    <tableColumn id="20" xr3:uid="{00000000-0010-0000-D300-000014000000}" name="20" dataDxfId="4638"/>
    <tableColumn id="21" xr3:uid="{00000000-0010-0000-D300-000015000000}" name="21" dataDxfId="4637"/>
    <tableColumn id="22" xr3:uid="{00000000-0010-0000-D300-000016000000}" name="22" dataDxfId="4636"/>
    <tableColumn id="23" xr3:uid="{00000000-0010-0000-D300-000017000000}" name="23" dataDxfId="4635"/>
    <tableColumn id="24" xr3:uid="{00000000-0010-0000-D300-000018000000}" name="24" dataDxfId="4634"/>
    <tableColumn id="25" xr3:uid="{00000000-0010-0000-D300-000019000000}" name="25" dataDxfId="4633"/>
    <tableColumn id="26" xr3:uid="{00000000-0010-0000-D300-00001A000000}" name="26" dataDxfId="4632"/>
    <tableColumn id="27" xr3:uid="{00000000-0010-0000-D300-00001B000000}" name="27" dataDxfId="4631"/>
    <tableColumn id="28" xr3:uid="{00000000-0010-0000-D300-00001C000000}" name="28" dataDxfId="4630"/>
    <tableColumn id="29" xr3:uid="{00000000-0010-0000-D300-00001D000000}" name="29" dataDxfId="4629"/>
    <tableColumn id="30" xr3:uid="{00000000-0010-0000-D300-00001E000000}" name="30" dataDxfId="4628"/>
    <tableColumn id="31" xr3:uid="{00000000-0010-0000-D300-00001F000000}" name="31" dataDxfId="4627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0000000-000C-0000-FFFF-FFFFD4000000}" name="Tabela16405860188" displayName="Tabela16405860188" ref="B230:G239" headerRowCount="0" totalsRowShown="0">
  <tableColumns count="6">
    <tableColumn id="1" xr3:uid="{00000000-0010-0000-D400-000001000000}" name="Kolumna1" dataDxfId="4626">
      <calculatedColumnFormula>'Wzorzec kategorii'!B192</calculatedColumnFormula>
    </tableColumn>
    <tableColumn id="2" xr3:uid="{00000000-0010-0000-D400-000002000000}" name="Kolumna2" dataDxfId="4625" dataCellStyle="Walutowy"/>
    <tableColumn id="3" xr3:uid="{00000000-0010-0000-D400-000003000000}" name="Kolumna3" dataDxfId="4624" dataCellStyle="Walutowy">
      <calculatedColumnFormula>SUM(Tabela1923455962190[#This Row])</calculatedColumnFormula>
    </tableColumn>
    <tableColumn id="4" xr3:uid="{00000000-0010-0000-D400-000004000000}" name="Kolumna4" dataDxfId="4623" dataCellStyle="Walutowy">
      <calculatedColumnFormula>C230-D230</calculatedColumnFormula>
    </tableColumn>
    <tableColumn id="5" xr3:uid="{00000000-0010-0000-D400-000005000000}" name="Kolumna5" dataDxfId="4622" dataCellStyle="Procentowy">
      <calculatedColumnFormula>IFERROR(D230/C230,"")</calculatedColumnFormula>
    </tableColumn>
    <tableColumn id="6" xr3:uid="{00000000-0010-0000-D400-000006000000}" name="Kolumna6" dataDxfId="4621" dataCellStyle="Walutowy"/>
  </tableColumns>
  <tableStyleInfo name="TableStyleLight9" showFirstColumn="0" showLastColumn="0" showRowStripes="1" showColumnStripes="0"/>
</table>
</file>

<file path=xl/tables/table2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000000-000C-0000-FFFF-FFFFD5000000}" name="Tabela1640586061189" displayName="Tabela1640586061189" ref="B242:G251" headerRowCount="0" totalsRowShown="0">
  <tableColumns count="6">
    <tableColumn id="1" xr3:uid="{00000000-0010-0000-D500-000001000000}" name="Kolumna1" dataDxfId="4620">
      <calculatedColumnFormula>'Wzorzec kategorii'!B204</calculatedColumnFormula>
    </tableColumn>
    <tableColumn id="2" xr3:uid="{00000000-0010-0000-D500-000002000000}" name="Kolumna2" dataDxfId="4619" dataCellStyle="Walutowy"/>
    <tableColumn id="3" xr3:uid="{00000000-0010-0000-D500-000003000000}" name="Kolumna3" dataDxfId="4618" dataCellStyle="Walutowy">
      <calculatedColumnFormula>SUM(Tabela1923455963191[#This Row])</calculatedColumnFormula>
    </tableColumn>
    <tableColumn id="4" xr3:uid="{00000000-0010-0000-D500-000004000000}" name="Kolumna4" dataDxfId="4617" dataCellStyle="Walutowy">
      <calculatedColumnFormula>C242-D242</calculatedColumnFormula>
    </tableColumn>
    <tableColumn id="5" xr3:uid="{00000000-0010-0000-D500-000005000000}" name="Kolumna5" dataDxfId="4616" dataCellStyle="Procentowy">
      <calculatedColumnFormula>IFERROR(D242/C242,"")</calculatedColumnFormula>
    </tableColumn>
    <tableColumn id="6" xr3:uid="{00000000-0010-0000-D500-000006000000}" name="Kolumna6" dataDxfId="4615" dataCellStyle="Walutowy"/>
  </tableColumns>
  <tableStyleInfo name="TableStyleLight9" showFirstColumn="0" showLastColumn="0" showRowStripes="1" showColumnStripes="0"/>
</table>
</file>

<file path=xl/tables/table2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000000-000C-0000-FFFF-FFFFD6000000}" name="Tabela1923455962190" displayName="Tabela1923455962190" ref="I229:AM239" totalsRowShown="0" headerRowDxfId="4614" dataDxfId="4612" headerRowBorderDxfId="4613">
  <autoFilter ref="I229:AM239" xr:uid="{00000000-0009-0000-0100-0000B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600-000001000000}" name="1" dataDxfId="4611"/>
    <tableColumn id="2" xr3:uid="{00000000-0010-0000-D600-000002000000}" name="2" dataDxfId="4610"/>
    <tableColumn id="3" xr3:uid="{00000000-0010-0000-D600-000003000000}" name="3" dataDxfId="4609"/>
    <tableColumn id="4" xr3:uid="{00000000-0010-0000-D600-000004000000}" name="4" dataDxfId="4608"/>
    <tableColumn id="5" xr3:uid="{00000000-0010-0000-D600-000005000000}" name="5" dataDxfId="4607"/>
    <tableColumn id="6" xr3:uid="{00000000-0010-0000-D600-000006000000}" name="6" dataDxfId="4606"/>
    <tableColumn id="7" xr3:uid="{00000000-0010-0000-D600-000007000000}" name="7" dataDxfId="4605"/>
    <tableColumn id="8" xr3:uid="{00000000-0010-0000-D600-000008000000}" name="8" dataDxfId="4604"/>
    <tableColumn id="9" xr3:uid="{00000000-0010-0000-D600-000009000000}" name="9" dataDxfId="4603"/>
    <tableColumn id="10" xr3:uid="{00000000-0010-0000-D600-00000A000000}" name="10" dataDxfId="4602"/>
    <tableColumn id="11" xr3:uid="{00000000-0010-0000-D600-00000B000000}" name="11" dataDxfId="4601"/>
    <tableColumn id="12" xr3:uid="{00000000-0010-0000-D600-00000C000000}" name="12" dataDxfId="4600"/>
    <tableColumn id="13" xr3:uid="{00000000-0010-0000-D600-00000D000000}" name="13" dataDxfId="4599"/>
    <tableColumn id="14" xr3:uid="{00000000-0010-0000-D600-00000E000000}" name="14" dataDxfId="4598"/>
    <tableColumn id="15" xr3:uid="{00000000-0010-0000-D600-00000F000000}" name="15" dataDxfId="4597"/>
    <tableColumn id="16" xr3:uid="{00000000-0010-0000-D600-000010000000}" name="16" dataDxfId="4596"/>
    <tableColumn id="17" xr3:uid="{00000000-0010-0000-D600-000011000000}" name="17" dataDxfId="4595"/>
    <tableColumn id="18" xr3:uid="{00000000-0010-0000-D600-000012000000}" name="18" dataDxfId="4594"/>
    <tableColumn id="19" xr3:uid="{00000000-0010-0000-D600-000013000000}" name="19" dataDxfId="4593"/>
    <tableColumn id="20" xr3:uid="{00000000-0010-0000-D600-000014000000}" name="20" dataDxfId="4592"/>
    <tableColumn id="21" xr3:uid="{00000000-0010-0000-D600-000015000000}" name="21" dataDxfId="4591"/>
    <tableColumn id="22" xr3:uid="{00000000-0010-0000-D600-000016000000}" name="22" dataDxfId="4590"/>
    <tableColumn id="23" xr3:uid="{00000000-0010-0000-D600-000017000000}" name="23" dataDxfId="4589"/>
    <tableColumn id="24" xr3:uid="{00000000-0010-0000-D600-000018000000}" name="24" dataDxfId="4588"/>
    <tableColumn id="25" xr3:uid="{00000000-0010-0000-D600-000019000000}" name="25" dataDxfId="4587"/>
    <tableColumn id="26" xr3:uid="{00000000-0010-0000-D600-00001A000000}" name="26" dataDxfId="4586"/>
    <tableColumn id="27" xr3:uid="{00000000-0010-0000-D600-00001B000000}" name="27" dataDxfId="4585"/>
    <tableColumn id="28" xr3:uid="{00000000-0010-0000-D600-00001C000000}" name="28" dataDxfId="4584"/>
    <tableColumn id="29" xr3:uid="{00000000-0010-0000-D600-00001D000000}" name="29" dataDxfId="4583"/>
    <tableColumn id="30" xr3:uid="{00000000-0010-0000-D600-00001E000000}" name="30" dataDxfId="4582"/>
    <tableColumn id="31" xr3:uid="{00000000-0010-0000-D600-00001F000000}" name="31" dataDxfId="4581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0000000-000C-0000-FFFF-FFFFD7000000}" name="Tabela1923455963191" displayName="Tabela1923455963191" ref="I241:AM251" totalsRowShown="0" headerRowDxfId="4580" dataDxfId="4578" headerRowBorderDxfId="4579">
  <autoFilter ref="I241:AM251" xr:uid="{00000000-0009-0000-0100-0000B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700-000001000000}" name="1" dataDxfId="4577"/>
    <tableColumn id="2" xr3:uid="{00000000-0010-0000-D700-000002000000}" name="2" dataDxfId="4576"/>
    <tableColumn id="3" xr3:uid="{00000000-0010-0000-D700-000003000000}" name="3" dataDxfId="4575"/>
    <tableColumn id="4" xr3:uid="{00000000-0010-0000-D700-000004000000}" name="4" dataDxfId="4574"/>
    <tableColumn id="5" xr3:uid="{00000000-0010-0000-D700-000005000000}" name="5" dataDxfId="4573"/>
    <tableColumn id="6" xr3:uid="{00000000-0010-0000-D700-000006000000}" name="6" dataDxfId="4572"/>
    <tableColumn id="7" xr3:uid="{00000000-0010-0000-D700-000007000000}" name="7" dataDxfId="4571"/>
    <tableColumn id="8" xr3:uid="{00000000-0010-0000-D700-000008000000}" name="8" dataDxfId="4570"/>
    <tableColumn id="9" xr3:uid="{00000000-0010-0000-D700-000009000000}" name="9" dataDxfId="4569"/>
    <tableColumn id="10" xr3:uid="{00000000-0010-0000-D700-00000A000000}" name="10" dataDxfId="4568"/>
    <tableColumn id="11" xr3:uid="{00000000-0010-0000-D700-00000B000000}" name="11" dataDxfId="4567"/>
    <tableColumn id="12" xr3:uid="{00000000-0010-0000-D700-00000C000000}" name="12" dataDxfId="4566"/>
    <tableColumn id="13" xr3:uid="{00000000-0010-0000-D700-00000D000000}" name="13" dataDxfId="4565"/>
    <tableColumn id="14" xr3:uid="{00000000-0010-0000-D700-00000E000000}" name="14" dataDxfId="4564"/>
    <tableColumn id="15" xr3:uid="{00000000-0010-0000-D700-00000F000000}" name="15" dataDxfId="4563"/>
    <tableColumn id="16" xr3:uid="{00000000-0010-0000-D700-000010000000}" name="16" dataDxfId="4562"/>
    <tableColumn id="17" xr3:uid="{00000000-0010-0000-D700-000011000000}" name="17" dataDxfId="4561"/>
    <tableColumn id="18" xr3:uid="{00000000-0010-0000-D700-000012000000}" name="18" dataDxfId="4560"/>
    <tableColumn id="19" xr3:uid="{00000000-0010-0000-D700-000013000000}" name="19" dataDxfId="4559"/>
    <tableColumn id="20" xr3:uid="{00000000-0010-0000-D700-000014000000}" name="20" dataDxfId="4558"/>
    <tableColumn id="21" xr3:uid="{00000000-0010-0000-D700-000015000000}" name="21" dataDxfId="4557"/>
    <tableColumn id="22" xr3:uid="{00000000-0010-0000-D700-000016000000}" name="22" dataDxfId="4556"/>
    <tableColumn id="23" xr3:uid="{00000000-0010-0000-D700-000017000000}" name="23" dataDxfId="4555"/>
    <tableColumn id="24" xr3:uid="{00000000-0010-0000-D700-000018000000}" name="24" dataDxfId="4554"/>
    <tableColumn id="25" xr3:uid="{00000000-0010-0000-D700-000019000000}" name="25" dataDxfId="4553"/>
    <tableColumn id="26" xr3:uid="{00000000-0010-0000-D700-00001A000000}" name="26" dataDxfId="4552"/>
    <tableColumn id="27" xr3:uid="{00000000-0010-0000-D700-00001B000000}" name="27" dataDxfId="4551"/>
    <tableColumn id="28" xr3:uid="{00000000-0010-0000-D700-00001C000000}" name="28" dataDxfId="4550"/>
    <tableColumn id="29" xr3:uid="{00000000-0010-0000-D700-00001D000000}" name="29" dataDxfId="4549"/>
    <tableColumn id="30" xr3:uid="{00000000-0010-0000-D700-00001E000000}" name="30" dataDxfId="4548"/>
    <tableColumn id="31" xr3:uid="{00000000-0010-0000-D700-00001F000000}" name="31" dataDxfId="4547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00000000-000C-0000-FFFF-FFFFD8000000}" name="Tabela33064192" displayName="Tabela33064192" ref="I51:AM66" totalsRowShown="0" headerRowDxfId="4546">
  <autoFilter ref="I51:AM66" xr:uid="{00000000-0009-0000-0100-0000B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800-000001000000}" name="1" dataDxfId="4545"/>
    <tableColumn id="2" xr3:uid="{00000000-0010-0000-D800-000002000000}" name="2" dataDxfId="4544"/>
    <tableColumn id="3" xr3:uid="{00000000-0010-0000-D800-000003000000}" name="3" dataDxfId="4543"/>
    <tableColumn id="4" xr3:uid="{00000000-0010-0000-D800-000004000000}" name="4" dataDxfId="4542"/>
    <tableColumn id="5" xr3:uid="{00000000-0010-0000-D800-000005000000}" name="5" dataDxfId="4541"/>
    <tableColumn id="6" xr3:uid="{00000000-0010-0000-D800-000006000000}" name="6" dataDxfId="4540"/>
    <tableColumn id="7" xr3:uid="{00000000-0010-0000-D800-000007000000}" name="7" dataDxfId="4539"/>
    <tableColumn id="8" xr3:uid="{00000000-0010-0000-D800-000008000000}" name="8" dataDxfId="4538"/>
    <tableColumn id="9" xr3:uid="{00000000-0010-0000-D800-000009000000}" name="9" dataDxfId="4537"/>
    <tableColumn id="10" xr3:uid="{00000000-0010-0000-D800-00000A000000}" name="10" dataDxfId="4536"/>
    <tableColumn id="11" xr3:uid="{00000000-0010-0000-D800-00000B000000}" name="11" dataDxfId="4535"/>
    <tableColumn id="12" xr3:uid="{00000000-0010-0000-D800-00000C000000}" name="12" dataDxfId="4534"/>
    <tableColumn id="13" xr3:uid="{00000000-0010-0000-D800-00000D000000}" name="13" dataDxfId="4533"/>
    <tableColumn id="14" xr3:uid="{00000000-0010-0000-D800-00000E000000}" name="14" dataDxfId="4532"/>
    <tableColumn id="15" xr3:uid="{00000000-0010-0000-D800-00000F000000}" name="15" dataDxfId="4531"/>
    <tableColumn id="16" xr3:uid="{00000000-0010-0000-D800-000010000000}" name="16" dataDxfId="4530"/>
    <tableColumn id="17" xr3:uid="{00000000-0010-0000-D800-000011000000}" name="17" dataDxfId="4529"/>
    <tableColumn id="18" xr3:uid="{00000000-0010-0000-D800-000012000000}" name="18" dataDxfId="4528"/>
    <tableColumn id="19" xr3:uid="{00000000-0010-0000-D800-000013000000}" name="19" dataDxfId="4527"/>
    <tableColumn id="20" xr3:uid="{00000000-0010-0000-D800-000014000000}" name="20" dataDxfId="4526"/>
    <tableColumn id="21" xr3:uid="{00000000-0010-0000-D800-000015000000}" name="21" dataDxfId="4525"/>
    <tableColumn id="22" xr3:uid="{00000000-0010-0000-D800-000016000000}" name="22" dataDxfId="4524"/>
    <tableColumn id="23" xr3:uid="{00000000-0010-0000-D800-000017000000}" name="23" dataDxfId="4523"/>
    <tableColumn id="24" xr3:uid="{00000000-0010-0000-D800-000018000000}" name="24" dataDxfId="4522"/>
    <tableColumn id="25" xr3:uid="{00000000-0010-0000-D800-000019000000}" name="25" dataDxfId="4521"/>
    <tableColumn id="26" xr3:uid="{00000000-0010-0000-D800-00001A000000}" name="26" dataDxfId="4520"/>
    <tableColumn id="27" xr3:uid="{00000000-0010-0000-D800-00001B000000}" name="27" dataDxfId="4519"/>
    <tableColumn id="28" xr3:uid="{00000000-0010-0000-D800-00001C000000}" name="28" dataDxfId="4518"/>
    <tableColumn id="29" xr3:uid="{00000000-0010-0000-D800-00001D000000}" name="29" dataDxfId="4517"/>
    <tableColumn id="30" xr3:uid="{00000000-0010-0000-D800-00001E000000}" name="30" dataDxfId="4516"/>
    <tableColumn id="31" xr3:uid="{00000000-0010-0000-D800-00001F000000}" name="31" dataDxfId="4515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00000000-000C-0000-FFFF-FFFFD9000000}" name="Jedzenie2193" displayName="Jedzenie2193" ref="B74:G83" headerRowCount="0" totalsRowShown="0" headerRowDxfId="4514">
  <tableColumns count="6">
    <tableColumn id="1" xr3:uid="{00000000-0010-0000-D900-000001000000}" name="Kategoria" dataDxfId="4513">
      <calculatedColumnFormula>'Wzorzec kategorii'!B36</calculatedColumnFormula>
    </tableColumn>
    <tableColumn id="2" xr3:uid="{00000000-0010-0000-D900-000002000000}" name="0" headerRowDxfId="4512" dataDxfId="4511" dataCellStyle="Walutowy"/>
    <tableColumn id="3" xr3:uid="{00000000-0010-0000-D900-000003000000}" name="02" headerRowDxfId="4510" dataDxfId="4509" dataCellStyle="Walutowy">
      <calculatedColumnFormula>SUM(Tabela330196[#This Row])</calculatedColumnFormula>
    </tableColumn>
    <tableColumn id="4" xr3:uid="{00000000-0010-0000-D900-000004000000}" name="Kolumna4" dataDxfId="4508" dataCellStyle="Walutowy">
      <calculatedColumnFormula>C74-D74</calculatedColumnFormula>
    </tableColumn>
    <tableColumn id="5" xr3:uid="{00000000-0010-0000-D900-000005000000}" name="Kolumna1" dataDxfId="4507" dataCellStyle="Procentowy">
      <calculatedColumnFormula>IFERROR(D74/C74,"")</calculatedColumnFormula>
    </tableColumn>
    <tableColumn id="6" xr3:uid="{00000000-0010-0000-D900-000006000000}" name="Kolumna2" dataDxfId="4506" dataCellStyle="Walutowy"/>
  </tableColumns>
  <tableStyleInfo name="TableStyleLight9" showFirstColumn="0" showLastColumn="0" showRowStripes="1" showColumnStripes="0"/>
</table>
</file>

<file path=xl/tables/table2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00000000-000C-0000-FFFF-FFFFDA000000}" name="Transport3194" displayName="Transport3194" ref="B98:G107" headerRowCount="0" totalsRowShown="0">
  <tableColumns count="6">
    <tableColumn id="1" xr3:uid="{00000000-0010-0000-DA00-000001000000}" name="Kolumna1" dataDxfId="4505">
      <calculatedColumnFormula>'Wzorzec kategorii'!B60</calculatedColumnFormula>
    </tableColumn>
    <tableColumn id="2" xr3:uid="{00000000-0010-0000-DA00-000002000000}" name="Kolumna2" dataDxfId="4504" dataCellStyle="Walutowy"/>
    <tableColumn id="3" xr3:uid="{00000000-0010-0000-DA00-000003000000}" name="Kolumna3" dataDxfId="4503" dataCellStyle="Walutowy">
      <calculatedColumnFormula>SUM(Tabela1942208[#This Row])</calculatedColumnFormula>
    </tableColumn>
    <tableColumn id="4" xr3:uid="{00000000-0010-0000-DA00-000004000000}" name="Kolumna4" dataDxfId="4502" dataCellStyle="Walutowy">
      <calculatedColumnFormula>C98-D98</calculatedColumnFormula>
    </tableColumn>
    <tableColumn id="5" xr3:uid="{00000000-0010-0000-DA00-000005000000}" name="Kolumna5" dataDxfId="4501" dataCellStyle="Procentowy">
      <calculatedColumnFormula>IFERROR(D98/C98,"")</calculatedColumnFormula>
    </tableColumn>
    <tableColumn id="6" xr3:uid="{00000000-0010-0000-DA00-000006000000}" name="Kolumna6" dataDxfId="4500" dataCellStyle="Walutowy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7000000}" name="Tabela27" displayName="Tabela27" ref="I136:AM144" totalsRowShown="0" headerRowDxfId="8336" dataDxfId="8335">
  <autoFilter ref="I136:AM144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700-000001000000}" name="1" dataDxfId="8334"/>
    <tableColumn id="2" xr3:uid="{00000000-0010-0000-1700-000002000000}" name="2" dataDxfId="8333"/>
    <tableColumn id="3" xr3:uid="{00000000-0010-0000-1700-000003000000}" name="3" dataDxfId="8332"/>
    <tableColumn id="4" xr3:uid="{00000000-0010-0000-1700-000004000000}" name="4" dataDxfId="8331"/>
    <tableColumn id="5" xr3:uid="{00000000-0010-0000-1700-000005000000}" name="5" dataDxfId="8330"/>
    <tableColumn id="6" xr3:uid="{00000000-0010-0000-1700-000006000000}" name="6" dataDxfId="8329"/>
    <tableColumn id="7" xr3:uid="{00000000-0010-0000-1700-000007000000}" name="7" dataDxfId="8328"/>
    <tableColumn id="8" xr3:uid="{00000000-0010-0000-1700-000008000000}" name="8" dataDxfId="8327"/>
    <tableColumn id="9" xr3:uid="{00000000-0010-0000-1700-000009000000}" name="9" dataDxfId="8326"/>
    <tableColumn id="10" xr3:uid="{00000000-0010-0000-1700-00000A000000}" name="10" dataDxfId="8325"/>
    <tableColumn id="11" xr3:uid="{00000000-0010-0000-1700-00000B000000}" name="11" dataDxfId="8324"/>
    <tableColumn id="12" xr3:uid="{00000000-0010-0000-1700-00000C000000}" name="12" dataDxfId="8323"/>
    <tableColumn id="13" xr3:uid="{00000000-0010-0000-1700-00000D000000}" name="13" dataDxfId="8322"/>
    <tableColumn id="14" xr3:uid="{00000000-0010-0000-1700-00000E000000}" name="14" dataDxfId="8321"/>
    <tableColumn id="15" xr3:uid="{00000000-0010-0000-1700-00000F000000}" name="15" dataDxfId="8320"/>
    <tableColumn id="16" xr3:uid="{00000000-0010-0000-1700-000010000000}" name="16" dataDxfId="8319"/>
    <tableColumn id="17" xr3:uid="{00000000-0010-0000-1700-000011000000}" name="17" dataDxfId="8318"/>
    <tableColumn id="18" xr3:uid="{00000000-0010-0000-1700-000012000000}" name="18" dataDxfId="8317"/>
    <tableColumn id="19" xr3:uid="{00000000-0010-0000-1700-000013000000}" name="19" dataDxfId="8316"/>
    <tableColumn id="20" xr3:uid="{00000000-0010-0000-1700-000014000000}" name="20" dataDxfId="8315"/>
    <tableColumn id="21" xr3:uid="{00000000-0010-0000-1700-000015000000}" name="21" dataDxfId="8314"/>
    <tableColumn id="22" xr3:uid="{00000000-0010-0000-1700-000016000000}" name="22" dataDxfId="8313"/>
    <tableColumn id="23" xr3:uid="{00000000-0010-0000-1700-000017000000}" name="23" dataDxfId="8312"/>
    <tableColumn id="24" xr3:uid="{00000000-0010-0000-1700-000018000000}" name="24" dataDxfId="8311"/>
    <tableColumn id="25" xr3:uid="{00000000-0010-0000-1700-000019000000}" name="25" dataDxfId="8310"/>
    <tableColumn id="26" xr3:uid="{00000000-0010-0000-1700-00001A000000}" name="26" dataDxfId="8309"/>
    <tableColumn id="27" xr3:uid="{00000000-0010-0000-1700-00001B000000}" name="27" dataDxfId="8308"/>
    <tableColumn id="28" xr3:uid="{00000000-0010-0000-1700-00001C000000}" name="28" dataDxfId="8307"/>
    <tableColumn id="29" xr3:uid="{00000000-0010-0000-1700-00001D000000}" name="29" dataDxfId="8306"/>
    <tableColumn id="30" xr3:uid="{00000000-0010-0000-1700-00001E000000}" name="30" dataDxfId="8305"/>
    <tableColumn id="31" xr3:uid="{00000000-0010-0000-1700-00001F000000}" name="31" dataDxfId="8304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0000000-000C-0000-FFFF-FFFFDB000000}" name="Przychody6" displayName="Przychody6" ref="B52:G66" headerRowCount="0" totalsRowShown="0" headerRowDxfId="4499">
  <tableColumns count="6">
    <tableColumn id="1" xr3:uid="{00000000-0010-0000-DB00-000001000000}" name="Kolumna1" dataDxfId="4498">
      <calculatedColumnFormula>'Wzorzec kategorii'!B15</calculatedColumnFormula>
    </tableColumn>
    <tableColumn id="2" xr3:uid="{00000000-0010-0000-DB00-000002000000}" name="Kolumna2" dataDxfId="4497" dataCellStyle="Walutowy"/>
    <tableColumn id="3" xr3:uid="{00000000-0010-0000-DB00-000003000000}" name="Kolumna3" dataDxfId="4496" dataCellStyle="Walutowy">
      <calculatedColumnFormula>SUM(Tabela33064224[#This Row])</calculatedColumnFormula>
    </tableColumn>
    <tableColumn id="4" xr3:uid="{00000000-0010-0000-DB00-000004000000}" name="Kolumna4" dataDxfId="4495" dataCellStyle="Walutowy">
      <calculatedColumnFormula>Przychody6[[#This Row],[Kolumna3]]-Przychody6[[#This Row],[Kolumna2]]</calculatedColumnFormula>
    </tableColumn>
    <tableColumn id="5" xr3:uid="{00000000-0010-0000-DB00-000005000000}" name="Kolumna5" dataDxfId="4494" dataCellStyle="Procentowy">
      <calculatedColumnFormula>IFERROR(D52/C52,"")</calculatedColumnFormula>
    </tableColumn>
    <tableColumn id="6" xr3:uid="{00000000-0010-0000-DB00-000006000000}" name="Kolumna6" dataDxfId="4493"/>
  </tableColumns>
  <tableStyleInfo name="TableStyleLight9" showFirstColumn="0" showLastColumn="0" showRowStripes="1" showColumnStripes="0"/>
</table>
</file>

<file path=xl/tables/table2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00000000-000C-0000-FFFF-FFFFDC000000}" name="Tabela330196" displayName="Tabela330196" ref="I73:AM83" totalsRowShown="0" headerRowDxfId="4492">
  <autoFilter ref="I73:AM83" xr:uid="{00000000-0009-0000-0100-0000C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DC00-000001000000}" name="1" dataDxfId="4491"/>
    <tableColumn id="2" xr3:uid="{00000000-0010-0000-DC00-000002000000}" name="2" dataDxfId="4490"/>
    <tableColumn id="3" xr3:uid="{00000000-0010-0000-DC00-000003000000}" name="3" dataDxfId="4489"/>
    <tableColumn id="4" xr3:uid="{00000000-0010-0000-DC00-000004000000}" name="4" dataDxfId="4488"/>
    <tableColumn id="5" xr3:uid="{00000000-0010-0000-DC00-000005000000}" name="5" dataDxfId="4487"/>
    <tableColumn id="6" xr3:uid="{00000000-0010-0000-DC00-000006000000}" name="6" dataDxfId="4486"/>
    <tableColumn id="7" xr3:uid="{00000000-0010-0000-DC00-000007000000}" name="7" dataDxfId="4485"/>
    <tableColumn id="8" xr3:uid="{00000000-0010-0000-DC00-000008000000}" name="8" dataDxfId="4484"/>
    <tableColumn id="9" xr3:uid="{00000000-0010-0000-DC00-000009000000}" name="9" dataDxfId="4483"/>
    <tableColumn id="10" xr3:uid="{00000000-0010-0000-DC00-00000A000000}" name="10" dataDxfId="4482"/>
    <tableColumn id="11" xr3:uid="{00000000-0010-0000-DC00-00000B000000}" name="11" dataDxfId="4481"/>
    <tableColumn id="12" xr3:uid="{00000000-0010-0000-DC00-00000C000000}" name="12" dataDxfId="4480"/>
    <tableColumn id="13" xr3:uid="{00000000-0010-0000-DC00-00000D000000}" name="13" dataDxfId="4479"/>
    <tableColumn id="14" xr3:uid="{00000000-0010-0000-DC00-00000E000000}" name="14" dataDxfId="4478"/>
    <tableColumn id="15" xr3:uid="{00000000-0010-0000-DC00-00000F000000}" name="15" dataDxfId="4477"/>
    <tableColumn id="16" xr3:uid="{00000000-0010-0000-DC00-000010000000}" name="16" dataDxfId="4476"/>
    <tableColumn id="17" xr3:uid="{00000000-0010-0000-DC00-000011000000}" name="17" dataDxfId="4475"/>
    <tableColumn id="18" xr3:uid="{00000000-0010-0000-DC00-000012000000}" name="18" dataDxfId="4474"/>
    <tableColumn id="19" xr3:uid="{00000000-0010-0000-DC00-000013000000}" name="19" dataDxfId="4473"/>
    <tableColumn id="20" xr3:uid="{00000000-0010-0000-DC00-000014000000}" name="20" dataDxfId="4472"/>
    <tableColumn id="21" xr3:uid="{00000000-0010-0000-DC00-000015000000}" name="21" dataDxfId="4471"/>
    <tableColumn id="22" xr3:uid="{00000000-0010-0000-DC00-000016000000}" name="22" dataDxfId="4470"/>
    <tableColumn id="23" xr3:uid="{00000000-0010-0000-DC00-000017000000}" name="23" dataDxfId="4469"/>
    <tableColumn id="24" xr3:uid="{00000000-0010-0000-DC00-000018000000}" name="24" dataDxfId="4468"/>
    <tableColumn id="25" xr3:uid="{00000000-0010-0000-DC00-000019000000}" name="25" dataDxfId="4467"/>
    <tableColumn id="26" xr3:uid="{00000000-0010-0000-DC00-00001A000000}" name="26" dataDxfId="4466"/>
    <tableColumn id="27" xr3:uid="{00000000-0010-0000-DC00-00001B000000}" name="27" dataDxfId="4465"/>
    <tableColumn id="28" xr3:uid="{00000000-0010-0000-DC00-00001C000000}" name="28" dataDxfId="4464"/>
    <tableColumn id="29" xr3:uid="{00000000-0010-0000-DC00-00001D000000}" name="29" dataDxfId="4463"/>
    <tableColumn id="30" xr3:uid="{00000000-0010-0000-DC00-00001E000000}" name="30" dataDxfId="4462"/>
    <tableColumn id="31" xr3:uid="{00000000-0010-0000-DC00-00001F000000}" name="31" dataDxfId="4461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00000000-000C-0000-FFFF-FFFFDD000000}" name="Tabela431197" displayName="Tabela431197" ref="B86:G95" headerRowCount="0" totalsRowShown="0" headerRowDxfId="4460">
  <tableColumns count="6">
    <tableColumn id="1" xr3:uid="{00000000-0010-0000-DD00-000001000000}" name="Kolumna1" dataDxfId="4459">
      <calculatedColumnFormula>'Wzorzec kategorii'!B48</calculatedColumnFormula>
    </tableColumn>
    <tableColumn id="2" xr3:uid="{00000000-0010-0000-DD00-000002000000}" name="Kolumna2" headerRowDxfId="4458" dataDxfId="4457" dataCellStyle="Walutowy"/>
    <tableColumn id="3" xr3:uid="{00000000-0010-0000-DD00-000003000000}" name="Kolumna3" headerRowDxfId="4456" dataDxfId="4455" dataCellStyle="Walutowy">
      <calculatedColumnFormula>SUM(Tabela1841207[#This Row])</calculatedColumnFormula>
    </tableColumn>
    <tableColumn id="4" xr3:uid="{00000000-0010-0000-DD00-000004000000}" name="Kolumna4" headerRowDxfId="4454" dataDxfId="4453" dataCellStyle="Walutowy">
      <calculatedColumnFormula>C86-D86</calculatedColumnFormula>
    </tableColumn>
    <tableColumn id="5" xr3:uid="{00000000-0010-0000-DD00-000005000000}" name="Kolumna5" headerRowDxfId="4452" dataDxfId="4451" dataCellStyle="Procentowy">
      <calculatedColumnFormula>IFERROR(D86/C86,"")</calculatedColumnFormula>
    </tableColumn>
    <tableColumn id="6" xr3:uid="{00000000-0010-0000-DD00-000006000000}" name="Kolumna6" headerRowDxfId="4450" dataDxfId="4449" dataCellStyle="Walutowy"/>
  </tableColumns>
  <tableStyleInfo name="TableStyleLight9" showFirstColumn="0" showLastColumn="0" showRowStripes="1" showColumnStripes="0"/>
</table>
</file>

<file path=xl/tables/table2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00000000-000C-0000-FFFF-FFFFDE000000}" name="Tabela832198" displayName="Tabela832198" ref="B110:G119" headerRowCount="0" totalsRowShown="0">
  <tableColumns count="6">
    <tableColumn id="1" xr3:uid="{00000000-0010-0000-DE00-000001000000}" name="Kolumna1" headerRowDxfId="4448" dataDxfId="4447">
      <calculatedColumnFormula>'Wzorzec kategorii'!B72</calculatedColumnFormula>
    </tableColumn>
    <tableColumn id="2" xr3:uid="{00000000-0010-0000-DE00-000002000000}" name="Kolumna2" dataDxfId="4446" dataCellStyle="Walutowy"/>
    <tableColumn id="3" xr3:uid="{00000000-0010-0000-DE00-000003000000}" name="Kolumna3" dataDxfId="4445" dataCellStyle="Walutowy">
      <calculatedColumnFormula>SUM(Tabela192143209[#This Row])</calculatedColumnFormula>
    </tableColumn>
    <tableColumn id="4" xr3:uid="{00000000-0010-0000-DE00-000004000000}" name="Kolumna4" dataDxfId="4444" dataCellStyle="Walutowy">
      <calculatedColumnFormula>C110-D110</calculatedColumnFormula>
    </tableColumn>
    <tableColumn id="5" xr3:uid="{00000000-0010-0000-DE00-000005000000}" name="Kolumna5" dataDxfId="4443" dataCellStyle="Procentowy">
      <calculatedColumnFormula>IFERROR(D110/C110,"")</calculatedColumnFormula>
    </tableColumn>
    <tableColumn id="6" xr3:uid="{00000000-0010-0000-DE00-000006000000}" name="Kolumna6" dataDxfId="4442" dataCellStyle="Walutowy"/>
  </tableColumns>
  <tableStyleInfo name="TableStyleLight9" showFirstColumn="0" showLastColumn="0" showRowStripes="1" showColumnStripes="0"/>
</table>
</file>

<file path=xl/tables/table2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DF000000}" name="Tabela933199" displayName="Tabela933199" ref="B122:G131" headerRowCount="0" totalsRowShown="0">
  <tableColumns count="6">
    <tableColumn id="1" xr3:uid="{00000000-0010-0000-DF00-000001000000}" name="Kolumna1" headerRowDxfId="4441" dataDxfId="4440">
      <calculatedColumnFormula>'Wzorzec kategorii'!B84</calculatedColumnFormula>
    </tableColumn>
    <tableColumn id="2" xr3:uid="{00000000-0010-0000-DF00-000002000000}" name="Kolumna2" dataDxfId="4439" dataCellStyle="Walutowy"/>
    <tableColumn id="3" xr3:uid="{00000000-0010-0000-DF00-000003000000}" name="Kolumna3" dataDxfId="4438" dataCellStyle="Walutowy">
      <calculatedColumnFormula>SUM(Tabela19212547213[#This Row])</calculatedColumnFormula>
    </tableColumn>
    <tableColumn id="4" xr3:uid="{00000000-0010-0000-DF00-000004000000}" name="Kolumna4" dataDxfId="4437" dataCellStyle="Walutowy">
      <calculatedColumnFormula>C122-D122</calculatedColumnFormula>
    </tableColumn>
    <tableColumn id="5" xr3:uid="{00000000-0010-0000-DF00-000005000000}" name="Kolumna5" dataDxfId="4436" dataCellStyle="Procentowy">
      <calculatedColumnFormula>IFERROR(D122/C122,"")</calculatedColumnFormula>
    </tableColumn>
    <tableColumn id="6" xr3:uid="{00000000-0010-0000-DF00-000006000000}" name="Kolumna6" dataDxfId="4435" dataCellStyle="Walutowy"/>
  </tableColumns>
  <tableStyleInfo name="TableStyleLight9" showFirstColumn="0" showLastColumn="0" showRowStripes="1" showColumnStripes="0"/>
</table>
</file>

<file path=xl/tables/table2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0000000-000C-0000-FFFF-FFFFE0000000}" name="Tabela1034200" displayName="Tabela1034200" ref="B134:G143" headerRowCount="0" totalsRowShown="0">
  <tableColumns count="6">
    <tableColumn id="1" xr3:uid="{00000000-0010-0000-E000-000001000000}" name="Kolumna1" headerRowDxfId="4434" dataDxfId="4433">
      <calculatedColumnFormula>'Wzorzec kategorii'!B96</calculatedColumnFormula>
    </tableColumn>
    <tableColumn id="2" xr3:uid="{00000000-0010-0000-E000-000002000000}" name="Kolumna2" dataDxfId="4432" dataCellStyle="Walutowy"/>
    <tableColumn id="3" xr3:uid="{00000000-0010-0000-E000-000003000000}" name="Kolumna3" dataDxfId="4431" dataCellStyle="Walutowy">
      <calculatedColumnFormula>SUM(Tabela19212446212[#This Row])</calculatedColumnFormula>
    </tableColumn>
    <tableColumn id="4" xr3:uid="{00000000-0010-0000-E000-000004000000}" name="Kolumna4" dataDxfId="4430" dataCellStyle="Walutowy">
      <calculatedColumnFormula>C134-D134</calculatedColumnFormula>
    </tableColumn>
    <tableColumn id="5" xr3:uid="{00000000-0010-0000-E000-000005000000}" name="Kolumna5" dataDxfId="4429" dataCellStyle="Procentowy">
      <calculatedColumnFormula>IFERROR(D134/C134,"")</calculatedColumnFormula>
    </tableColumn>
    <tableColumn id="6" xr3:uid="{00000000-0010-0000-E000-000006000000}" name="Kolumna6" dataDxfId="4428" dataCellStyle="Walutowy"/>
  </tableColumns>
  <tableStyleInfo name="TableStyleLight9" showFirstColumn="0" showLastColumn="0" showRowStripes="1" showColumnStripes="0"/>
</table>
</file>

<file path=xl/tables/table2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00000000-000C-0000-FFFF-FFFFE1000000}" name="Tabela1135201" displayName="Tabela1135201" ref="B146:G155" headerRowCount="0" totalsRowShown="0">
  <tableColumns count="6">
    <tableColumn id="1" xr3:uid="{00000000-0010-0000-E100-000001000000}" name="Kolumna1" dataDxfId="4427">
      <calculatedColumnFormula>'Wzorzec kategorii'!B108</calculatedColumnFormula>
    </tableColumn>
    <tableColumn id="2" xr3:uid="{00000000-0010-0000-E100-000002000000}" name="Kolumna2" dataDxfId="4426" dataCellStyle="Walutowy"/>
    <tableColumn id="3" xr3:uid="{00000000-0010-0000-E100-000003000000}" name="Kolumna3" dataDxfId="4425" dataCellStyle="Walutowy">
      <calculatedColumnFormula>SUM(Tabela192244210[#This Row])</calculatedColumnFormula>
    </tableColumn>
    <tableColumn id="4" xr3:uid="{00000000-0010-0000-E100-000004000000}" name="Kolumna4" dataDxfId="4424" dataCellStyle="Walutowy">
      <calculatedColumnFormula>C146-D146</calculatedColumnFormula>
    </tableColumn>
    <tableColumn id="5" xr3:uid="{00000000-0010-0000-E100-000005000000}" name="Kolumna5" dataDxfId="4423" dataCellStyle="Procentowy">
      <calculatedColumnFormula>IFERROR(D146/C146,"")</calculatedColumnFormula>
    </tableColumn>
    <tableColumn id="6" xr3:uid="{00000000-0010-0000-E100-000006000000}" name="Kolumna6" dataDxfId="4422" dataCellStyle="Walutowy"/>
  </tableColumns>
  <tableStyleInfo name="TableStyleLight9" showFirstColumn="0" showLastColumn="0" showRowStripes="1" showColumnStripes="0"/>
</table>
</file>

<file path=xl/tables/table2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00000000-000C-0000-FFFF-FFFFE2000000}" name="Tabela1236202" displayName="Tabela1236202" ref="B158:G167" headerRowCount="0" totalsRowShown="0">
  <tableColumns count="6">
    <tableColumn id="1" xr3:uid="{00000000-0010-0000-E200-000001000000}" name="Kolumna1" dataDxfId="4421">
      <calculatedColumnFormula>'Wzorzec kategorii'!B120</calculatedColumnFormula>
    </tableColumn>
    <tableColumn id="2" xr3:uid="{00000000-0010-0000-E200-000002000000}" name="Kolumna2" dataDxfId="4420" dataCellStyle="Walutowy"/>
    <tableColumn id="3" xr3:uid="{00000000-0010-0000-E200-000003000000}" name="Kolumna3" dataDxfId="4419" dataCellStyle="Walutowy">
      <calculatedColumnFormula>SUM(Tabela2548214[#This Row])</calculatedColumnFormula>
    </tableColumn>
    <tableColumn id="4" xr3:uid="{00000000-0010-0000-E200-000004000000}" name="Kolumna4" dataDxfId="4418" dataCellStyle="Walutowy">
      <calculatedColumnFormula>C158-D158</calculatedColumnFormula>
    </tableColumn>
    <tableColumn id="5" xr3:uid="{00000000-0010-0000-E200-000005000000}" name="Kolumna5" dataDxfId="4417" dataCellStyle="Procentowy">
      <calculatedColumnFormula>IFERROR(D158/C158,"")</calculatedColumnFormula>
    </tableColumn>
    <tableColumn id="6" xr3:uid="{00000000-0010-0000-E200-000006000000}" name="Kolumna6" dataDxfId="4416" dataCellStyle="Walutowy"/>
  </tableColumns>
  <tableStyleInfo name="TableStyleLight9" showFirstColumn="0" showLastColumn="0" showRowStripes="1" showColumnStripes="0"/>
</table>
</file>

<file path=xl/tables/table2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00000000-000C-0000-FFFF-FFFFE3000000}" name="Tabela1337203" displayName="Tabela1337203" ref="B170:G179" headerRowCount="0" totalsRowShown="0">
  <tableColumns count="6">
    <tableColumn id="1" xr3:uid="{00000000-0010-0000-E300-000001000000}" name="Kolumna1" dataDxfId="4415">
      <calculatedColumnFormula>'Wzorzec kategorii'!B132</calculatedColumnFormula>
    </tableColumn>
    <tableColumn id="2" xr3:uid="{00000000-0010-0000-E300-000002000000}" name="Kolumna2" dataDxfId="4414" dataCellStyle="Walutowy"/>
    <tableColumn id="3" xr3:uid="{00000000-0010-0000-E300-000003000000}" name="Kolumna3" dataDxfId="4413" dataCellStyle="Walutowy">
      <calculatedColumnFormula>SUM(Tabela2649215[#This Row])</calculatedColumnFormula>
    </tableColumn>
    <tableColumn id="4" xr3:uid="{00000000-0010-0000-E300-000004000000}" name="Kolumna4" dataDxfId="4412" dataCellStyle="Walutowy">
      <calculatedColumnFormula>C170-D170</calculatedColumnFormula>
    </tableColumn>
    <tableColumn id="5" xr3:uid="{00000000-0010-0000-E300-000005000000}" name="Kolumna5" dataDxfId="4411" dataCellStyle="Procentowy">
      <calculatedColumnFormula>IFERROR(D170/C170,"")</calculatedColumnFormula>
    </tableColumn>
    <tableColumn id="6" xr3:uid="{00000000-0010-0000-E300-000006000000}" name="Kolumna6" dataDxfId="4410" dataCellStyle="Walutowy"/>
  </tableColumns>
  <tableStyleInfo name="TableStyleLight9" showFirstColumn="0" showLastColumn="0" showRowStripes="1" showColumnStripes="0"/>
</table>
</file>

<file path=xl/tables/table2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00000000-000C-0000-FFFF-FFFFE4000000}" name="Tabela1438204" displayName="Tabela1438204" ref="B182:G191" headerRowCount="0" totalsRowShown="0">
  <tableColumns count="6">
    <tableColumn id="1" xr3:uid="{00000000-0010-0000-E400-000001000000}" name="Kolumna1" dataDxfId="4409">
      <calculatedColumnFormula>'Wzorzec kategorii'!B144</calculatedColumnFormula>
    </tableColumn>
    <tableColumn id="2" xr3:uid="{00000000-0010-0000-E400-000002000000}" name="Kolumna2" dataDxfId="4408" dataCellStyle="Walutowy"/>
    <tableColumn id="3" xr3:uid="{00000000-0010-0000-E400-000003000000}" name="Kolumna3" dataDxfId="4407" dataCellStyle="Walutowy">
      <calculatedColumnFormula>SUM(Tabela2750216[#This Row])</calculatedColumnFormula>
    </tableColumn>
    <tableColumn id="4" xr3:uid="{00000000-0010-0000-E400-000004000000}" name="Kolumna4" dataDxfId="4406" dataCellStyle="Walutowy">
      <calculatedColumnFormula>C182-D182</calculatedColumnFormula>
    </tableColumn>
    <tableColumn id="5" xr3:uid="{00000000-0010-0000-E400-000005000000}" name="Kolumna5" dataDxfId="4405" dataCellStyle="Procentowy">
      <calculatedColumnFormula>IFERROR(D182/C182,"")</calculatedColumnFormula>
    </tableColumn>
    <tableColumn id="6" xr3:uid="{00000000-0010-0000-E400-000006000000}" name="Kolumna6" dataDxfId="4404" dataCellStyle="Walutowy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Tabela28" displayName="Tabela28" ref="I146:AM152" totalsRowShown="0" headerRowDxfId="8303" dataDxfId="8301" headerRowBorderDxfId="8302">
  <autoFilter ref="I146:AM152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800-000001000000}" name="1" dataDxfId="8300"/>
    <tableColumn id="2" xr3:uid="{00000000-0010-0000-1800-000002000000}" name="2" dataDxfId="8299"/>
    <tableColumn id="3" xr3:uid="{00000000-0010-0000-1800-000003000000}" name="3" dataDxfId="8298"/>
    <tableColumn id="4" xr3:uid="{00000000-0010-0000-1800-000004000000}" name="4" dataDxfId="8297"/>
    <tableColumn id="5" xr3:uid="{00000000-0010-0000-1800-000005000000}" name="5" dataDxfId="8296"/>
    <tableColumn id="6" xr3:uid="{00000000-0010-0000-1800-000006000000}" name="6" dataDxfId="8295"/>
    <tableColumn id="7" xr3:uid="{00000000-0010-0000-1800-000007000000}" name="7" dataDxfId="8294"/>
    <tableColumn id="8" xr3:uid="{00000000-0010-0000-1800-000008000000}" name="8" dataDxfId="8293"/>
    <tableColumn id="9" xr3:uid="{00000000-0010-0000-1800-000009000000}" name="9" dataDxfId="8292"/>
    <tableColumn id="10" xr3:uid="{00000000-0010-0000-1800-00000A000000}" name="10" dataDxfId="8291"/>
    <tableColumn id="11" xr3:uid="{00000000-0010-0000-1800-00000B000000}" name="11" dataDxfId="8290"/>
    <tableColumn id="12" xr3:uid="{00000000-0010-0000-1800-00000C000000}" name="12" dataDxfId="8289"/>
    <tableColumn id="13" xr3:uid="{00000000-0010-0000-1800-00000D000000}" name="13" dataDxfId="8288"/>
    <tableColumn id="14" xr3:uid="{00000000-0010-0000-1800-00000E000000}" name="14" dataDxfId="8287"/>
    <tableColumn id="15" xr3:uid="{00000000-0010-0000-1800-00000F000000}" name="15" dataDxfId="8286"/>
    <tableColumn id="16" xr3:uid="{00000000-0010-0000-1800-000010000000}" name="16" dataDxfId="8285"/>
    <tableColumn id="17" xr3:uid="{00000000-0010-0000-1800-000011000000}" name="17" dataDxfId="8284"/>
    <tableColumn id="18" xr3:uid="{00000000-0010-0000-1800-000012000000}" name="18" dataDxfId="8283"/>
    <tableColumn id="19" xr3:uid="{00000000-0010-0000-1800-000013000000}" name="19" dataDxfId="8282"/>
    <tableColumn id="20" xr3:uid="{00000000-0010-0000-1800-000014000000}" name="20" dataDxfId="8281"/>
    <tableColumn id="21" xr3:uid="{00000000-0010-0000-1800-000015000000}" name="21" dataDxfId="8280"/>
    <tableColumn id="22" xr3:uid="{00000000-0010-0000-1800-000016000000}" name="22" dataDxfId="8279"/>
    <tableColumn id="23" xr3:uid="{00000000-0010-0000-1800-000017000000}" name="23" dataDxfId="8278"/>
    <tableColumn id="24" xr3:uid="{00000000-0010-0000-1800-000018000000}" name="24" dataDxfId="8277"/>
    <tableColumn id="25" xr3:uid="{00000000-0010-0000-1800-000019000000}" name="25" dataDxfId="8276"/>
    <tableColumn id="26" xr3:uid="{00000000-0010-0000-1800-00001A000000}" name="26" dataDxfId="8275"/>
    <tableColumn id="27" xr3:uid="{00000000-0010-0000-1800-00001B000000}" name="27" dataDxfId="8274"/>
    <tableColumn id="28" xr3:uid="{00000000-0010-0000-1800-00001C000000}" name="28" dataDxfId="8273"/>
    <tableColumn id="29" xr3:uid="{00000000-0010-0000-1800-00001D000000}" name="29" dataDxfId="8272"/>
    <tableColumn id="30" xr3:uid="{00000000-0010-0000-1800-00001E000000}" name="30" dataDxfId="8271"/>
    <tableColumn id="31" xr3:uid="{00000000-0010-0000-1800-00001F000000}" name="31" dataDxfId="8270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00000000-000C-0000-FFFF-FFFFE5000000}" name="Tabela1539205" displayName="Tabela1539205" ref="B194:G203" headerRowCount="0" totalsRowShown="0">
  <tableColumns count="6">
    <tableColumn id="1" xr3:uid="{00000000-0010-0000-E500-000001000000}" name="Kolumna1" dataDxfId="4403">
      <calculatedColumnFormula>'Wzorzec kategorii'!B156</calculatedColumnFormula>
    </tableColumn>
    <tableColumn id="2" xr3:uid="{00000000-0010-0000-E500-000002000000}" name="Kolumna2" dataDxfId="4402" dataCellStyle="Walutowy"/>
    <tableColumn id="3" xr3:uid="{00000000-0010-0000-E500-000003000000}" name="Kolumna3" dataDxfId="4401" dataCellStyle="Walutowy">
      <calculatedColumnFormula>SUM(Tabela2851217[#This Row])</calculatedColumnFormula>
    </tableColumn>
    <tableColumn id="4" xr3:uid="{00000000-0010-0000-E500-000004000000}" name="Kolumna4" dataDxfId="4400" dataCellStyle="Walutowy">
      <calculatedColumnFormula>C194-D194</calculatedColumnFormula>
    </tableColumn>
    <tableColumn id="5" xr3:uid="{00000000-0010-0000-E500-000005000000}" name="Kolumna5" dataDxfId="4399" dataCellStyle="Procentowy">
      <calculatedColumnFormula>IFERROR(D194/C194,"")</calculatedColumnFormula>
    </tableColumn>
    <tableColumn id="6" xr3:uid="{00000000-0010-0000-E500-000006000000}" name="Kolumna6" dataDxfId="4398" dataCellStyle="Walutowy"/>
  </tableColumns>
  <tableStyleInfo name="TableStyleLight9" showFirstColumn="0" showLastColumn="0" showRowStripes="1" showColumnStripes="0"/>
</table>
</file>

<file path=xl/tables/table2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00000000-000C-0000-FFFF-FFFFE6000000}" name="Tabela1640206" displayName="Tabela1640206" ref="B206:G215" headerRowCount="0" totalsRowShown="0">
  <tableColumns count="6">
    <tableColumn id="1" xr3:uid="{00000000-0010-0000-E600-000001000000}" name="Kolumna1" dataDxfId="4397">
      <calculatedColumnFormula>'Wzorzec kategorii'!B168</calculatedColumnFormula>
    </tableColumn>
    <tableColumn id="2" xr3:uid="{00000000-0010-0000-E600-000002000000}" name="Kolumna2" dataDxfId="4396" dataCellStyle="Walutowy"/>
    <tableColumn id="3" xr3:uid="{00000000-0010-0000-E600-000003000000}" name="Kolumna3" dataDxfId="4395" dataCellStyle="Walutowy">
      <calculatedColumnFormula>SUM(Tabela192345211[#This Row])</calculatedColumnFormula>
    </tableColumn>
    <tableColumn id="4" xr3:uid="{00000000-0010-0000-E600-000004000000}" name="Kolumna4" dataDxfId="4394" dataCellStyle="Walutowy">
      <calculatedColumnFormula>C206-D206</calculatedColumnFormula>
    </tableColumn>
    <tableColumn id="5" xr3:uid="{00000000-0010-0000-E600-000005000000}" name="Kolumna5" dataDxfId="4393" dataCellStyle="Procentowy">
      <calculatedColumnFormula>IFERROR(D206/C206,"")</calculatedColumnFormula>
    </tableColumn>
    <tableColumn id="6" xr3:uid="{00000000-0010-0000-E600-000006000000}" name="Kolumna6" dataDxfId="4392" dataCellStyle="Walutowy"/>
  </tableColumns>
  <tableStyleInfo name="TableStyleLight9" showFirstColumn="0" showLastColumn="0" showRowStripes="1" showColumnStripes="0"/>
</table>
</file>

<file path=xl/tables/table2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00000000-000C-0000-FFFF-FFFFE7000000}" name="Tabela1841207" displayName="Tabela1841207" ref="I85:AM95" totalsRowShown="0" headerRowDxfId="4391" dataDxfId="4389" headerRowBorderDxfId="4390">
  <autoFilter ref="I85:AM95" xr:uid="{00000000-0009-0000-0100-0000C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700-000001000000}" name="1" dataDxfId="4388"/>
    <tableColumn id="2" xr3:uid="{00000000-0010-0000-E700-000002000000}" name="2" dataDxfId="4387"/>
    <tableColumn id="3" xr3:uid="{00000000-0010-0000-E700-000003000000}" name="3" dataDxfId="4386"/>
    <tableColumn id="4" xr3:uid="{00000000-0010-0000-E700-000004000000}" name="4" dataDxfId="4385"/>
    <tableColumn id="5" xr3:uid="{00000000-0010-0000-E700-000005000000}" name="5" dataDxfId="4384"/>
    <tableColumn id="6" xr3:uid="{00000000-0010-0000-E700-000006000000}" name="6" dataDxfId="4383"/>
    <tableColumn id="7" xr3:uid="{00000000-0010-0000-E700-000007000000}" name="7" dataDxfId="4382"/>
    <tableColumn id="8" xr3:uid="{00000000-0010-0000-E700-000008000000}" name="8" dataDxfId="4381"/>
    <tableColumn id="9" xr3:uid="{00000000-0010-0000-E700-000009000000}" name="9" dataDxfId="4380"/>
    <tableColumn id="10" xr3:uid="{00000000-0010-0000-E700-00000A000000}" name="10" dataDxfId="4379"/>
    <tableColumn id="11" xr3:uid="{00000000-0010-0000-E700-00000B000000}" name="11" dataDxfId="4378"/>
    <tableColumn id="12" xr3:uid="{00000000-0010-0000-E700-00000C000000}" name="12" dataDxfId="4377"/>
    <tableColumn id="13" xr3:uid="{00000000-0010-0000-E700-00000D000000}" name="13" dataDxfId="4376"/>
    <tableColumn id="14" xr3:uid="{00000000-0010-0000-E700-00000E000000}" name="14" dataDxfId="4375"/>
    <tableColumn id="15" xr3:uid="{00000000-0010-0000-E700-00000F000000}" name="15" dataDxfId="4374"/>
    <tableColumn id="16" xr3:uid="{00000000-0010-0000-E700-000010000000}" name="16" dataDxfId="4373"/>
    <tableColumn id="17" xr3:uid="{00000000-0010-0000-E700-000011000000}" name="17" dataDxfId="4372"/>
    <tableColumn id="18" xr3:uid="{00000000-0010-0000-E700-000012000000}" name="18" dataDxfId="4371"/>
    <tableColumn id="19" xr3:uid="{00000000-0010-0000-E700-000013000000}" name="19" dataDxfId="4370"/>
    <tableColumn id="20" xr3:uid="{00000000-0010-0000-E700-000014000000}" name="20" dataDxfId="4369"/>
    <tableColumn id="21" xr3:uid="{00000000-0010-0000-E700-000015000000}" name="21" dataDxfId="4368"/>
    <tableColumn id="22" xr3:uid="{00000000-0010-0000-E700-000016000000}" name="22" dataDxfId="4367"/>
    <tableColumn id="23" xr3:uid="{00000000-0010-0000-E700-000017000000}" name="23" dataDxfId="4366"/>
    <tableColumn id="24" xr3:uid="{00000000-0010-0000-E700-000018000000}" name="24" dataDxfId="4365"/>
    <tableColumn id="25" xr3:uid="{00000000-0010-0000-E700-000019000000}" name="25" dataDxfId="4364"/>
    <tableColumn id="26" xr3:uid="{00000000-0010-0000-E700-00001A000000}" name="26" dataDxfId="4363"/>
    <tableColumn id="27" xr3:uid="{00000000-0010-0000-E700-00001B000000}" name="27" dataDxfId="4362"/>
    <tableColumn id="28" xr3:uid="{00000000-0010-0000-E700-00001C000000}" name="28" dataDxfId="4361"/>
    <tableColumn id="29" xr3:uid="{00000000-0010-0000-E700-00001D000000}" name="29" dataDxfId="4360"/>
    <tableColumn id="30" xr3:uid="{00000000-0010-0000-E700-00001E000000}" name="30" dataDxfId="4359"/>
    <tableColumn id="31" xr3:uid="{00000000-0010-0000-E700-00001F000000}" name="31" dataDxfId="4358"/>
  </tableColumns>
  <tableStyleInfo name="TableStyleMedium9" showFirstColumn="0" showLastColumn="0" showRowStripes="1" showColumnStripes="0"/>
</table>
</file>

<file path=xl/tables/table2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00000000-000C-0000-FFFF-FFFFE8000000}" name="Tabela1942208" displayName="Tabela1942208" ref="I97:AM107" totalsRowShown="0" headerRowDxfId="4357" dataDxfId="4355" headerRowBorderDxfId="4356">
  <autoFilter ref="I97:AM107" xr:uid="{00000000-0009-0000-0100-0000C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800-000001000000}" name="1" dataDxfId="4354"/>
    <tableColumn id="2" xr3:uid="{00000000-0010-0000-E800-000002000000}" name="2" dataDxfId="4353"/>
    <tableColumn id="3" xr3:uid="{00000000-0010-0000-E800-000003000000}" name="3" dataDxfId="4352"/>
    <tableColumn id="4" xr3:uid="{00000000-0010-0000-E800-000004000000}" name="4" dataDxfId="4351"/>
    <tableColumn id="5" xr3:uid="{00000000-0010-0000-E800-000005000000}" name="5" dataDxfId="4350"/>
    <tableColumn id="6" xr3:uid="{00000000-0010-0000-E800-000006000000}" name="6" dataDxfId="4349"/>
    <tableColumn id="7" xr3:uid="{00000000-0010-0000-E800-000007000000}" name="7" dataDxfId="4348"/>
    <tableColumn id="8" xr3:uid="{00000000-0010-0000-E800-000008000000}" name="8" dataDxfId="4347"/>
    <tableColumn id="9" xr3:uid="{00000000-0010-0000-E800-000009000000}" name="9" dataDxfId="4346"/>
    <tableColumn id="10" xr3:uid="{00000000-0010-0000-E800-00000A000000}" name="10" dataDxfId="4345"/>
    <tableColumn id="11" xr3:uid="{00000000-0010-0000-E800-00000B000000}" name="11" dataDxfId="4344"/>
    <tableColumn id="12" xr3:uid="{00000000-0010-0000-E800-00000C000000}" name="12" dataDxfId="4343"/>
    <tableColumn id="13" xr3:uid="{00000000-0010-0000-E800-00000D000000}" name="13" dataDxfId="4342"/>
    <tableColumn id="14" xr3:uid="{00000000-0010-0000-E800-00000E000000}" name="14" dataDxfId="4341"/>
    <tableColumn id="15" xr3:uid="{00000000-0010-0000-E800-00000F000000}" name="15" dataDxfId="4340"/>
    <tableColumn id="16" xr3:uid="{00000000-0010-0000-E800-000010000000}" name="16" dataDxfId="4339"/>
    <tableColumn id="17" xr3:uid="{00000000-0010-0000-E800-000011000000}" name="17" dataDxfId="4338"/>
    <tableColumn id="18" xr3:uid="{00000000-0010-0000-E800-000012000000}" name="18" dataDxfId="4337"/>
    <tableColumn id="19" xr3:uid="{00000000-0010-0000-E800-000013000000}" name="19" dataDxfId="4336"/>
    <tableColumn id="20" xr3:uid="{00000000-0010-0000-E800-000014000000}" name="20" dataDxfId="4335"/>
    <tableColumn id="21" xr3:uid="{00000000-0010-0000-E800-000015000000}" name="21" dataDxfId="4334"/>
    <tableColumn id="22" xr3:uid="{00000000-0010-0000-E800-000016000000}" name="22" dataDxfId="4333"/>
    <tableColumn id="23" xr3:uid="{00000000-0010-0000-E800-000017000000}" name="23" dataDxfId="4332"/>
    <tableColumn id="24" xr3:uid="{00000000-0010-0000-E800-000018000000}" name="24" dataDxfId="4331"/>
    <tableColumn id="25" xr3:uid="{00000000-0010-0000-E800-000019000000}" name="25" dataDxfId="4330"/>
    <tableColumn id="26" xr3:uid="{00000000-0010-0000-E800-00001A000000}" name="26" dataDxfId="4329"/>
    <tableColumn id="27" xr3:uid="{00000000-0010-0000-E800-00001B000000}" name="27" dataDxfId="4328"/>
    <tableColumn id="28" xr3:uid="{00000000-0010-0000-E800-00001C000000}" name="28" dataDxfId="4327"/>
    <tableColumn id="29" xr3:uid="{00000000-0010-0000-E800-00001D000000}" name="29" dataDxfId="4326"/>
    <tableColumn id="30" xr3:uid="{00000000-0010-0000-E800-00001E000000}" name="30" dataDxfId="4325"/>
    <tableColumn id="31" xr3:uid="{00000000-0010-0000-E800-00001F000000}" name="31" dataDxfId="4324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00000000-000C-0000-FFFF-FFFFE9000000}" name="Tabela192143209" displayName="Tabela192143209" ref="I109:AM119" totalsRowShown="0" headerRowDxfId="4323" dataDxfId="4321" headerRowBorderDxfId="4322">
  <autoFilter ref="I109:AM119" xr:uid="{00000000-0009-0000-0100-0000D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900-000001000000}" name="1" dataDxfId="4320"/>
    <tableColumn id="2" xr3:uid="{00000000-0010-0000-E900-000002000000}" name="2" dataDxfId="4319"/>
    <tableColumn id="3" xr3:uid="{00000000-0010-0000-E900-000003000000}" name="3" dataDxfId="4318"/>
    <tableColumn id="4" xr3:uid="{00000000-0010-0000-E900-000004000000}" name="4" dataDxfId="4317"/>
    <tableColumn id="5" xr3:uid="{00000000-0010-0000-E900-000005000000}" name="5" dataDxfId="4316"/>
    <tableColumn id="6" xr3:uid="{00000000-0010-0000-E900-000006000000}" name="6" dataDxfId="4315"/>
    <tableColumn id="7" xr3:uid="{00000000-0010-0000-E900-000007000000}" name="7" dataDxfId="4314"/>
    <tableColumn id="8" xr3:uid="{00000000-0010-0000-E900-000008000000}" name="8" dataDxfId="4313"/>
    <tableColumn id="9" xr3:uid="{00000000-0010-0000-E900-000009000000}" name="9" dataDxfId="4312"/>
    <tableColumn id="10" xr3:uid="{00000000-0010-0000-E900-00000A000000}" name="10" dataDxfId="4311"/>
    <tableColumn id="11" xr3:uid="{00000000-0010-0000-E900-00000B000000}" name="11" dataDxfId="4310"/>
    <tableColumn id="12" xr3:uid="{00000000-0010-0000-E900-00000C000000}" name="12" dataDxfId="4309"/>
    <tableColumn id="13" xr3:uid="{00000000-0010-0000-E900-00000D000000}" name="13" dataDxfId="4308"/>
    <tableColumn id="14" xr3:uid="{00000000-0010-0000-E900-00000E000000}" name="14" dataDxfId="4307"/>
    <tableColumn id="15" xr3:uid="{00000000-0010-0000-E900-00000F000000}" name="15" dataDxfId="4306"/>
    <tableColumn id="16" xr3:uid="{00000000-0010-0000-E900-000010000000}" name="16" dataDxfId="4305"/>
    <tableColumn id="17" xr3:uid="{00000000-0010-0000-E900-000011000000}" name="17" dataDxfId="4304"/>
    <tableColumn id="18" xr3:uid="{00000000-0010-0000-E900-000012000000}" name="18" dataDxfId="4303"/>
    <tableColumn id="19" xr3:uid="{00000000-0010-0000-E900-000013000000}" name="19" dataDxfId="4302"/>
    <tableColumn id="20" xr3:uid="{00000000-0010-0000-E900-000014000000}" name="20" dataDxfId="4301"/>
    <tableColumn id="21" xr3:uid="{00000000-0010-0000-E900-000015000000}" name="21" dataDxfId="4300"/>
    <tableColumn id="22" xr3:uid="{00000000-0010-0000-E900-000016000000}" name="22" dataDxfId="4299"/>
    <tableColumn id="23" xr3:uid="{00000000-0010-0000-E900-000017000000}" name="23" dataDxfId="4298"/>
    <tableColumn id="24" xr3:uid="{00000000-0010-0000-E900-000018000000}" name="24" dataDxfId="4297"/>
    <tableColumn id="25" xr3:uid="{00000000-0010-0000-E900-000019000000}" name="25" dataDxfId="4296"/>
    <tableColumn id="26" xr3:uid="{00000000-0010-0000-E900-00001A000000}" name="26" dataDxfId="4295"/>
    <tableColumn id="27" xr3:uid="{00000000-0010-0000-E900-00001B000000}" name="27" dataDxfId="4294"/>
    <tableColumn id="28" xr3:uid="{00000000-0010-0000-E900-00001C000000}" name="28" dataDxfId="4293"/>
    <tableColumn id="29" xr3:uid="{00000000-0010-0000-E900-00001D000000}" name="29" dataDxfId="4292"/>
    <tableColumn id="30" xr3:uid="{00000000-0010-0000-E900-00001E000000}" name="30" dataDxfId="4291"/>
    <tableColumn id="31" xr3:uid="{00000000-0010-0000-E900-00001F000000}" name="31" dataDxfId="4290"/>
  </tableColumns>
  <tableStyleInfo name="TableStyleMedium9" showFirstColumn="0" showLastColumn="0" showRowStripes="1" showColumnStripes="0"/>
</table>
</file>

<file path=xl/tables/table2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00000000-000C-0000-FFFF-FFFFEA000000}" name="Tabela192244210" displayName="Tabela192244210" ref="I145:AM155" totalsRowShown="0" headerRowDxfId="4289" dataDxfId="4287" headerRowBorderDxfId="4288">
  <autoFilter ref="I145:AM155" xr:uid="{00000000-0009-0000-0100-0000D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A00-000001000000}" name="1" dataDxfId="4286"/>
    <tableColumn id="2" xr3:uid="{00000000-0010-0000-EA00-000002000000}" name="2" dataDxfId="4285"/>
    <tableColumn id="3" xr3:uid="{00000000-0010-0000-EA00-000003000000}" name="3" dataDxfId="4284"/>
    <tableColumn id="4" xr3:uid="{00000000-0010-0000-EA00-000004000000}" name="4" dataDxfId="4283"/>
    <tableColumn id="5" xr3:uid="{00000000-0010-0000-EA00-000005000000}" name="5" dataDxfId="4282"/>
    <tableColumn id="6" xr3:uid="{00000000-0010-0000-EA00-000006000000}" name="6" dataDxfId="4281"/>
    <tableColumn id="7" xr3:uid="{00000000-0010-0000-EA00-000007000000}" name="7" dataDxfId="4280"/>
    <tableColumn id="8" xr3:uid="{00000000-0010-0000-EA00-000008000000}" name="8" dataDxfId="4279"/>
    <tableColumn id="9" xr3:uid="{00000000-0010-0000-EA00-000009000000}" name="9" dataDxfId="4278"/>
    <tableColumn id="10" xr3:uid="{00000000-0010-0000-EA00-00000A000000}" name="10" dataDxfId="4277"/>
    <tableColumn id="11" xr3:uid="{00000000-0010-0000-EA00-00000B000000}" name="11" dataDxfId="4276"/>
    <tableColumn id="12" xr3:uid="{00000000-0010-0000-EA00-00000C000000}" name="12" dataDxfId="4275"/>
    <tableColumn id="13" xr3:uid="{00000000-0010-0000-EA00-00000D000000}" name="13" dataDxfId="4274"/>
    <tableColumn id="14" xr3:uid="{00000000-0010-0000-EA00-00000E000000}" name="14" dataDxfId="4273"/>
    <tableColumn id="15" xr3:uid="{00000000-0010-0000-EA00-00000F000000}" name="15" dataDxfId="4272"/>
    <tableColumn id="16" xr3:uid="{00000000-0010-0000-EA00-000010000000}" name="16" dataDxfId="4271"/>
    <tableColumn id="17" xr3:uid="{00000000-0010-0000-EA00-000011000000}" name="17" dataDxfId="4270"/>
    <tableColumn id="18" xr3:uid="{00000000-0010-0000-EA00-000012000000}" name="18" dataDxfId="4269"/>
    <tableColumn id="19" xr3:uid="{00000000-0010-0000-EA00-000013000000}" name="19" dataDxfId="4268"/>
    <tableColumn id="20" xr3:uid="{00000000-0010-0000-EA00-000014000000}" name="20" dataDxfId="4267"/>
    <tableColumn id="21" xr3:uid="{00000000-0010-0000-EA00-000015000000}" name="21" dataDxfId="4266"/>
    <tableColumn id="22" xr3:uid="{00000000-0010-0000-EA00-000016000000}" name="22" dataDxfId="4265"/>
    <tableColumn id="23" xr3:uid="{00000000-0010-0000-EA00-000017000000}" name="23" dataDxfId="4264"/>
    <tableColumn id="24" xr3:uid="{00000000-0010-0000-EA00-000018000000}" name="24" dataDxfId="4263"/>
    <tableColumn id="25" xr3:uid="{00000000-0010-0000-EA00-000019000000}" name="25" dataDxfId="4262"/>
    <tableColumn id="26" xr3:uid="{00000000-0010-0000-EA00-00001A000000}" name="26" dataDxfId="4261"/>
    <tableColumn id="27" xr3:uid="{00000000-0010-0000-EA00-00001B000000}" name="27" dataDxfId="4260"/>
    <tableColumn id="28" xr3:uid="{00000000-0010-0000-EA00-00001C000000}" name="28" dataDxfId="4259"/>
    <tableColumn id="29" xr3:uid="{00000000-0010-0000-EA00-00001D000000}" name="29" dataDxfId="4258"/>
    <tableColumn id="30" xr3:uid="{00000000-0010-0000-EA00-00001E000000}" name="30" dataDxfId="4257"/>
    <tableColumn id="31" xr3:uid="{00000000-0010-0000-EA00-00001F000000}" name="31" dataDxfId="4256"/>
  </tableColumns>
  <tableStyleInfo name="TableStyleMedium9" showFirstColumn="0" showLastColumn="0" showRowStripes="1" showColumnStripes="0"/>
</table>
</file>

<file path=xl/tables/table2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00000000-000C-0000-FFFF-FFFFEB000000}" name="Tabela192345211" displayName="Tabela192345211" ref="I205:AM215" totalsRowShown="0" headerRowDxfId="4255" dataDxfId="4253" headerRowBorderDxfId="4254">
  <autoFilter ref="I205:AM215" xr:uid="{00000000-0009-0000-0100-0000D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B00-000001000000}" name="1" dataDxfId="4252"/>
    <tableColumn id="2" xr3:uid="{00000000-0010-0000-EB00-000002000000}" name="2" dataDxfId="4251"/>
    <tableColumn id="3" xr3:uid="{00000000-0010-0000-EB00-000003000000}" name="3" dataDxfId="4250"/>
    <tableColumn id="4" xr3:uid="{00000000-0010-0000-EB00-000004000000}" name="4" dataDxfId="4249"/>
    <tableColumn id="5" xr3:uid="{00000000-0010-0000-EB00-000005000000}" name="5" dataDxfId="4248"/>
    <tableColumn id="6" xr3:uid="{00000000-0010-0000-EB00-000006000000}" name="6" dataDxfId="4247"/>
    <tableColumn id="7" xr3:uid="{00000000-0010-0000-EB00-000007000000}" name="7" dataDxfId="4246"/>
    <tableColumn id="8" xr3:uid="{00000000-0010-0000-EB00-000008000000}" name="8" dataDxfId="4245"/>
    <tableColumn id="9" xr3:uid="{00000000-0010-0000-EB00-000009000000}" name="9" dataDxfId="4244"/>
    <tableColumn id="10" xr3:uid="{00000000-0010-0000-EB00-00000A000000}" name="10" dataDxfId="4243"/>
    <tableColumn id="11" xr3:uid="{00000000-0010-0000-EB00-00000B000000}" name="11" dataDxfId="4242"/>
    <tableColumn id="12" xr3:uid="{00000000-0010-0000-EB00-00000C000000}" name="12" dataDxfId="4241"/>
    <tableColumn id="13" xr3:uid="{00000000-0010-0000-EB00-00000D000000}" name="13" dataDxfId="4240"/>
    <tableColumn id="14" xr3:uid="{00000000-0010-0000-EB00-00000E000000}" name="14" dataDxfId="4239"/>
    <tableColumn id="15" xr3:uid="{00000000-0010-0000-EB00-00000F000000}" name="15" dataDxfId="4238"/>
    <tableColumn id="16" xr3:uid="{00000000-0010-0000-EB00-000010000000}" name="16" dataDxfId="4237"/>
    <tableColumn id="17" xr3:uid="{00000000-0010-0000-EB00-000011000000}" name="17" dataDxfId="4236"/>
    <tableColumn id="18" xr3:uid="{00000000-0010-0000-EB00-000012000000}" name="18" dataDxfId="4235"/>
    <tableColumn id="19" xr3:uid="{00000000-0010-0000-EB00-000013000000}" name="19" dataDxfId="4234"/>
    <tableColumn id="20" xr3:uid="{00000000-0010-0000-EB00-000014000000}" name="20" dataDxfId="4233"/>
    <tableColumn id="21" xr3:uid="{00000000-0010-0000-EB00-000015000000}" name="21" dataDxfId="4232"/>
    <tableColumn id="22" xr3:uid="{00000000-0010-0000-EB00-000016000000}" name="22" dataDxfId="4231"/>
    <tableColumn id="23" xr3:uid="{00000000-0010-0000-EB00-000017000000}" name="23" dataDxfId="4230"/>
    <tableColumn id="24" xr3:uid="{00000000-0010-0000-EB00-000018000000}" name="24" dataDxfId="4229"/>
    <tableColumn id="25" xr3:uid="{00000000-0010-0000-EB00-000019000000}" name="25" dataDxfId="4228"/>
    <tableColumn id="26" xr3:uid="{00000000-0010-0000-EB00-00001A000000}" name="26" dataDxfId="4227"/>
    <tableColumn id="27" xr3:uid="{00000000-0010-0000-EB00-00001B000000}" name="27" dataDxfId="4226"/>
    <tableColumn id="28" xr3:uid="{00000000-0010-0000-EB00-00001C000000}" name="28" dataDxfId="4225"/>
    <tableColumn id="29" xr3:uid="{00000000-0010-0000-EB00-00001D000000}" name="29" dataDxfId="4224"/>
    <tableColumn id="30" xr3:uid="{00000000-0010-0000-EB00-00001E000000}" name="30" dataDxfId="4223"/>
    <tableColumn id="31" xr3:uid="{00000000-0010-0000-EB00-00001F000000}" name="31" dataDxfId="4222"/>
  </tableColumns>
  <tableStyleInfo name="TableStyleMedium9" showFirstColumn="0" showLastColumn="0" showRowStripes="1" showColumnStripes="0"/>
</table>
</file>

<file path=xl/tables/table2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EC000000}" name="Tabela19212446212" displayName="Tabela19212446212" ref="I133:AM143" totalsRowShown="0" headerRowDxfId="4221" dataDxfId="4219" headerRowBorderDxfId="4220">
  <autoFilter ref="I133:AM143" xr:uid="{00000000-0009-0000-0100-0000D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C00-000001000000}" name="1" dataDxfId="4218"/>
    <tableColumn id="2" xr3:uid="{00000000-0010-0000-EC00-000002000000}" name="2" dataDxfId="4217"/>
    <tableColumn id="3" xr3:uid="{00000000-0010-0000-EC00-000003000000}" name="3" dataDxfId="4216"/>
    <tableColumn id="4" xr3:uid="{00000000-0010-0000-EC00-000004000000}" name="4" dataDxfId="4215"/>
    <tableColumn id="5" xr3:uid="{00000000-0010-0000-EC00-000005000000}" name="5" dataDxfId="4214"/>
    <tableColumn id="6" xr3:uid="{00000000-0010-0000-EC00-000006000000}" name="6" dataDxfId="4213"/>
    <tableColumn id="7" xr3:uid="{00000000-0010-0000-EC00-000007000000}" name="7" dataDxfId="4212"/>
    <tableColumn id="8" xr3:uid="{00000000-0010-0000-EC00-000008000000}" name="8" dataDxfId="4211"/>
    <tableColumn id="9" xr3:uid="{00000000-0010-0000-EC00-000009000000}" name="9" dataDxfId="4210"/>
    <tableColumn id="10" xr3:uid="{00000000-0010-0000-EC00-00000A000000}" name="10" dataDxfId="4209"/>
    <tableColumn id="11" xr3:uid="{00000000-0010-0000-EC00-00000B000000}" name="11" dataDxfId="4208"/>
    <tableColumn id="12" xr3:uid="{00000000-0010-0000-EC00-00000C000000}" name="12" dataDxfId="4207"/>
    <tableColumn id="13" xr3:uid="{00000000-0010-0000-EC00-00000D000000}" name="13" dataDxfId="4206"/>
    <tableColumn id="14" xr3:uid="{00000000-0010-0000-EC00-00000E000000}" name="14" dataDxfId="4205"/>
    <tableColumn id="15" xr3:uid="{00000000-0010-0000-EC00-00000F000000}" name="15" dataDxfId="4204"/>
    <tableColumn id="16" xr3:uid="{00000000-0010-0000-EC00-000010000000}" name="16" dataDxfId="4203"/>
    <tableColumn id="17" xr3:uid="{00000000-0010-0000-EC00-000011000000}" name="17" dataDxfId="4202"/>
    <tableColumn id="18" xr3:uid="{00000000-0010-0000-EC00-000012000000}" name="18" dataDxfId="4201"/>
    <tableColumn id="19" xr3:uid="{00000000-0010-0000-EC00-000013000000}" name="19" dataDxfId="4200"/>
    <tableColumn id="20" xr3:uid="{00000000-0010-0000-EC00-000014000000}" name="20" dataDxfId="4199"/>
    <tableColumn id="21" xr3:uid="{00000000-0010-0000-EC00-000015000000}" name="21" dataDxfId="4198"/>
    <tableColumn id="22" xr3:uid="{00000000-0010-0000-EC00-000016000000}" name="22" dataDxfId="4197"/>
    <tableColumn id="23" xr3:uid="{00000000-0010-0000-EC00-000017000000}" name="23" dataDxfId="4196"/>
    <tableColumn id="24" xr3:uid="{00000000-0010-0000-EC00-000018000000}" name="24" dataDxfId="4195"/>
    <tableColumn id="25" xr3:uid="{00000000-0010-0000-EC00-000019000000}" name="25" dataDxfId="4194"/>
    <tableColumn id="26" xr3:uid="{00000000-0010-0000-EC00-00001A000000}" name="26" dataDxfId="4193"/>
    <tableColumn id="27" xr3:uid="{00000000-0010-0000-EC00-00001B000000}" name="27" dataDxfId="4192"/>
    <tableColumn id="28" xr3:uid="{00000000-0010-0000-EC00-00001C000000}" name="28" dataDxfId="4191"/>
    <tableColumn id="29" xr3:uid="{00000000-0010-0000-EC00-00001D000000}" name="29" dataDxfId="4190"/>
    <tableColumn id="30" xr3:uid="{00000000-0010-0000-EC00-00001E000000}" name="30" dataDxfId="4189"/>
    <tableColumn id="31" xr3:uid="{00000000-0010-0000-EC00-00001F000000}" name="31" dataDxfId="4188"/>
  </tableColumns>
  <tableStyleInfo name="TableStyleMedium9" showFirstColumn="0" showLastColumn="0" showRowStripes="1" showColumnStripes="0"/>
</table>
</file>

<file path=xl/tables/table2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0000000-000C-0000-FFFF-FFFFED000000}" name="Tabela19212547213" displayName="Tabela19212547213" ref="I121:AM131" totalsRowShown="0" headerRowDxfId="4187" dataDxfId="4185" headerRowBorderDxfId="4186">
  <autoFilter ref="I121:AM131" xr:uid="{00000000-0009-0000-0100-0000D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D00-000001000000}" name="1" dataDxfId="4184"/>
    <tableColumn id="2" xr3:uid="{00000000-0010-0000-ED00-000002000000}" name="2" dataDxfId="4183"/>
    <tableColumn id="3" xr3:uid="{00000000-0010-0000-ED00-000003000000}" name="3" dataDxfId="4182"/>
    <tableColumn id="4" xr3:uid="{00000000-0010-0000-ED00-000004000000}" name="4" dataDxfId="4181"/>
    <tableColumn id="5" xr3:uid="{00000000-0010-0000-ED00-000005000000}" name="5" dataDxfId="4180"/>
    <tableColumn id="6" xr3:uid="{00000000-0010-0000-ED00-000006000000}" name="6" dataDxfId="4179"/>
    <tableColumn id="7" xr3:uid="{00000000-0010-0000-ED00-000007000000}" name="7" dataDxfId="4178"/>
    <tableColumn id="8" xr3:uid="{00000000-0010-0000-ED00-000008000000}" name="8" dataDxfId="4177"/>
    <tableColumn id="9" xr3:uid="{00000000-0010-0000-ED00-000009000000}" name="9" dataDxfId="4176"/>
    <tableColumn id="10" xr3:uid="{00000000-0010-0000-ED00-00000A000000}" name="10" dataDxfId="4175"/>
    <tableColumn id="11" xr3:uid="{00000000-0010-0000-ED00-00000B000000}" name="11" dataDxfId="4174"/>
    <tableColumn id="12" xr3:uid="{00000000-0010-0000-ED00-00000C000000}" name="12" dataDxfId="4173"/>
    <tableColumn id="13" xr3:uid="{00000000-0010-0000-ED00-00000D000000}" name="13" dataDxfId="4172"/>
    <tableColumn id="14" xr3:uid="{00000000-0010-0000-ED00-00000E000000}" name="14" dataDxfId="4171"/>
    <tableColumn id="15" xr3:uid="{00000000-0010-0000-ED00-00000F000000}" name="15" dataDxfId="4170"/>
    <tableColumn id="16" xr3:uid="{00000000-0010-0000-ED00-000010000000}" name="16" dataDxfId="4169"/>
    <tableColumn id="17" xr3:uid="{00000000-0010-0000-ED00-000011000000}" name="17" dataDxfId="4168"/>
    <tableColumn id="18" xr3:uid="{00000000-0010-0000-ED00-000012000000}" name="18" dataDxfId="4167"/>
    <tableColumn id="19" xr3:uid="{00000000-0010-0000-ED00-000013000000}" name="19" dataDxfId="4166"/>
    <tableColumn id="20" xr3:uid="{00000000-0010-0000-ED00-000014000000}" name="20" dataDxfId="4165"/>
    <tableColumn id="21" xr3:uid="{00000000-0010-0000-ED00-000015000000}" name="21" dataDxfId="4164"/>
    <tableColumn id="22" xr3:uid="{00000000-0010-0000-ED00-000016000000}" name="22" dataDxfId="4163"/>
    <tableColumn id="23" xr3:uid="{00000000-0010-0000-ED00-000017000000}" name="23" dataDxfId="4162"/>
    <tableColumn id="24" xr3:uid="{00000000-0010-0000-ED00-000018000000}" name="24" dataDxfId="4161"/>
    <tableColumn id="25" xr3:uid="{00000000-0010-0000-ED00-000019000000}" name="25" dataDxfId="4160"/>
    <tableColumn id="26" xr3:uid="{00000000-0010-0000-ED00-00001A000000}" name="26" dataDxfId="4159"/>
    <tableColumn id="27" xr3:uid="{00000000-0010-0000-ED00-00001B000000}" name="27" dataDxfId="4158"/>
    <tableColumn id="28" xr3:uid="{00000000-0010-0000-ED00-00001C000000}" name="28" dataDxfId="4157"/>
    <tableColumn id="29" xr3:uid="{00000000-0010-0000-ED00-00001D000000}" name="29" dataDxfId="4156"/>
    <tableColumn id="30" xr3:uid="{00000000-0010-0000-ED00-00001E000000}" name="30" dataDxfId="4155"/>
    <tableColumn id="31" xr3:uid="{00000000-0010-0000-ED00-00001F000000}" name="31" dataDxfId="4154"/>
  </tableColumns>
  <tableStyleInfo name="TableStyleMedium9" showFirstColumn="0" showLastColumn="0" showRowStripes="1" showColumnStripes="0"/>
</table>
</file>

<file path=xl/tables/table2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00000000-000C-0000-FFFF-FFFFEE000000}" name="Tabela2548214" displayName="Tabela2548214" ref="I157:AM167" totalsRowShown="0" headerRowDxfId="4153" dataDxfId="4152">
  <autoFilter ref="I157:AM167" xr:uid="{00000000-0009-0000-0100-0000D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E00-000001000000}" name="1" dataDxfId="4151"/>
    <tableColumn id="2" xr3:uid="{00000000-0010-0000-EE00-000002000000}" name="2" dataDxfId="4150"/>
    <tableColumn id="3" xr3:uid="{00000000-0010-0000-EE00-000003000000}" name="3" dataDxfId="4149"/>
    <tableColumn id="4" xr3:uid="{00000000-0010-0000-EE00-000004000000}" name="4" dataDxfId="4148"/>
    <tableColumn id="5" xr3:uid="{00000000-0010-0000-EE00-000005000000}" name="5" dataDxfId="4147"/>
    <tableColumn id="6" xr3:uid="{00000000-0010-0000-EE00-000006000000}" name="6" dataDxfId="4146"/>
    <tableColumn id="7" xr3:uid="{00000000-0010-0000-EE00-000007000000}" name="7" dataDxfId="4145"/>
    <tableColumn id="8" xr3:uid="{00000000-0010-0000-EE00-000008000000}" name="8" dataDxfId="4144"/>
    <tableColumn id="9" xr3:uid="{00000000-0010-0000-EE00-000009000000}" name="9" dataDxfId="4143"/>
    <tableColumn id="10" xr3:uid="{00000000-0010-0000-EE00-00000A000000}" name="10" dataDxfId="4142"/>
    <tableColumn id="11" xr3:uid="{00000000-0010-0000-EE00-00000B000000}" name="11" dataDxfId="4141"/>
    <tableColumn id="12" xr3:uid="{00000000-0010-0000-EE00-00000C000000}" name="12" dataDxfId="4140"/>
    <tableColumn id="13" xr3:uid="{00000000-0010-0000-EE00-00000D000000}" name="13" dataDxfId="4139"/>
    <tableColumn id="14" xr3:uid="{00000000-0010-0000-EE00-00000E000000}" name="14" dataDxfId="4138"/>
    <tableColumn id="15" xr3:uid="{00000000-0010-0000-EE00-00000F000000}" name="15" dataDxfId="4137"/>
    <tableColumn id="16" xr3:uid="{00000000-0010-0000-EE00-000010000000}" name="16" dataDxfId="4136"/>
    <tableColumn id="17" xr3:uid="{00000000-0010-0000-EE00-000011000000}" name="17" dataDxfId="4135"/>
    <tableColumn id="18" xr3:uid="{00000000-0010-0000-EE00-000012000000}" name="18" dataDxfId="4134"/>
    <tableColumn id="19" xr3:uid="{00000000-0010-0000-EE00-000013000000}" name="19" dataDxfId="4133"/>
    <tableColumn id="20" xr3:uid="{00000000-0010-0000-EE00-000014000000}" name="20" dataDxfId="4132"/>
    <tableColumn id="21" xr3:uid="{00000000-0010-0000-EE00-000015000000}" name="21" dataDxfId="4131"/>
    <tableColumn id="22" xr3:uid="{00000000-0010-0000-EE00-000016000000}" name="22" dataDxfId="4130"/>
    <tableColumn id="23" xr3:uid="{00000000-0010-0000-EE00-000017000000}" name="23" dataDxfId="4129"/>
    <tableColumn id="24" xr3:uid="{00000000-0010-0000-EE00-000018000000}" name="24" dataDxfId="4128"/>
    <tableColumn id="25" xr3:uid="{00000000-0010-0000-EE00-000019000000}" name="25" dataDxfId="4127"/>
    <tableColumn id="26" xr3:uid="{00000000-0010-0000-EE00-00001A000000}" name="26" dataDxfId="4126"/>
    <tableColumn id="27" xr3:uid="{00000000-0010-0000-EE00-00001B000000}" name="27" dataDxfId="4125"/>
    <tableColumn id="28" xr3:uid="{00000000-0010-0000-EE00-00001C000000}" name="28" dataDxfId="4124"/>
    <tableColumn id="29" xr3:uid="{00000000-0010-0000-EE00-00001D000000}" name="29" dataDxfId="4123"/>
    <tableColumn id="30" xr3:uid="{00000000-0010-0000-EE00-00001E000000}" name="30" dataDxfId="4122"/>
    <tableColumn id="31" xr3:uid="{00000000-0010-0000-EE00-00001F000000}" name="31" dataDxfId="4121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1" xr:uid="{00000000-000C-0000-FFFF-FFFF19000000}" name="Jedzenie2352" displayName="Jedzenie2352" ref="B36:C45" headerRowCount="0" totalsRowShown="0" headerRowDxfId="8269" dataDxfId="8268">
  <tableColumns count="2">
    <tableColumn id="1" xr3:uid="{00000000-0010-0000-1900-000001000000}" name="Kategoria" dataDxfId="8267"/>
    <tableColumn id="2" xr3:uid="{00000000-0010-0000-1900-000002000000}" name="0" headerRowDxfId="8266" dataDxfId="8265"/>
  </tableColumns>
  <tableStyleInfo name="TableStyleLight9" showFirstColumn="0" showLastColumn="0" showRowStripes="1" showColumnStripes="0"/>
</table>
</file>

<file path=xl/tables/table2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00000000-000C-0000-FFFF-FFFFEF000000}" name="Tabela2649215" displayName="Tabela2649215" ref="I169:AM179" totalsRowShown="0" headerRowDxfId="4120" headerRowBorderDxfId="4119">
  <autoFilter ref="I169:AM179" xr:uid="{00000000-0009-0000-0100-0000D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EF00-000001000000}" name="1" dataDxfId="4118"/>
    <tableColumn id="2" xr3:uid="{00000000-0010-0000-EF00-000002000000}" name="2" dataDxfId="4117"/>
    <tableColumn id="3" xr3:uid="{00000000-0010-0000-EF00-000003000000}" name="3" dataDxfId="4116"/>
    <tableColumn id="4" xr3:uid="{00000000-0010-0000-EF00-000004000000}" name="4" dataDxfId="4115"/>
    <tableColumn id="5" xr3:uid="{00000000-0010-0000-EF00-000005000000}" name="5" dataDxfId="4114"/>
    <tableColumn id="6" xr3:uid="{00000000-0010-0000-EF00-000006000000}" name="6" dataDxfId="4113"/>
    <tableColumn id="7" xr3:uid="{00000000-0010-0000-EF00-000007000000}" name="7" dataDxfId="4112"/>
    <tableColumn id="8" xr3:uid="{00000000-0010-0000-EF00-000008000000}" name="8" dataDxfId="4111"/>
    <tableColumn id="9" xr3:uid="{00000000-0010-0000-EF00-000009000000}" name="9" dataDxfId="4110"/>
    <tableColumn id="10" xr3:uid="{00000000-0010-0000-EF00-00000A000000}" name="10" dataDxfId="4109"/>
    <tableColumn id="11" xr3:uid="{00000000-0010-0000-EF00-00000B000000}" name="11" dataDxfId="4108"/>
    <tableColumn id="12" xr3:uid="{00000000-0010-0000-EF00-00000C000000}" name="12" dataDxfId="4107"/>
    <tableColumn id="13" xr3:uid="{00000000-0010-0000-EF00-00000D000000}" name="13" dataDxfId="4106"/>
    <tableColumn id="14" xr3:uid="{00000000-0010-0000-EF00-00000E000000}" name="14" dataDxfId="4105"/>
    <tableColumn id="15" xr3:uid="{00000000-0010-0000-EF00-00000F000000}" name="15" dataDxfId="4104"/>
    <tableColumn id="16" xr3:uid="{00000000-0010-0000-EF00-000010000000}" name="16" dataDxfId="4103"/>
    <tableColumn id="17" xr3:uid="{00000000-0010-0000-EF00-000011000000}" name="17" dataDxfId="4102"/>
    <tableColumn id="18" xr3:uid="{00000000-0010-0000-EF00-000012000000}" name="18" dataDxfId="4101"/>
    <tableColumn id="19" xr3:uid="{00000000-0010-0000-EF00-000013000000}" name="19" dataDxfId="4100"/>
    <tableColumn id="20" xr3:uid="{00000000-0010-0000-EF00-000014000000}" name="20" dataDxfId="4099"/>
    <tableColumn id="21" xr3:uid="{00000000-0010-0000-EF00-000015000000}" name="21" dataDxfId="4098"/>
    <tableColumn id="22" xr3:uid="{00000000-0010-0000-EF00-000016000000}" name="22" dataDxfId="4097"/>
    <tableColumn id="23" xr3:uid="{00000000-0010-0000-EF00-000017000000}" name="23" dataDxfId="4096"/>
    <tableColumn id="24" xr3:uid="{00000000-0010-0000-EF00-000018000000}" name="24" dataDxfId="4095"/>
    <tableColumn id="25" xr3:uid="{00000000-0010-0000-EF00-000019000000}" name="25" dataDxfId="4094"/>
    <tableColumn id="26" xr3:uid="{00000000-0010-0000-EF00-00001A000000}" name="26" dataDxfId="4093"/>
    <tableColumn id="27" xr3:uid="{00000000-0010-0000-EF00-00001B000000}" name="27" dataDxfId="4092"/>
    <tableColumn id="28" xr3:uid="{00000000-0010-0000-EF00-00001C000000}" name="28" dataDxfId="4091"/>
    <tableColumn id="29" xr3:uid="{00000000-0010-0000-EF00-00001D000000}" name="29" dataDxfId="4090"/>
    <tableColumn id="30" xr3:uid="{00000000-0010-0000-EF00-00001E000000}" name="30" dataDxfId="4089"/>
    <tableColumn id="31" xr3:uid="{00000000-0010-0000-EF00-00001F000000}" name="31" dataDxfId="4088"/>
  </tableColumns>
  <tableStyleInfo name="TableStyleMedium9" showFirstColumn="0" showLastColumn="0" showRowStripes="1" showColumnStripes="0"/>
</table>
</file>

<file path=xl/tables/table2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00000000-000C-0000-FFFF-FFFFF0000000}" name="Tabela2750216" displayName="Tabela2750216" ref="I181:AM191" totalsRowShown="0" headerRowDxfId="4087">
  <autoFilter ref="I181:AM191" xr:uid="{00000000-0009-0000-0100-0000D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000-000001000000}" name="1" dataDxfId="4086"/>
    <tableColumn id="2" xr3:uid="{00000000-0010-0000-F000-000002000000}" name="2" dataDxfId="4085"/>
    <tableColumn id="3" xr3:uid="{00000000-0010-0000-F000-000003000000}" name="3" dataDxfId="4084"/>
    <tableColumn id="4" xr3:uid="{00000000-0010-0000-F000-000004000000}" name="4" dataDxfId="4083"/>
    <tableColumn id="5" xr3:uid="{00000000-0010-0000-F000-000005000000}" name="5" dataDxfId="4082"/>
    <tableColumn id="6" xr3:uid="{00000000-0010-0000-F000-000006000000}" name="6" dataDxfId="4081"/>
    <tableColumn id="7" xr3:uid="{00000000-0010-0000-F000-000007000000}" name="7" dataDxfId="4080"/>
    <tableColumn id="8" xr3:uid="{00000000-0010-0000-F000-000008000000}" name="8" dataDxfId="4079"/>
    <tableColumn id="9" xr3:uid="{00000000-0010-0000-F000-000009000000}" name="9" dataDxfId="4078"/>
    <tableColumn id="10" xr3:uid="{00000000-0010-0000-F000-00000A000000}" name="10" dataDxfId="4077"/>
    <tableColumn id="11" xr3:uid="{00000000-0010-0000-F000-00000B000000}" name="11" dataDxfId="4076"/>
    <tableColumn id="12" xr3:uid="{00000000-0010-0000-F000-00000C000000}" name="12" dataDxfId="4075"/>
    <tableColumn id="13" xr3:uid="{00000000-0010-0000-F000-00000D000000}" name="13" dataDxfId="4074"/>
    <tableColumn id="14" xr3:uid="{00000000-0010-0000-F000-00000E000000}" name="14" dataDxfId="4073"/>
    <tableColumn id="15" xr3:uid="{00000000-0010-0000-F000-00000F000000}" name="15" dataDxfId="4072"/>
    <tableColumn id="16" xr3:uid="{00000000-0010-0000-F000-000010000000}" name="16" dataDxfId="4071"/>
    <tableColumn id="17" xr3:uid="{00000000-0010-0000-F000-000011000000}" name="17" dataDxfId="4070"/>
    <tableColumn id="18" xr3:uid="{00000000-0010-0000-F000-000012000000}" name="18" dataDxfId="4069"/>
    <tableColumn id="19" xr3:uid="{00000000-0010-0000-F000-000013000000}" name="19" dataDxfId="4068"/>
    <tableColumn id="20" xr3:uid="{00000000-0010-0000-F000-000014000000}" name="20" dataDxfId="4067"/>
    <tableColumn id="21" xr3:uid="{00000000-0010-0000-F000-000015000000}" name="21" dataDxfId="4066"/>
    <tableColumn id="22" xr3:uid="{00000000-0010-0000-F000-000016000000}" name="22" dataDxfId="4065"/>
    <tableColumn id="23" xr3:uid="{00000000-0010-0000-F000-000017000000}" name="23" dataDxfId="4064"/>
    <tableColumn id="24" xr3:uid="{00000000-0010-0000-F000-000018000000}" name="24" dataDxfId="4063"/>
    <tableColumn id="25" xr3:uid="{00000000-0010-0000-F000-000019000000}" name="25" dataDxfId="4062"/>
    <tableColumn id="26" xr3:uid="{00000000-0010-0000-F000-00001A000000}" name="26" dataDxfId="4061"/>
    <tableColumn id="27" xr3:uid="{00000000-0010-0000-F000-00001B000000}" name="27" dataDxfId="4060"/>
    <tableColumn id="28" xr3:uid="{00000000-0010-0000-F000-00001C000000}" name="28" dataDxfId="4059"/>
    <tableColumn id="29" xr3:uid="{00000000-0010-0000-F000-00001D000000}" name="29" dataDxfId="4058"/>
    <tableColumn id="30" xr3:uid="{00000000-0010-0000-F000-00001E000000}" name="30" dataDxfId="4057"/>
    <tableColumn id="31" xr3:uid="{00000000-0010-0000-F000-00001F000000}" name="31" dataDxfId="4056"/>
  </tableColumns>
  <tableStyleInfo name="TableStyleMedium9" showFirstColumn="0" showLastColumn="0" showRowStripes="1" showColumnStripes="0"/>
</table>
</file>

<file path=xl/tables/table2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00000000-000C-0000-FFFF-FFFFF1000000}" name="Tabela2851217" displayName="Tabela2851217" ref="I193:AM203" totalsRowShown="0" headerRowDxfId="4055" dataDxfId="4053" headerRowBorderDxfId="4054">
  <autoFilter ref="I193:AM203" xr:uid="{00000000-0009-0000-0100-0000D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100-000001000000}" name="1" dataDxfId="4052"/>
    <tableColumn id="2" xr3:uid="{00000000-0010-0000-F100-000002000000}" name="2" dataDxfId="4051"/>
    <tableColumn id="3" xr3:uid="{00000000-0010-0000-F100-000003000000}" name="3" dataDxfId="4050"/>
    <tableColumn id="4" xr3:uid="{00000000-0010-0000-F100-000004000000}" name="4" dataDxfId="4049"/>
    <tableColumn id="5" xr3:uid="{00000000-0010-0000-F100-000005000000}" name="5" dataDxfId="4048"/>
    <tableColumn id="6" xr3:uid="{00000000-0010-0000-F100-000006000000}" name="6" dataDxfId="4047"/>
    <tableColumn id="7" xr3:uid="{00000000-0010-0000-F100-000007000000}" name="7" dataDxfId="4046"/>
    <tableColumn id="8" xr3:uid="{00000000-0010-0000-F100-000008000000}" name="8" dataDxfId="4045"/>
    <tableColumn id="9" xr3:uid="{00000000-0010-0000-F100-000009000000}" name="9" dataDxfId="4044"/>
    <tableColumn id="10" xr3:uid="{00000000-0010-0000-F100-00000A000000}" name="10" dataDxfId="4043"/>
    <tableColumn id="11" xr3:uid="{00000000-0010-0000-F100-00000B000000}" name="11" dataDxfId="4042"/>
    <tableColumn id="12" xr3:uid="{00000000-0010-0000-F100-00000C000000}" name="12" dataDxfId="4041"/>
    <tableColumn id="13" xr3:uid="{00000000-0010-0000-F100-00000D000000}" name="13" dataDxfId="4040"/>
    <tableColumn id="14" xr3:uid="{00000000-0010-0000-F100-00000E000000}" name="14" dataDxfId="4039"/>
    <tableColumn id="15" xr3:uid="{00000000-0010-0000-F100-00000F000000}" name="15" dataDxfId="4038"/>
    <tableColumn id="16" xr3:uid="{00000000-0010-0000-F100-000010000000}" name="16" dataDxfId="4037"/>
    <tableColumn id="17" xr3:uid="{00000000-0010-0000-F100-000011000000}" name="17" dataDxfId="4036"/>
    <tableColumn id="18" xr3:uid="{00000000-0010-0000-F100-000012000000}" name="18" dataDxfId="4035"/>
    <tableColumn id="19" xr3:uid="{00000000-0010-0000-F100-000013000000}" name="19" dataDxfId="4034"/>
    <tableColumn id="20" xr3:uid="{00000000-0010-0000-F100-000014000000}" name="20" dataDxfId="4033"/>
    <tableColumn id="21" xr3:uid="{00000000-0010-0000-F100-000015000000}" name="21" dataDxfId="4032"/>
    <tableColumn id="22" xr3:uid="{00000000-0010-0000-F100-000016000000}" name="22" dataDxfId="4031"/>
    <tableColumn id="23" xr3:uid="{00000000-0010-0000-F100-000017000000}" name="23" dataDxfId="4030"/>
    <tableColumn id="24" xr3:uid="{00000000-0010-0000-F100-000018000000}" name="24" dataDxfId="4029"/>
    <tableColumn id="25" xr3:uid="{00000000-0010-0000-F100-000019000000}" name="25" dataDxfId="4028"/>
    <tableColumn id="26" xr3:uid="{00000000-0010-0000-F100-00001A000000}" name="26" dataDxfId="4027"/>
    <tableColumn id="27" xr3:uid="{00000000-0010-0000-F100-00001B000000}" name="27" dataDxfId="4026"/>
    <tableColumn id="28" xr3:uid="{00000000-0010-0000-F100-00001C000000}" name="28" dataDxfId="4025"/>
    <tableColumn id="29" xr3:uid="{00000000-0010-0000-F100-00001D000000}" name="29" dataDxfId="4024"/>
    <tableColumn id="30" xr3:uid="{00000000-0010-0000-F100-00001E000000}" name="30" dataDxfId="4023"/>
    <tableColumn id="31" xr3:uid="{00000000-0010-0000-F100-00001F000000}" name="31" dataDxfId="4022"/>
  </tableColumns>
  <tableStyleInfo name="TableStyleMedium9" showFirstColumn="0" showLastColumn="0" showRowStripes="1" showColumnStripes="0"/>
</table>
</file>

<file path=xl/tables/table2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0000000-000C-0000-FFFF-FFFFF2000000}" name="Tabela164058218" displayName="Tabela164058218" ref="B218:G227" headerRowCount="0" totalsRowShown="0">
  <tableColumns count="6">
    <tableColumn id="1" xr3:uid="{00000000-0010-0000-F200-000001000000}" name="Kolumna1" dataDxfId="4021">
      <calculatedColumnFormula>'Wzorzec kategorii'!B180</calculatedColumnFormula>
    </tableColumn>
    <tableColumn id="2" xr3:uid="{00000000-0010-0000-F200-000002000000}" name="Kolumna2" dataDxfId="4020" dataCellStyle="Walutowy"/>
    <tableColumn id="3" xr3:uid="{00000000-0010-0000-F200-000003000000}" name="Kolumna3" dataDxfId="4019" dataCellStyle="Walutowy">
      <calculatedColumnFormula>SUM(Tabela19234559219[#This Row])</calculatedColumnFormula>
    </tableColumn>
    <tableColumn id="4" xr3:uid="{00000000-0010-0000-F200-000004000000}" name="Kolumna4" dataDxfId="4018" dataCellStyle="Walutowy">
      <calculatedColumnFormula>C218-D218</calculatedColumnFormula>
    </tableColumn>
    <tableColumn id="5" xr3:uid="{00000000-0010-0000-F200-000005000000}" name="Kolumna5" dataDxfId="4017" dataCellStyle="Procentowy">
      <calculatedColumnFormula>IFERROR(D218/C218,"")</calculatedColumnFormula>
    </tableColumn>
    <tableColumn id="6" xr3:uid="{00000000-0010-0000-F200-000006000000}" name="Kolumna6" dataDxfId="4016" dataCellStyle="Walutowy"/>
  </tableColumns>
  <tableStyleInfo name="TableStyleLight9" showFirstColumn="0" showLastColumn="0" showRowStripes="1" showColumnStripes="0"/>
</table>
</file>

<file path=xl/tables/table2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00000000-000C-0000-FFFF-FFFFF3000000}" name="Tabela19234559219" displayName="Tabela19234559219" ref="I217:AM227" totalsRowShown="0" headerRowDxfId="4015" dataDxfId="4013" headerRowBorderDxfId="4014">
  <autoFilter ref="I217:AM227" xr:uid="{00000000-0009-0000-0100-0000D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300-000001000000}" name="1" dataDxfId="4012"/>
    <tableColumn id="2" xr3:uid="{00000000-0010-0000-F300-000002000000}" name="2" dataDxfId="4011"/>
    <tableColumn id="3" xr3:uid="{00000000-0010-0000-F300-000003000000}" name="3" dataDxfId="4010"/>
    <tableColumn id="4" xr3:uid="{00000000-0010-0000-F300-000004000000}" name="4" dataDxfId="4009"/>
    <tableColumn id="5" xr3:uid="{00000000-0010-0000-F300-000005000000}" name="5" dataDxfId="4008"/>
    <tableColumn id="6" xr3:uid="{00000000-0010-0000-F300-000006000000}" name="6" dataDxfId="4007"/>
    <tableColumn id="7" xr3:uid="{00000000-0010-0000-F300-000007000000}" name="7" dataDxfId="4006"/>
    <tableColumn id="8" xr3:uid="{00000000-0010-0000-F300-000008000000}" name="8" dataDxfId="4005"/>
    <tableColumn id="9" xr3:uid="{00000000-0010-0000-F300-000009000000}" name="9" dataDxfId="4004"/>
    <tableColumn id="10" xr3:uid="{00000000-0010-0000-F300-00000A000000}" name="10" dataDxfId="4003"/>
    <tableColumn id="11" xr3:uid="{00000000-0010-0000-F300-00000B000000}" name="11" dataDxfId="4002"/>
    <tableColumn id="12" xr3:uid="{00000000-0010-0000-F300-00000C000000}" name="12" dataDxfId="4001"/>
    <tableColumn id="13" xr3:uid="{00000000-0010-0000-F300-00000D000000}" name="13" dataDxfId="4000"/>
    <tableColumn id="14" xr3:uid="{00000000-0010-0000-F300-00000E000000}" name="14" dataDxfId="3999"/>
    <tableColumn id="15" xr3:uid="{00000000-0010-0000-F300-00000F000000}" name="15" dataDxfId="3998"/>
    <tableColumn id="16" xr3:uid="{00000000-0010-0000-F300-000010000000}" name="16" dataDxfId="3997"/>
    <tableColumn id="17" xr3:uid="{00000000-0010-0000-F300-000011000000}" name="17" dataDxfId="3996"/>
    <tableColumn id="18" xr3:uid="{00000000-0010-0000-F300-000012000000}" name="18" dataDxfId="3995"/>
    <tableColumn id="19" xr3:uid="{00000000-0010-0000-F300-000013000000}" name="19" dataDxfId="3994"/>
    <tableColumn id="20" xr3:uid="{00000000-0010-0000-F300-000014000000}" name="20" dataDxfId="3993"/>
    <tableColumn id="21" xr3:uid="{00000000-0010-0000-F300-000015000000}" name="21" dataDxfId="3992"/>
    <tableColumn id="22" xr3:uid="{00000000-0010-0000-F300-000016000000}" name="22" dataDxfId="3991"/>
    <tableColumn id="23" xr3:uid="{00000000-0010-0000-F300-000017000000}" name="23" dataDxfId="3990"/>
    <tableColumn id="24" xr3:uid="{00000000-0010-0000-F300-000018000000}" name="24" dataDxfId="3989"/>
    <tableColumn id="25" xr3:uid="{00000000-0010-0000-F300-000019000000}" name="25" dataDxfId="3988"/>
    <tableColumn id="26" xr3:uid="{00000000-0010-0000-F300-00001A000000}" name="26" dataDxfId="3987"/>
    <tableColumn id="27" xr3:uid="{00000000-0010-0000-F300-00001B000000}" name="27" dataDxfId="3986"/>
    <tableColumn id="28" xr3:uid="{00000000-0010-0000-F300-00001C000000}" name="28" dataDxfId="3985"/>
    <tableColumn id="29" xr3:uid="{00000000-0010-0000-F300-00001D000000}" name="29" dataDxfId="3984"/>
    <tableColumn id="30" xr3:uid="{00000000-0010-0000-F300-00001E000000}" name="30" dataDxfId="3983"/>
    <tableColumn id="31" xr3:uid="{00000000-0010-0000-F300-00001F000000}" name="31" dataDxfId="3982"/>
  </tableColumns>
  <tableStyleInfo name="TableStyleMedium9" showFirstColumn="0" showLastColumn="0" showRowStripes="1" showColumnStripes="0"/>
</table>
</file>

<file path=xl/tables/table2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00000000-000C-0000-FFFF-FFFFF4000000}" name="Tabela16405860220" displayName="Tabela16405860220" ref="B230:G239" headerRowCount="0" totalsRowShown="0">
  <tableColumns count="6">
    <tableColumn id="1" xr3:uid="{00000000-0010-0000-F400-000001000000}" name="Kolumna1" dataDxfId="3981">
      <calculatedColumnFormula>'Wzorzec kategorii'!B192</calculatedColumnFormula>
    </tableColumn>
    <tableColumn id="2" xr3:uid="{00000000-0010-0000-F400-000002000000}" name="Kolumna2" dataDxfId="3980" dataCellStyle="Walutowy"/>
    <tableColumn id="3" xr3:uid="{00000000-0010-0000-F400-000003000000}" name="Kolumna3" dataDxfId="3979" dataCellStyle="Walutowy">
      <calculatedColumnFormula>SUM(Tabela1923455962222[#This Row])</calculatedColumnFormula>
    </tableColumn>
    <tableColumn id="4" xr3:uid="{00000000-0010-0000-F400-000004000000}" name="Kolumna4" dataDxfId="3978" dataCellStyle="Walutowy">
      <calculatedColumnFormula>C230-D230</calculatedColumnFormula>
    </tableColumn>
    <tableColumn id="5" xr3:uid="{00000000-0010-0000-F400-000005000000}" name="Kolumna5" dataDxfId="3977" dataCellStyle="Procentowy">
      <calculatedColumnFormula>IFERROR(D230/C230,"")</calculatedColumnFormula>
    </tableColumn>
    <tableColumn id="6" xr3:uid="{00000000-0010-0000-F400-000006000000}" name="Kolumna6" dataDxfId="3976" dataCellStyle="Walutowy"/>
  </tableColumns>
  <tableStyleInfo name="TableStyleLight9" showFirstColumn="0" showLastColumn="0" showRowStripes="1" showColumnStripes="0"/>
</table>
</file>

<file path=xl/tables/table2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00000000-000C-0000-FFFF-FFFFF5000000}" name="Tabela1640586061221" displayName="Tabela1640586061221" ref="B242:G251" headerRowCount="0" totalsRowShown="0">
  <tableColumns count="6">
    <tableColumn id="1" xr3:uid="{00000000-0010-0000-F500-000001000000}" name="Kolumna1" dataDxfId="3975">
      <calculatedColumnFormula>'Wzorzec kategorii'!B204</calculatedColumnFormula>
    </tableColumn>
    <tableColumn id="2" xr3:uid="{00000000-0010-0000-F500-000002000000}" name="Kolumna2" dataDxfId="3974" dataCellStyle="Walutowy"/>
    <tableColumn id="3" xr3:uid="{00000000-0010-0000-F500-000003000000}" name="Kolumna3" dataDxfId="3973" dataCellStyle="Walutowy">
      <calculatedColumnFormula>SUM(Tabela1923455963223[#This Row])</calculatedColumnFormula>
    </tableColumn>
    <tableColumn id="4" xr3:uid="{00000000-0010-0000-F500-000004000000}" name="Kolumna4" dataDxfId="3972" dataCellStyle="Walutowy">
      <calculatedColumnFormula>C242-D242</calculatedColumnFormula>
    </tableColumn>
    <tableColumn id="5" xr3:uid="{00000000-0010-0000-F500-000005000000}" name="Kolumna5" dataDxfId="3971" dataCellStyle="Procentowy">
      <calculatedColumnFormula>IFERROR(D242/C242,"")</calculatedColumnFormula>
    </tableColumn>
    <tableColumn id="6" xr3:uid="{00000000-0010-0000-F500-000006000000}" name="Kolumna6" dataDxfId="3970" dataCellStyle="Walutowy"/>
  </tableColumns>
  <tableStyleInfo name="TableStyleLight9" showFirstColumn="0" showLastColumn="0" showRowStripes="1" showColumnStripes="0"/>
</table>
</file>

<file path=xl/tables/table2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0000000-000C-0000-FFFF-FFFFF6000000}" name="Tabela1923455962222" displayName="Tabela1923455962222" ref="I229:AM239" totalsRowShown="0" headerRowDxfId="3969" dataDxfId="3967" headerRowBorderDxfId="3968">
  <autoFilter ref="I229:AM239" xr:uid="{00000000-0009-0000-0100-0000D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600-000001000000}" name="1" dataDxfId="3966"/>
    <tableColumn id="2" xr3:uid="{00000000-0010-0000-F600-000002000000}" name="2" dataDxfId="3965"/>
    <tableColumn id="3" xr3:uid="{00000000-0010-0000-F600-000003000000}" name="3" dataDxfId="3964"/>
    <tableColumn id="4" xr3:uid="{00000000-0010-0000-F600-000004000000}" name="4" dataDxfId="3963"/>
    <tableColumn id="5" xr3:uid="{00000000-0010-0000-F600-000005000000}" name="5" dataDxfId="3962"/>
    <tableColumn id="6" xr3:uid="{00000000-0010-0000-F600-000006000000}" name="6" dataDxfId="3961"/>
    <tableColumn id="7" xr3:uid="{00000000-0010-0000-F600-000007000000}" name="7" dataDxfId="3960"/>
    <tableColumn id="8" xr3:uid="{00000000-0010-0000-F600-000008000000}" name="8" dataDxfId="3959"/>
    <tableColumn id="9" xr3:uid="{00000000-0010-0000-F600-000009000000}" name="9" dataDxfId="3958"/>
    <tableColumn id="10" xr3:uid="{00000000-0010-0000-F600-00000A000000}" name="10" dataDxfId="3957"/>
    <tableColumn id="11" xr3:uid="{00000000-0010-0000-F600-00000B000000}" name="11" dataDxfId="3956"/>
    <tableColumn id="12" xr3:uid="{00000000-0010-0000-F600-00000C000000}" name="12" dataDxfId="3955"/>
    <tableColumn id="13" xr3:uid="{00000000-0010-0000-F600-00000D000000}" name="13" dataDxfId="3954"/>
    <tableColumn id="14" xr3:uid="{00000000-0010-0000-F600-00000E000000}" name="14" dataDxfId="3953"/>
    <tableColumn id="15" xr3:uid="{00000000-0010-0000-F600-00000F000000}" name="15" dataDxfId="3952"/>
    <tableColumn id="16" xr3:uid="{00000000-0010-0000-F600-000010000000}" name="16" dataDxfId="3951"/>
    <tableColumn id="17" xr3:uid="{00000000-0010-0000-F600-000011000000}" name="17" dataDxfId="3950"/>
    <tableColumn id="18" xr3:uid="{00000000-0010-0000-F600-000012000000}" name="18" dataDxfId="3949"/>
    <tableColumn id="19" xr3:uid="{00000000-0010-0000-F600-000013000000}" name="19" dataDxfId="3948"/>
    <tableColumn id="20" xr3:uid="{00000000-0010-0000-F600-000014000000}" name="20" dataDxfId="3947"/>
    <tableColumn id="21" xr3:uid="{00000000-0010-0000-F600-000015000000}" name="21" dataDxfId="3946"/>
    <tableColumn id="22" xr3:uid="{00000000-0010-0000-F600-000016000000}" name="22" dataDxfId="3945"/>
    <tableColumn id="23" xr3:uid="{00000000-0010-0000-F600-000017000000}" name="23" dataDxfId="3944"/>
    <tableColumn id="24" xr3:uid="{00000000-0010-0000-F600-000018000000}" name="24" dataDxfId="3943"/>
    <tableColumn id="25" xr3:uid="{00000000-0010-0000-F600-000019000000}" name="25" dataDxfId="3942"/>
    <tableColumn id="26" xr3:uid="{00000000-0010-0000-F600-00001A000000}" name="26" dataDxfId="3941"/>
    <tableColumn id="27" xr3:uid="{00000000-0010-0000-F600-00001B000000}" name="27" dataDxfId="3940"/>
    <tableColumn id="28" xr3:uid="{00000000-0010-0000-F600-00001C000000}" name="28" dataDxfId="3939"/>
    <tableColumn id="29" xr3:uid="{00000000-0010-0000-F600-00001D000000}" name="29" dataDxfId="3938"/>
    <tableColumn id="30" xr3:uid="{00000000-0010-0000-F600-00001E000000}" name="30" dataDxfId="3937"/>
    <tableColumn id="31" xr3:uid="{00000000-0010-0000-F600-00001F000000}" name="31" dataDxfId="3936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00000000-000C-0000-FFFF-FFFFF7000000}" name="Tabela1923455963223" displayName="Tabela1923455963223" ref="I241:AM251" totalsRowShown="0" headerRowDxfId="3935" dataDxfId="3933" headerRowBorderDxfId="3934">
  <autoFilter ref="I241:AM251" xr:uid="{00000000-0009-0000-0100-0000D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700-000001000000}" name="1" dataDxfId="3932"/>
    <tableColumn id="2" xr3:uid="{00000000-0010-0000-F700-000002000000}" name="2" dataDxfId="3931"/>
    <tableColumn id="3" xr3:uid="{00000000-0010-0000-F700-000003000000}" name="3" dataDxfId="3930"/>
    <tableColumn id="4" xr3:uid="{00000000-0010-0000-F700-000004000000}" name="4" dataDxfId="3929"/>
    <tableColumn id="5" xr3:uid="{00000000-0010-0000-F700-000005000000}" name="5" dataDxfId="3928"/>
    <tableColumn id="6" xr3:uid="{00000000-0010-0000-F700-000006000000}" name="6" dataDxfId="3927"/>
    <tableColumn id="7" xr3:uid="{00000000-0010-0000-F700-000007000000}" name="7" dataDxfId="3926"/>
    <tableColumn id="8" xr3:uid="{00000000-0010-0000-F700-000008000000}" name="8" dataDxfId="3925"/>
    <tableColumn id="9" xr3:uid="{00000000-0010-0000-F700-000009000000}" name="9" dataDxfId="3924"/>
    <tableColumn id="10" xr3:uid="{00000000-0010-0000-F700-00000A000000}" name="10" dataDxfId="3923"/>
    <tableColumn id="11" xr3:uid="{00000000-0010-0000-F700-00000B000000}" name="11" dataDxfId="3922"/>
    <tableColumn id="12" xr3:uid="{00000000-0010-0000-F700-00000C000000}" name="12" dataDxfId="3921"/>
    <tableColumn id="13" xr3:uid="{00000000-0010-0000-F700-00000D000000}" name="13" dataDxfId="3920"/>
    <tableColumn id="14" xr3:uid="{00000000-0010-0000-F700-00000E000000}" name="14" dataDxfId="3919"/>
    <tableColumn id="15" xr3:uid="{00000000-0010-0000-F700-00000F000000}" name="15" dataDxfId="3918"/>
    <tableColumn id="16" xr3:uid="{00000000-0010-0000-F700-000010000000}" name="16" dataDxfId="3917"/>
    <tableColumn id="17" xr3:uid="{00000000-0010-0000-F700-000011000000}" name="17" dataDxfId="3916"/>
    <tableColumn id="18" xr3:uid="{00000000-0010-0000-F700-000012000000}" name="18" dataDxfId="3915"/>
    <tableColumn id="19" xr3:uid="{00000000-0010-0000-F700-000013000000}" name="19" dataDxfId="3914"/>
    <tableColumn id="20" xr3:uid="{00000000-0010-0000-F700-000014000000}" name="20" dataDxfId="3913"/>
    <tableColumn id="21" xr3:uid="{00000000-0010-0000-F700-000015000000}" name="21" dataDxfId="3912"/>
    <tableColumn id="22" xr3:uid="{00000000-0010-0000-F700-000016000000}" name="22" dataDxfId="3911"/>
    <tableColumn id="23" xr3:uid="{00000000-0010-0000-F700-000017000000}" name="23" dataDxfId="3910"/>
    <tableColumn id="24" xr3:uid="{00000000-0010-0000-F700-000018000000}" name="24" dataDxfId="3909"/>
    <tableColumn id="25" xr3:uid="{00000000-0010-0000-F700-000019000000}" name="25" dataDxfId="3908"/>
    <tableColumn id="26" xr3:uid="{00000000-0010-0000-F700-00001A000000}" name="26" dataDxfId="3907"/>
    <tableColumn id="27" xr3:uid="{00000000-0010-0000-F700-00001B000000}" name="27" dataDxfId="3906"/>
    <tableColumn id="28" xr3:uid="{00000000-0010-0000-F700-00001C000000}" name="28" dataDxfId="3905"/>
    <tableColumn id="29" xr3:uid="{00000000-0010-0000-F700-00001D000000}" name="29" dataDxfId="3904"/>
    <tableColumn id="30" xr3:uid="{00000000-0010-0000-F700-00001E000000}" name="30" dataDxfId="3903"/>
    <tableColumn id="31" xr3:uid="{00000000-0010-0000-F700-00001F000000}" name="31" dataDxfId="3902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00000000-000C-0000-FFFF-FFFFF8000000}" name="Tabela33064224" displayName="Tabela33064224" ref="I51:AM66" totalsRowShown="0" headerRowDxfId="3901">
  <autoFilter ref="I51:AM66" xr:uid="{00000000-0009-0000-0100-0000D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800-000001000000}" name="1" dataDxfId="3900"/>
    <tableColumn id="2" xr3:uid="{00000000-0010-0000-F800-000002000000}" name="2" dataDxfId="3899"/>
    <tableColumn id="3" xr3:uid="{00000000-0010-0000-F800-000003000000}" name="3" dataDxfId="3898"/>
    <tableColumn id="4" xr3:uid="{00000000-0010-0000-F800-000004000000}" name="4" dataDxfId="3897"/>
    <tableColumn id="5" xr3:uid="{00000000-0010-0000-F800-000005000000}" name="5" dataDxfId="3896"/>
    <tableColumn id="6" xr3:uid="{00000000-0010-0000-F800-000006000000}" name="6" dataDxfId="3895"/>
    <tableColumn id="7" xr3:uid="{00000000-0010-0000-F800-000007000000}" name="7" dataDxfId="3894"/>
    <tableColumn id="8" xr3:uid="{00000000-0010-0000-F800-000008000000}" name="8" dataDxfId="3893"/>
    <tableColumn id="9" xr3:uid="{00000000-0010-0000-F800-000009000000}" name="9" dataDxfId="3892"/>
    <tableColumn id="10" xr3:uid="{00000000-0010-0000-F800-00000A000000}" name="10" dataDxfId="3891"/>
    <tableColumn id="11" xr3:uid="{00000000-0010-0000-F800-00000B000000}" name="11" dataDxfId="3890"/>
    <tableColumn id="12" xr3:uid="{00000000-0010-0000-F800-00000C000000}" name="12" dataDxfId="3889"/>
    <tableColumn id="13" xr3:uid="{00000000-0010-0000-F800-00000D000000}" name="13" dataDxfId="3888"/>
    <tableColumn id="14" xr3:uid="{00000000-0010-0000-F800-00000E000000}" name="14" dataDxfId="3887"/>
    <tableColumn id="15" xr3:uid="{00000000-0010-0000-F800-00000F000000}" name="15" dataDxfId="3886"/>
    <tableColumn id="16" xr3:uid="{00000000-0010-0000-F800-000010000000}" name="16" dataDxfId="3885"/>
    <tableColumn id="17" xr3:uid="{00000000-0010-0000-F800-000011000000}" name="17" dataDxfId="3884"/>
    <tableColumn id="18" xr3:uid="{00000000-0010-0000-F800-000012000000}" name="18" dataDxfId="3883"/>
    <tableColumn id="19" xr3:uid="{00000000-0010-0000-F800-000013000000}" name="19" dataDxfId="3882"/>
    <tableColumn id="20" xr3:uid="{00000000-0010-0000-F800-000014000000}" name="20" dataDxfId="3881"/>
    <tableColumn id="21" xr3:uid="{00000000-0010-0000-F800-000015000000}" name="21" dataDxfId="3880"/>
    <tableColumn id="22" xr3:uid="{00000000-0010-0000-F800-000016000000}" name="22" dataDxfId="3879"/>
    <tableColumn id="23" xr3:uid="{00000000-0010-0000-F800-000017000000}" name="23" dataDxfId="3878"/>
    <tableColumn id="24" xr3:uid="{00000000-0010-0000-F800-000018000000}" name="24" dataDxfId="3877"/>
    <tableColumn id="25" xr3:uid="{00000000-0010-0000-F800-000019000000}" name="25" dataDxfId="3876"/>
    <tableColumn id="26" xr3:uid="{00000000-0010-0000-F800-00001A000000}" name="26" dataDxfId="3875"/>
    <tableColumn id="27" xr3:uid="{00000000-0010-0000-F800-00001B000000}" name="27" dataDxfId="3874"/>
    <tableColumn id="28" xr3:uid="{00000000-0010-0000-F800-00001C000000}" name="28" dataDxfId="3873"/>
    <tableColumn id="29" xr3:uid="{00000000-0010-0000-F800-00001D000000}" name="29" dataDxfId="3872"/>
    <tableColumn id="30" xr3:uid="{00000000-0010-0000-F800-00001E000000}" name="30" dataDxfId="3871"/>
    <tableColumn id="31" xr3:uid="{00000000-0010-0000-F800-00001F000000}" name="31" dataDxfId="3870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2" xr:uid="{00000000-000C-0000-FFFF-FFFF1A000000}" name="Transport3353" displayName="Transport3353" ref="B60:C69" headerRowCount="0" totalsRowShown="0">
  <tableColumns count="2">
    <tableColumn id="1" xr3:uid="{00000000-0010-0000-1A00-000001000000}" name="Kolumna1" dataDxfId="8264"/>
    <tableColumn id="2" xr3:uid="{00000000-0010-0000-1A00-000002000000}" name="Kolumna2" dataDxfId="8263"/>
  </tableColumns>
  <tableStyleInfo name="TableStyleLight9" showFirstColumn="0" showLastColumn="0" showRowStripes="1" showColumnStripes="0"/>
</table>
</file>

<file path=xl/tables/table2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00000000-000C-0000-FFFF-FFFFF9000000}" name="Jedzenie2225" displayName="Jedzenie2225" ref="B74:G83" headerRowCount="0" totalsRowShown="0" headerRowDxfId="3869">
  <tableColumns count="6">
    <tableColumn id="1" xr3:uid="{00000000-0010-0000-F900-000001000000}" name="Kategoria" dataDxfId="3868">
      <calculatedColumnFormula>'Wzorzec kategorii'!B36</calculatedColumnFormula>
    </tableColumn>
    <tableColumn id="2" xr3:uid="{00000000-0010-0000-F900-000002000000}" name="0" headerRowDxfId="3867" dataDxfId="3866" dataCellStyle="Walutowy"/>
    <tableColumn id="3" xr3:uid="{00000000-0010-0000-F900-000003000000}" name="02" headerRowDxfId="3865" dataDxfId="3864" dataCellStyle="Walutowy">
      <calculatedColumnFormula>SUM(Tabela330228[#This Row])</calculatedColumnFormula>
    </tableColumn>
    <tableColumn id="4" xr3:uid="{00000000-0010-0000-F900-000004000000}" name="Kolumna4" dataDxfId="3863" dataCellStyle="Walutowy">
      <calculatedColumnFormula>C74-D74</calculatedColumnFormula>
    </tableColumn>
    <tableColumn id="5" xr3:uid="{00000000-0010-0000-F900-000005000000}" name="Kolumna1" dataDxfId="3862" dataCellStyle="Procentowy">
      <calculatedColumnFormula>IFERROR(D74/C74,"")</calculatedColumnFormula>
    </tableColumn>
    <tableColumn id="6" xr3:uid="{00000000-0010-0000-F900-000006000000}" name="Kolumna2" dataDxfId="3861" dataCellStyle="Walutowy"/>
  </tableColumns>
  <tableStyleInfo name="TableStyleLight9" showFirstColumn="0" showLastColumn="0" showRowStripes="1" showColumnStripes="0"/>
</table>
</file>

<file path=xl/tables/table2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00000000-000C-0000-FFFF-FFFFFA000000}" name="Transport3226" displayName="Transport3226" ref="B98:G107" headerRowCount="0" totalsRowShown="0">
  <tableColumns count="6">
    <tableColumn id="1" xr3:uid="{00000000-0010-0000-FA00-000001000000}" name="Kolumna1" dataDxfId="3860">
      <calculatedColumnFormula>'Wzorzec kategorii'!B60</calculatedColumnFormula>
    </tableColumn>
    <tableColumn id="2" xr3:uid="{00000000-0010-0000-FA00-000002000000}" name="Kolumna2" dataDxfId="3859" dataCellStyle="Walutowy"/>
    <tableColumn id="3" xr3:uid="{00000000-0010-0000-FA00-000003000000}" name="Kolumna3" dataDxfId="3858" dataCellStyle="Walutowy">
      <calculatedColumnFormula>SUM(Tabela1942240[#This Row])</calculatedColumnFormula>
    </tableColumn>
    <tableColumn id="4" xr3:uid="{00000000-0010-0000-FA00-000004000000}" name="Kolumna4" dataDxfId="3857" dataCellStyle="Walutowy">
      <calculatedColumnFormula>C98-D98</calculatedColumnFormula>
    </tableColumn>
    <tableColumn id="5" xr3:uid="{00000000-0010-0000-FA00-000005000000}" name="Kolumna5" dataDxfId="3856" dataCellStyle="Procentowy">
      <calculatedColumnFormula>IFERROR(D98/C98,"")</calculatedColumnFormula>
    </tableColumn>
    <tableColumn id="6" xr3:uid="{00000000-0010-0000-FA00-000006000000}" name="Kolumna6" dataDxfId="3855" dataCellStyle="Walutowy"/>
  </tableColumns>
  <tableStyleInfo name="TableStyleLight9" showFirstColumn="0" showLastColumn="0" showRowStripes="1" showColumnStripes="0"/>
</table>
</file>

<file path=xl/tables/table2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00000000-000C-0000-FFFF-FFFFFB000000}" name="Przychody7" displayName="Przychody7" ref="B52:G66" headerRowCount="0" totalsRowShown="0" headerRowDxfId="3854">
  <tableColumns count="6">
    <tableColumn id="1" xr3:uid="{00000000-0010-0000-FB00-000001000000}" name="Kolumna1" dataDxfId="3853">
      <calculatedColumnFormula>'Wzorzec kategorii'!B15</calculatedColumnFormula>
    </tableColumn>
    <tableColumn id="2" xr3:uid="{00000000-0010-0000-FB00-000002000000}" name="Kolumna2" dataDxfId="3852" dataCellStyle="Walutowy"/>
    <tableColumn id="3" xr3:uid="{00000000-0010-0000-FB00-000003000000}" name="Kolumna3" dataDxfId="3851" dataCellStyle="Walutowy">
      <calculatedColumnFormula>SUM(Tabela33064256[#This Row])</calculatedColumnFormula>
    </tableColumn>
    <tableColumn id="4" xr3:uid="{00000000-0010-0000-FB00-000004000000}" name="Kolumna4" dataDxfId="3850" dataCellStyle="Walutowy">
      <calculatedColumnFormula>Przychody7[[#This Row],[Kolumna3]]-Przychody7[[#This Row],[Kolumna2]]</calculatedColumnFormula>
    </tableColumn>
    <tableColumn id="5" xr3:uid="{00000000-0010-0000-FB00-000005000000}" name="Kolumna5" dataDxfId="3849" dataCellStyle="Procentowy">
      <calculatedColumnFormula>IFERROR(D52/C52,"")</calculatedColumnFormula>
    </tableColumn>
    <tableColumn id="6" xr3:uid="{00000000-0010-0000-FB00-000006000000}" name="Kolumna6" dataDxfId="3848"/>
  </tableColumns>
  <tableStyleInfo name="TableStyleLight9" showFirstColumn="0" showLastColumn="0" showRowStripes="1" showColumnStripes="0"/>
</table>
</file>

<file path=xl/tables/table2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00000000-000C-0000-FFFF-FFFFFC000000}" name="Tabela330228" displayName="Tabela330228" ref="I73:AM83" totalsRowShown="0" headerRowDxfId="3847">
  <autoFilter ref="I73:AM83" xr:uid="{00000000-0009-0000-0100-0000E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FC00-000001000000}" name="1" dataDxfId="3846"/>
    <tableColumn id="2" xr3:uid="{00000000-0010-0000-FC00-000002000000}" name="2" dataDxfId="3845"/>
    <tableColumn id="3" xr3:uid="{00000000-0010-0000-FC00-000003000000}" name="3" dataDxfId="3844"/>
    <tableColumn id="4" xr3:uid="{00000000-0010-0000-FC00-000004000000}" name="4" dataDxfId="3843"/>
    <tableColumn id="5" xr3:uid="{00000000-0010-0000-FC00-000005000000}" name="5" dataDxfId="3842"/>
    <tableColumn id="6" xr3:uid="{00000000-0010-0000-FC00-000006000000}" name="6" dataDxfId="3841"/>
    <tableColumn id="7" xr3:uid="{00000000-0010-0000-FC00-000007000000}" name="7" dataDxfId="3840"/>
    <tableColumn id="8" xr3:uid="{00000000-0010-0000-FC00-000008000000}" name="8" dataDxfId="3839"/>
    <tableColumn id="9" xr3:uid="{00000000-0010-0000-FC00-000009000000}" name="9" dataDxfId="3838"/>
    <tableColumn id="10" xr3:uid="{00000000-0010-0000-FC00-00000A000000}" name="10" dataDxfId="3837"/>
    <tableColumn id="11" xr3:uid="{00000000-0010-0000-FC00-00000B000000}" name="11" dataDxfId="3836"/>
    <tableColumn id="12" xr3:uid="{00000000-0010-0000-FC00-00000C000000}" name="12" dataDxfId="3835"/>
    <tableColumn id="13" xr3:uid="{00000000-0010-0000-FC00-00000D000000}" name="13" dataDxfId="3834"/>
    <tableColumn id="14" xr3:uid="{00000000-0010-0000-FC00-00000E000000}" name="14" dataDxfId="3833"/>
    <tableColumn id="15" xr3:uid="{00000000-0010-0000-FC00-00000F000000}" name="15" dataDxfId="3832"/>
    <tableColumn id="16" xr3:uid="{00000000-0010-0000-FC00-000010000000}" name="16" dataDxfId="3831"/>
    <tableColumn id="17" xr3:uid="{00000000-0010-0000-FC00-000011000000}" name="17" dataDxfId="3830"/>
    <tableColumn id="18" xr3:uid="{00000000-0010-0000-FC00-000012000000}" name="18" dataDxfId="3829"/>
    <tableColumn id="19" xr3:uid="{00000000-0010-0000-FC00-000013000000}" name="19" dataDxfId="3828"/>
    <tableColumn id="20" xr3:uid="{00000000-0010-0000-FC00-000014000000}" name="20" dataDxfId="3827"/>
    <tableColumn id="21" xr3:uid="{00000000-0010-0000-FC00-000015000000}" name="21" dataDxfId="3826"/>
    <tableColumn id="22" xr3:uid="{00000000-0010-0000-FC00-000016000000}" name="22" dataDxfId="3825"/>
    <tableColumn id="23" xr3:uid="{00000000-0010-0000-FC00-000017000000}" name="23" dataDxfId="3824"/>
    <tableColumn id="24" xr3:uid="{00000000-0010-0000-FC00-000018000000}" name="24" dataDxfId="3823"/>
    <tableColumn id="25" xr3:uid="{00000000-0010-0000-FC00-000019000000}" name="25" dataDxfId="3822"/>
    <tableColumn id="26" xr3:uid="{00000000-0010-0000-FC00-00001A000000}" name="26" dataDxfId="3821"/>
    <tableColumn id="27" xr3:uid="{00000000-0010-0000-FC00-00001B000000}" name="27" dataDxfId="3820"/>
    <tableColumn id="28" xr3:uid="{00000000-0010-0000-FC00-00001C000000}" name="28" dataDxfId="3819"/>
    <tableColumn id="29" xr3:uid="{00000000-0010-0000-FC00-00001D000000}" name="29" dataDxfId="3818"/>
    <tableColumn id="30" xr3:uid="{00000000-0010-0000-FC00-00001E000000}" name="30" dataDxfId="3817"/>
    <tableColumn id="31" xr3:uid="{00000000-0010-0000-FC00-00001F000000}" name="31" dataDxfId="3816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00000000-000C-0000-FFFF-FFFFFD000000}" name="Tabela431229" displayName="Tabela431229" ref="B86:G95" headerRowCount="0" totalsRowShown="0" headerRowDxfId="3815">
  <tableColumns count="6">
    <tableColumn id="1" xr3:uid="{00000000-0010-0000-FD00-000001000000}" name="Kolumna1" dataDxfId="3814">
      <calculatedColumnFormula>'Wzorzec kategorii'!B48</calculatedColumnFormula>
    </tableColumn>
    <tableColumn id="2" xr3:uid="{00000000-0010-0000-FD00-000002000000}" name="Kolumna2" headerRowDxfId="3813" dataDxfId="3812" dataCellStyle="Walutowy"/>
    <tableColumn id="3" xr3:uid="{00000000-0010-0000-FD00-000003000000}" name="Kolumna3" headerRowDxfId="3811" dataDxfId="3810" dataCellStyle="Walutowy">
      <calculatedColumnFormula>SUM(Tabela1841239[#This Row])</calculatedColumnFormula>
    </tableColumn>
    <tableColumn id="4" xr3:uid="{00000000-0010-0000-FD00-000004000000}" name="Kolumna4" headerRowDxfId="3809" dataDxfId="3808" dataCellStyle="Walutowy">
      <calculatedColumnFormula>C86-D86</calculatedColumnFormula>
    </tableColumn>
    <tableColumn id="5" xr3:uid="{00000000-0010-0000-FD00-000005000000}" name="Kolumna5" headerRowDxfId="3807" dataDxfId="3806" dataCellStyle="Procentowy">
      <calculatedColumnFormula>IFERROR(D86/C86,"")</calculatedColumnFormula>
    </tableColumn>
    <tableColumn id="6" xr3:uid="{00000000-0010-0000-FD00-000006000000}" name="Kolumna6" headerRowDxfId="3805" dataDxfId="3804" dataCellStyle="Walutowy"/>
  </tableColumns>
  <tableStyleInfo name="TableStyleLight9" showFirstColumn="0" showLastColumn="0" showRowStripes="1" showColumnStripes="0"/>
</table>
</file>

<file path=xl/tables/table2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00000000-000C-0000-FFFF-FFFFFE000000}" name="Tabela832230" displayName="Tabela832230" ref="B110:G119" headerRowCount="0" totalsRowShown="0">
  <tableColumns count="6">
    <tableColumn id="1" xr3:uid="{00000000-0010-0000-FE00-000001000000}" name="Kolumna1" headerRowDxfId="3803" dataDxfId="3802">
      <calculatedColumnFormula>'Wzorzec kategorii'!B72</calculatedColumnFormula>
    </tableColumn>
    <tableColumn id="2" xr3:uid="{00000000-0010-0000-FE00-000002000000}" name="Kolumna2" dataDxfId="3801" dataCellStyle="Walutowy"/>
    <tableColumn id="3" xr3:uid="{00000000-0010-0000-FE00-000003000000}" name="Kolumna3" dataDxfId="3800" dataCellStyle="Walutowy">
      <calculatedColumnFormula>SUM(Tabela192143241[#This Row])</calculatedColumnFormula>
    </tableColumn>
    <tableColumn id="4" xr3:uid="{00000000-0010-0000-FE00-000004000000}" name="Kolumna4" dataDxfId="3799" dataCellStyle="Walutowy">
      <calculatedColumnFormula>C110-D110</calculatedColumnFormula>
    </tableColumn>
    <tableColumn id="5" xr3:uid="{00000000-0010-0000-FE00-000005000000}" name="Kolumna5" dataDxfId="3798" dataCellStyle="Procentowy">
      <calculatedColumnFormula>IFERROR(D110/C110,"")</calculatedColumnFormula>
    </tableColumn>
    <tableColumn id="6" xr3:uid="{00000000-0010-0000-FE00-000006000000}" name="Kolumna6" dataDxfId="3797" dataCellStyle="Walutowy"/>
  </tableColumns>
  <tableStyleInfo name="TableStyleLight9" showFirstColumn="0" showLastColumn="0" showRowStripes="1" showColumnStripes="0"/>
</table>
</file>

<file path=xl/tables/table2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0000000-000C-0000-FFFF-FFFFFF000000}" name="Tabela933231" displayName="Tabela933231" ref="B122:G131" headerRowCount="0" totalsRowShown="0">
  <tableColumns count="6">
    <tableColumn id="1" xr3:uid="{00000000-0010-0000-FF00-000001000000}" name="Kolumna1" headerRowDxfId="3796" dataDxfId="3795">
      <calculatedColumnFormula>'Wzorzec kategorii'!B84</calculatedColumnFormula>
    </tableColumn>
    <tableColumn id="2" xr3:uid="{00000000-0010-0000-FF00-000002000000}" name="Kolumna2" dataDxfId="3794" dataCellStyle="Walutowy"/>
    <tableColumn id="3" xr3:uid="{00000000-0010-0000-FF00-000003000000}" name="Kolumna3" dataDxfId="3793" dataCellStyle="Walutowy">
      <calculatedColumnFormula>SUM(Tabela19212547245[#This Row])</calculatedColumnFormula>
    </tableColumn>
    <tableColumn id="4" xr3:uid="{00000000-0010-0000-FF00-000004000000}" name="Kolumna4" dataDxfId="3792" dataCellStyle="Walutowy">
      <calculatedColumnFormula>C122-D122</calculatedColumnFormula>
    </tableColumn>
    <tableColumn id="5" xr3:uid="{00000000-0010-0000-FF00-000005000000}" name="Kolumna5" dataDxfId="3791" dataCellStyle="Procentowy">
      <calculatedColumnFormula>IFERROR(D122/C122,"")</calculatedColumnFormula>
    </tableColumn>
    <tableColumn id="6" xr3:uid="{00000000-0010-0000-FF00-000006000000}" name="Kolumna6" dataDxfId="3790" dataCellStyle="Walutowy"/>
  </tableColumns>
  <tableStyleInfo name="TableStyleLight9" showFirstColumn="0" showLastColumn="0" showRowStripes="1" showColumnStripes="0"/>
</table>
</file>

<file path=xl/tables/table2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00000000-000C-0000-FFFF-FFFF00010000}" name="Tabela1034232" displayName="Tabela1034232" ref="B134:G143" headerRowCount="0" totalsRowShown="0">
  <tableColumns count="6">
    <tableColumn id="1" xr3:uid="{00000000-0010-0000-0001-000001000000}" name="Kolumna1" headerRowDxfId="3789" dataDxfId="3788">
      <calculatedColumnFormula>'Wzorzec kategorii'!B96</calculatedColumnFormula>
    </tableColumn>
    <tableColumn id="2" xr3:uid="{00000000-0010-0000-0001-000002000000}" name="Kolumna2" dataDxfId="3787" dataCellStyle="Walutowy"/>
    <tableColumn id="3" xr3:uid="{00000000-0010-0000-0001-000003000000}" name="Kolumna3" dataDxfId="3786" dataCellStyle="Walutowy">
      <calculatedColumnFormula>SUM(Tabela19212446244[#This Row])</calculatedColumnFormula>
    </tableColumn>
    <tableColumn id="4" xr3:uid="{00000000-0010-0000-0001-000004000000}" name="Kolumna4" dataDxfId="3785" dataCellStyle="Walutowy">
      <calculatedColumnFormula>C134-D134</calculatedColumnFormula>
    </tableColumn>
    <tableColumn id="5" xr3:uid="{00000000-0010-0000-0001-000005000000}" name="Kolumna5" dataDxfId="3784" dataCellStyle="Procentowy">
      <calculatedColumnFormula>IFERROR(D134/C134,"")</calculatedColumnFormula>
    </tableColumn>
    <tableColumn id="6" xr3:uid="{00000000-0010-0000-0001-000006000000}" name="Kolumna6" dataDxfId="3783" dataCellStyle="Walutowy"/>
  </tableColumns>
  <tableStyleInfo name="TableStyleLight9" showFirstColumn="0" showLastColumn="0" showRowStripes="1" showColumnStripes="0"/>
</table>
</file>

<file path=xl/tables/table2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00000000-000C-0000-FFFF-FFFF01010000}" name="Tabela1135233" displayName="Tabela1135233" ref="B146:G155" headerRowCount="0" totalsRowShown="0">
  <tableColumns count="6">
    <tableColumn id="1" xr3:uid="{00000000-0010-0000-0101-000001000000}" name="Kolumna1" dataDxfId="3782">
      <calculatedColumnFormula>'Wzorzec kategorii'!B108</calculatedColumnFormula>
    </tableColumn>
    <tableColumn id="2" xr3:uid="{00000000-0010-0000-0101-000002000000}" name="Kolumna2" dataDxfId="3781" dataCellStyle="Walutowy"/>
    <tableColumn id="3" xr3:uid="{00000000-0010-0000-0101-000003000000}" name="Kolumna3" dataDxfId="3780" dataCellStyle="Walutowy">
      <calculatedColumnFormula>SUM(Tabela192244242[#This Row])</calculatedColumnFormula>
    </tableColumn>
    <tableColumn id="4" xr3:uid="{00000000-0010-0000-0101-000004000000}" name="Kolumna4" dataDxfId="3779" dataCellStyle="Walutowy">
      <calculatedColumnFormula>C146-D146</calculatedColumnFormula>
    </tableColumn>
    <tableColumn id="5" xr3:uid="{00000000-0010-0000-0101-000005000000}" name="Kolumna5" dataDxfId="3778" dataCellStyle="Procentowy">
      <calculatedColumnFormula>IFERROR(D146/C146,"")</calculatedColumnFormula>
    </tableColumn>
    <tableColumn id="6" xr3:uid="{00000000-0010-0000-0101-000006000000}" name="Kolumna6" dataDxfId="3777" dataCellStyle="Walutowy"/>
  </tableColumns>
  <tableStyleInfo name="TableStyleLight9" showFirstColumn="0" showLastColumn="0" showRowStripes="1" showColumnStripes="0"/>
</table>
</file>

<file path=xl/tables/table2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00000000-000C-0000-FFFF-FFFF02010000}" name="Tabela1236234" displayName="Tabela1236234" ref="B158:G167" headerRowCount="0" totalsRowShown="0">
  <tableColumns count="6">
    <tableColumn id="1" xr3:uid="{00000000-0010-0000-0201-000001000000}" name="Kolumna1" dataDxfId="3776">
      <calculatedColumnFormula>'Wzorzec kategorii'!B120</calculatedColumnFormula>
    </tableColumn>
    <tableColumn id="2" xr3:uid="{00000000-0010-0000-0201-000002000000}" name="Kolumna2" dataDxfId="3775" dataCellStyle="Walutowy"/>
    <tableColumn id="3" xr3:uid="{00000000-0010-0000-0201-000003000000}" name="Kolumna3" dataDxfId="3774" dataCellStyle="Walutowy">
      <calculatedColumnFormula>SUM(Tabela2548246[#This Row])</calculatedColumnFormula>
    </tableColumn>
    <tableColumn id="4" xr3:uid="{00000000-0010-0000-0201-000004000000}" name="Kolumna4" dataDxfId="3773" dataCellStyle="Walutowy">
      <calculatedColumnFormula>C158-D158</calculatedColumnFormula>
    </tableColumn>
    <tableColumn id="5" xr3:uid="{00000000-0010-0000-0201-000005000000}" name="Kolumna5" dataDxfId="3772" dataCellStyle="Procentowy">
      <calculatedColumnFormula>IFERROR(D158/C158,"")</calculatedColumnFormula>
    </tableColumn>
    <tableColumn id="6" xr3:uid="{00000000-0010-0000-0201-000006000000}" name="Kolumna6" dataDxfId="3771" dataCellStyle="Walutowy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3" xr:uid="{00000000-000C-0000-FFFF-FFFF1B000000}" name="Tabela718354" displayName="Tabela718354" ref="B15:C29" headerRowCount="0" totalsRowShown="0" headerRowDxfId="8262" dataDxfId="8261">
  <tableColumns count="2">
    <tableColumn id="1" xr3:uid="{00000000-0010-0000-1B00-000001000000}" name="Kolumna1" dataDxfId="8260"/>
    <tableColumn id="2" xr3:uid="{00000000-0010-0000-1B00-000002000000}" name="Kolumna2" headerRowDxfId="8259" dataDxfId="8258"/>
  </tableColumns>
  <tableStyleInfo name="TableStyleLight9" showFirstColumn="0" showLastColumn="0" showRowStripes="1" showColumnStripes="0"/>
</table>
</file>

<file path=xl/tables/table2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00000000-000C-0000-FFFF-FFFF03010000}" name="Tabela1337235" displayName="Tabela1337235" ref="B170:G179" headerRowCount="0" totalsRowShown="0">
  <tableColumns count="6">
    <tableColumn id="1" xr3:uid="{00000000-0010-0000-0301-000001000000}" name="Kolumna1" dataDxfId="3770">
      <calculatedColumnFormula>'Wzorzec kategorii'!B132</calculatedColumnFormula>
    </tableColumn>
    <tableColumn id="2" xr3:uid="{00000000-0010-0000-0301-000002000000}" name="Kolumna2" dataDxfId="3769" dataCellStyle="Walutowy"/>
    <tableColumn id="3" xr3:uid="{00000000-0010-0000-0301-000003000000}" name="Kolumna3" dataDxfId="3768" dataCellStyle="Walutowy">
      <calculatedColumnFormula>SUM(Tabela2649247[#This Row])</calculatedColumnFormula>
    </tableColumn>
    <tableColumn id="4" xr3:uid="{00000000-0010-0000-0301-000004000000}" name="Kolumna4" dataDxfId="3767" dataCellStyle="Walutowy">
      <calculatedColumnFormula>C170-D170</calculatedColumnFormula>
    </tableColumn>
    <tableColumn id="5" xr3:uid="{00000000-0010-0000-0301-000005000000}" name="Kolumna5" dataDxfId="3766" dataCellStyle="Procentowy">
      <calculatedColumnFormula>IFERROR(D170/C170,"")</calculatedColumnFormula>
    </tableColumn>
    <tableColumn id="6" xr3:uid="{00000000-0010-0000-0301-000006000000}" name="Kolumna6" dataDxfId="3765" dataCellStyle="Walutowy"/>
  </tableColumns>
  <tableStyleInfo name="TableStyleLight9" showFirstColumn="0" showLastColumn="0" showRowStripes="1" showColumnStripes="0"/>
</table>
</file>

<file path=xl/tables/table2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00000000-000C-0000-FFFF-FFFF04010000}" name="Tabela1438236" displayName="Tabela1438236" ref="B182:G191" headerRowCount="0" totalsRowShown="0">
  <tableColumns count="6">
    <tableColumn id="1" xr3:uid="{00000000-0010-0000-0401-000001000000}" name="Kolumna1" dataDxfId="3764">
      <calculatedColumnFormula>'Wzorzec kategorii'!B144</calculatedColumnFormula>
    </tableColumn>
    <tableColumn id="2" xr3:uid="{00000000-0010-0000-0401-000002000000}" name="Kolumna2" dataDxfId="3763" dataCellStyle="Walutowy"/>
    <tableColumn id="3" xr3:uid="{00000000-0010-0000-0401-000003000000}" name="Kolumna3" dataDxfId="3762" dataCellStyle="Walutowy">
      <calculatedColumnFormula>SUM(Tabela2750248[#This Row])</calculatedColumnFormula>
    </tableColumn>
    <tableColumn id="4" xr3:uid="{00000000-0010-0000-0401-000004000000}" name="Kolumna4" dataDxfId="3761" dataCellStyle="Walutowy">
      <calculatedColumnFormula>C182-D182</calculatedColumnFormula>
    </tableColumn>
    <tableColumn id="5" xr3:uid="{00000000-0010-0000-0401-000005000000}" name="Kolumna5" dataDxfId="3760" dataCellStyle="Procentowy">
      <calculatedColumnFormula>IFERROR(D182/C182,"")</calculatedColumnFormula>
    </tableColumn>
    <tableColumn id="6" xr3:uid="{00000000-0010-0000-0401-000006000000}" name="Kolumna6" dataDxfId="3759" dataCellStyle="Walutowy"/>
  </tableColumns>
  <tableStyleInfo name="TableStyleLight9" showFirstColumn="0" showLastColumn="0" showRowStripes="1" showColumnStripes="0"/>
</table>
</file>

<file path=xl/tables/table2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00000000-000C-0000-FFFF-FFFF05010000}" name="Tabela1539237" displayName="Tabela1539237" ref="B194:G203" headerRowCount="0" totalsRowShown="0">
  <tableColumns count="6">
    <tableColumn id="1" xr3:uid="{00000000-0010-0000-0501-000001000000}" name="Kolumna1" dataDxfId="3758">
      <calculatedColumnFormula>'Wzorzec kategorii'!B156</calculatedColumnFormula>
    </tableColumn>
    <tableColumn id="2" xr3:uid="{00000000-0010-0000-0501-000002000000}" name="Kolumna2" dataDxfId="3757" dataCellStyle="Walutowy"/>
    <tableColumn id="3" xr3:uid="{00000000-0010-0000-0501-000003000000}" name="Kolumna3" dataDxfId="3756" dataCellStyle="Walutowy">
      <calculatedColumnFormula>SUM(Tabela2851249[#This Row])</calculatedColumnFormula>
    </tableColumn>
    <tableColumn id="4" xr3:uid="{00000000-0010-0000-0501-000004000000}" name="Kolumna4" dataDxfId="3755" dataCellStyle="Walutowy">
      <calculatedColumnFormula>C194-D194</calculatedColumnFormula>
    </tableColumn>
    <tableColumn id="5" xr3:uid="{00000000-0010-0000-0501-000005000000}" name="Kolumna5" dataDxfId="3754" dataCellStyle="Procentowy">
      <calculatedColumnFormula>IFERROR(D194/C194,"")</calculatedColumnFormula>
    </tableColumn>
    <tableColumn id="6" xr3:uid="{00000000-0010-0000-0501-000006000000}" name="Kolumna6" dataDxfId="3753" dataCellStyle="Walutowy"/>
  </tableColumns>
  <tableStyleInfo name="TableStyleLight9" showFirstColumn="0" showLastColumn="0" showRowStripes="1" showColumnStripes="0"/>
</table>
</file>

<file path=xl/tables/table2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00000000-000C-0000-FFFF-FFFF06010000}" name="Tabela1640238" displayName="Tabela1640238" ref="B206:G215" headerRowCount="0" totalsRowShown="0">
  <tableColumns count="6">
    <tableColumn id="1" xr3:uid="{00000000-0010-0000-0601-000001000000}" name="Kolumna1" dataDxfId="3752">
      <calculatedColumnFormula>'Wzorzec kategorii'!B168</calculatedColumnFormula>
    </tableColumn>
    <tableColumn id="2" xr3:uid="{00000000-0010-0000-0601-000002000000}" name="Kolumna2" dataDxfId="3751" dataCellStyle="Walutowy"/>
    <tableColumn id="3" xr3:uid="{00000000-0010-0000-0601-000003000000}" name="Kolumna3" dataDxfId="3750" dataCellStyle="Walutowy">
      <calculatedColumnFormula>SUM(Tabela192345243[#This Row])</calculatedColumnFormula>
    </tableColumn>
    <tableColumn id="4" xr3:uid="{00000000-0010-0000-0601-000004000000}" name="Kolumna4" dataDxfId="3749" dataCellStyle="Walutowy">
      <calculatedColumnFormula>C206-D206</calculatedColumnFormula>
    </tableColumn>
    <tableColumn id="5" xr3:uid="{00000000-0010-0000-0601-000005000000}" name="Kolumna5" dataDxfId="3748" dataCellStyle="Procentowy">
      <calculatedColumnFormula>IFERROR(D206/C206,"")</calculatedColumnFormula>
    </tableColumn>
    <tableColumn id="6" xr3:uid="{00000000-0010-0000-0601-000006000000}" name="Kolumna6" dataDxfId="3747" dataCellStyle="Walutowy"/>
  </tableColumns>
  <tableStyleInfo name="TableStyleLight9" showFirstColumn="0" showLastColumn="0" showRowStripes="1" showColumnStripes="0"/>
</table>
</file>

<file path=xl/tables/table2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00000000-000C-0000-FFFF-FFFF07010000}" name="Tabela1841239" displayName="Tabela1841239" ref="I85:AM95" totalsRowShown="0" headerRowDxfId="3746" dataDxfId="3744" headerRowBorderDxfId="3745">
  <autoFilter ref="I85:AM95" xr:uid="{00000000-0009-0000-0100-0000E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701-000001000000}" name="1" dataDxfId="3743"/>
    <tableColumn id="2" xr3:uid="{00000000-0010-0000-0701-000002000000}" name="2" dataDxfId="3742"/>
    <tableColumn id="3" xr3:uid="{00000000-0010-0000-0701-000003000000}" name="3" dataDxfId="3741"/>
    <tableColumn id="4" xr3:uid="{00000000-0010-0000-0701-000004000000}" name="4" dataDxfId="3740"/>
    <tableColumn id="5" xr3:uid="{00000000-0010-0000-0701-000005000000}" name="5" dataDxfId="3739"/>
    <tableColumn id="6" xr3:uid="{00000000-0010-0000-0701-000006000000}" name="6" dataDxfId="3738"/>
    <tableColumn id="7" xr3:uid="{00000000-0010-0000-0701-000007000000}" name="7" dataDxfId="3737"/>
    <tableColumn id="8" xr3:uid="{00000000-0010-0000-0701-000008000000}" name="8" dataDxfId="3736"/>
    <tableColumn id="9" xr3:uid="{00000000-0010-0000-0701-000009000000}" name="9" dataDxfId="3735"/>
    <tableColumn id="10" xr3:uid="{00000000-0010-0000-0701-00000A000000}" name="10" dataDxfId="3734"/>
    <tableColumn id="11" xr3:uid="{00000000-0010-0000-0701-00000B000000}" name="11" dataDxfId="3733"/>
    <tableColumn id="12" xr3:uid="{00000000-0010-0000-0701-00000C000000}" name="12" dataDxfId="3732"/>
    <tableColumn id="13" xr3:uid="{00000000-0010-0000-0701-00000D000000}" name="13" dataDxfId="3731"/>
    <tableColumn id="14" xr3:uid="{00000000-0010-0000-0701-00000E000000}" name="14" dataDxfId="3730"/>
    <tableColumn id="15" xr3:uid="{00000000-0010-0000-0701-00000F000000}" name="15" dataDxfId="3729"/>
    <tableColumn id="16" xr3:uid="{00000000-0010-0000-0701-000010000000}" name="16" dataDxfId="3728"/>
    <tableColumn id="17" xr3:uid="{00000000-0010-0000-0701-000011000000}" name="17" dataDxfId="3727"/>
    <tableColumn id="18" xr3:uid="{00000000-0010-0000-0701-000012000000}" name="18" dataDxfId="3726"/>
    <tableColumn id="19" xr3:uid="{00000000-0010-0000-0701-000013000000}" name="19" dataDxfId="3725"/>
    <tableColumn id="20" xr3:uid="{00000000-0010-0000-0701-000014000000}" name="20" dataDxfId="3724"/>
    <tableColumn id="21" xr3:uid="{00000000-0010-0000-0701-000015000000}" name="21" dataDxfId="3723"/>
    <tableColumn id="22" xr3:uid="{00000000-0010-0000-0701-000016000000}" name="22" dataDxfId="3722"/>
    <tableColumn id="23" xr3:uid="{00000000-0010-0000-0701-000017000000}" name="23" dataDxfId="3721"/>
    <tableColumn id="24" xr3:uid="{00000000-0010-0000-0701-000018000000}" name="24" dataDxfId="3720"/>
    <tableColumn id="25" xr3:uid="{00000000-0010-0000-0701-000019000000}" name="25" dataDxfId="3719"/>
    <tableColumn id="26" xr3:uid="{00000000-0010-0000-0701-00001A000000}" name="26" dataDxfId="3718"/>
    <tableColumn id="27" xr3:uid="{00000000-0010-0000-0701-00001B000000}" name="27" dataDxfId="3717"/>
    <tableColumn id="28" xr3:uid="{00000000-0010-0000-0701-00001C000000}" name="28" dataDxfId="3716"/>
    <tableColumn id="29" xr3:uid="{00000000-0010-0000-0701-00001D000000}" name="29" dataDxfId="3715"/>
    <tableColumn id="30" xr3:uid="{00000000-0010-0000-0701-00001E000000}" name="30" dataDxfId="3714"/>
    <tableColumn id="31" xr3:uid="{00000000-0010-0000-0701-00001F000000}" name="31" dataDxfId="3713"/>
  </tableColumns>
  <tableStyleInfo name="TableStyleMedium9" showFirstColumn="0" showLastColumn="0" showRowStripes="1" showColumnStripes="0"/>
</table>
</file>

<file path=xl/tables/table2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00000000-000C-0000-FFFF-FFFF08010000}" name="Tabela1942240" displayName="Tabela1942240" ref="I97:AM107" totalsRowShown="0" headerRowDxfId="3712" dataDxfId="3710" headerRowBorderDxfId="3711">
  <autoFilter ref="I97:AM107" xr:uid="{00000000-0009-0000-0100-0000E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801-000001000000}" name="1" dataDxfId="3709"/>
    <tableColumn id="2" xr3:uid="{00000000-0010-0000-0801-000002000000}" name="2" dataDxfId="3708"/>
    <tableColumn id="3" xr3:uid="{00000000-0010-0000-0801-000003000000}" name="3" dataDxfId="3707"/>
    <tableColumn id="4" xr3:uid="{00000000-0010-0000-0801-000004000000}" name="4" dataDxfId="3706"/>
    <tableColumn id="5" xr3:uid="{00000000-0010-0000-0801-000005000000}" name="5" dataDxfId="3705"/>
    <tableColumn id="6" xr3:uid="{00000000-0010-0000-0801-000006000000}" name="6" dataDxfId="3704"/>
    <tableColumn id="7" xr3:uid="{00000000-0010-0000-0801-000007000000}" name="7" dataDxfId="3703"/>
    <tableColumn id="8" xr3:uid="{00000000-0010-0000-0801-000008000000}" name="8" dataDxfId="3702"/>
    <tableColumn id="9" xr3:uid="{00000000-0010-0000-0801-000009000000}" name="9" dataDxfId="3701"/>
    <tableColumn id="10" xr3:uid="{00000000-0010-0000-0801-00000A000000}" name="10" dataDxfId="3700"/>
    <tableColumn id="11" xr3:uid="{00000000-0010-0000-0801-00000B000000}" name="11" dataDxfId="3699"/>
    <tableColumn id="12" xr3:uid="{00000000-0010-0000-0801-00000C000000}" name="12" dataDxfId="3698"/>
    <tableColumn id="13" xr3:uid="{00000000-0010-0000-0801-00000D000000}" name="13" dataDxfId="3697"/>
    <tableColumn id="14" xr3:uid="{00000000-0010-0000-0801-00000E000000}" name="14" dataDxfId="3696"/>
    <tableColumn id="15" xr3:uid="{00000000-0010-0000-0801-00000F000000}" name="15" dataDxfId="3695"/>
    <tableColumn id="16" xr3:uid="{00000000-0010-0000-0801-000010000000}" name="16" dataDxfId="3694"/>
    <tableColumn id="17" xr3:uid="{00000000-0010-0000-0801-000011000000}" name="17" dataDxfId="3693"/>
    <tableColumn id="18" xr3:uid="{00000000-0010-0000-0801-000012000000}" name="18" dataDxfId="3692"/>
    <tableColumn id="19" xr3:uid="{00000000-0010-0000-0801-000013000000}" name="19" dataDxfId="3691"/>
    <tableColumn id="20" xr3:uid="{00000000-0010-0000-0801-000014000000}" name="20" dataDxfId="3690"/>
    <tableColumn id="21" xr3:uid="{00000000-0010-0000-0801-000015000000}" name="21" dataDxfId="3689"/>
    <tableColumn id="22" xr3:uid="{00000000-0010-0000-0801-000016000000}" name="22" dataDxfId="3688"/>
    <tableColumn id="23" xr3:uid="{00000000-0010-0000-0801-000017000000}" name="23" dataDxfId="3687"/>
    <tableColumn id="24" xr3:uid="{00000000-0010-0000-0801-000018000000}" name="24" dataDxfId="3686"/>
    <tableColumn id="25" xr3:uid="{00000000-0010-0000-0801-000019000000}" name="25" dataDxfId="3685"/>
    <tableColumn id="26" xr3:uid="{00000000-0010-0000-0801-00001A000000}" name="26" dataDxfId="3684"/>
    <tableColumn id="27" xr3:uid="{00000000-0010-0000-0801-00001B000000}" name="27" dataDxfId="3683"/>
    <tableColumn id="28" xr3:uid="{00000000-0010-0000-0801-00001C000000}" name="28" dataDxfId="3682"/>
    <tableColumn id="29" xr3:uid="{00000000-0010-0000-0801-00001D000000}" name="29" dataDxfId="3681"/>
    <tableColumn id="30" xr3:uid="{00000000-0010-0000-0801-00001E000000}" name="30" dataDxfId="3680"/>
    <tableColumn id="31" xr3:uid="{00000000-0010-0000-0801-00001F000000}" name="31" dataDxfId="3679"/>
  </tableColumns>
  <tableStyleInfo name="TableStyleMedium9" showFirstColumn="0" showLastColumn="0" showRowStripes="1" showColumnStripes="0"/>
</table>
</file>

<file path=xl/tables/table2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00000000-000C-0000-FFFF-FFFF09010000}" name="Tabela192143241" displayName="Tabela192143241" ref="I109:AM119" totalsRowShown="0" headerRowDxfId="3678" dataDxfId="3676" headerRowBorderDxfId="3677">
  <autoFilter ref="I109:AM119" xr:uid="{00000000-0009-0000-0100-0000F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901-000001000000}" name="1" dataDxfId="3675"/>
    <tableColumn id="2" xr3:uid="{00000000-0010-0000-0901-000002000000}" name="2" dataDxfId="3674"/>
    <tableColumn id="3" xr3:uid="{00000000-0010-0000-0901-000003000000}" name="3" dataDxfId="3673"/>
    <tableColumn id="4" xr3:uid="{00000000-0010-0000-0901-000004000000}" name="4" dataDxfId="3672"/>
    <tableColumn id="5" xr3:uid="{00000000-0010-0000-0901-000005000000}" name="5" dataDxfId="3671"/>
    <tableColumn id="6" xr3:uid="{00000000-0010-0000-0901-000006000000}" name="6" dataDxfId="3670"/>
    <tableColumn id="7" xr3:uid="{00000000-0010-0000-0901-000007000000}" name="7" dataDxfId="3669"/>
    <tableColumn id="8" xr3:uid="{00000000-0010-0000-0901-000008000000}" name="8" dataDxfId="3668"/>
    <tableColumn id="9" xr3:uid="{00000000-0010-0000-0901-000009000000}" name="9" dataDxfId="3667"/>
    <tableColumn id="10" xr3:uid="{00000000-0010-0000-0901-00000A000000}" name="10" dataDxfId="3666"/>
    <tableColumn id="11" xr3:uid="{00000000-0010-0000-0901-00000B000000}" name="11" dataDxfId="3665"/>
    <tableColumn id="12" xr3:uid="{00000000-0010-0000-0901-00000C000000}" name="12" dataDxfId="3664"/>
    <tableColumn id="13" xr3:uid="{00000000-0010-0000-0901-00000D000000}" name="13" dataDxfId="3663"/>
    <tableColumn id="14" xr3:uid="{00000000-0010-0000-0901-00000E000000}" name="14" dataDxfId="3662"/>
    <tableColumn id="15" xr3:uid="{00000000-0010-0000-0901-00000F000000}" name="15" dataDxfId="3661"/>
    <tableColumn id="16" xr3:uid="{00000000-0010-0000-0901-000010000000}" name="16" dataDxfId="3660"/>
    <tableColumn id="17" xr3:uid="{00000000-0010-0000-0901-000011000000}" name="17" dataDxfId="3659"/>
    <tableColumn id="18" xr3:uid="{00000000-0010-0000-0901-000012000000}" name="18" dataDxfId="3658"/>
    <tableColumn id="19" xr3:uid="{00000000-0010-0000-0901-000013000000}" name="19" dataDxfId="3657"/>
    <tableColumn id="20" xr3:uid="{00000000-0010-0000-0901-000014000000}" name="20" dataDxfId="3656"/>
    <tableColumn id="21" xr3:uid="{00000000-0010-0000-0901-000015000000}" name="21" dataDxfId="3655"/>
    <tableColumn id="22" xr3:uid="{00000000-0010-0000-0901-000016000000}" name="22" dataDxfId="3654"/>
    <tableColumn id="23" xr3:uid="{00000000-0010-0000-0901-000017000000}" name="23" dataDxfId="3653"/>
    <tableColumn id="24" xr3:uid="{00000000-0010-0000-0901-000018000000}" name="24" dataDxfId="3652"/>
    <tableColumn id="25" xr3:uid="{00000000-0010-0000-0901-000019000000}" name="25" dataDxfId="3651"/>
    <tableColumn id="26" xr3:uid="{00000000-0010-0000-0901-00001A000000}" name="26" dataDxfId="3650"/>
    <tableColumn id="27" xr3:uid="{00000000-0010-0000-0901-00001B000000}" name="27" dataDxfId="3649"/>
    <tableColumn id="28" xr3:uid="{00000000-0010-0000-0901-00001C000000}" name="28" dataDxfId="3648"/>
    <tableColumn id="29" xr3:uid="{00000000-0010-0000-0901-00001D000000}" name="29" dataDxfId="3647"/>
    <tableColumn id="30" xr3:uid="{00000000-0010-0000-0901-00001E000000}" name="30" dataDxfId="3646"/>
    <tableColumn id="31" xr3:uid="{00000000-0010-0000-0901-00001F000000}" name="31" dataDxfId="3645"/>
  </tableColumns>
  <tableStyleInfo name="TableStyleMedium9" showFirstColumn="0" showLastColumn="0" showRowStripes="1" showColumnStripes="0"/>
</table>
</file>

<file path=xl/tables/table2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00000000-000C-0000-FFFF-FFFF0A010000}" name="Tabela192244242" displayName="Tabela192244242" ref="I145:AM155" totalsRowShown="0" headerRowDxfId="3644" dataDxfId="3642" headerRowBorderDxfId="3643">
  <autoFilter ref="I145:AM155" xr:uid="{00000000-0009-0000-0100-0000F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A01-000001000000}" name="1" dataDxfId="3641"/>
    <tableColumn id="2" xr3:uid="{00000000-0010-0000-0A01-000002000000}" name="2" dataDxfId="3640"/>
    <tableColumn id="3" xr3:uid="{00000000-0010-0000-0A01-000003000000}" name="3" dataDxfId="3639"/>
    <tableColumn id="4" xr3:uid="{00000000-0010-0000-0A01-000004000000}" name="4" dataDxfId="3638"/>
    <tableColumn id="5" xr3:uid="{00000000-0010-0000-0A01-000005000000}" name="5" dataDxfId="3637"/>
    <tableColumn id="6" xr3:uid="{00000000-0010-0000-0A01-000006000000}" name="6" dataDxfId="3636"/>
    <tableColumn id="7" xr3:uid="{00000000-0010-0000-0A01-000007000000}" name="7" dataDxfId="3635"/>
    <tableColumn id="8" xr3:uid="{00000000-0010-0000-0A01-000008000000}" name="8" dataDxfId="3634"/>
    <tableColumn id="9" xr3:uid="{00000000-0010-0000-0A01-000009000000}" name="9" dataDxfId="3633"/>
    <tableColumn id="10" xr3:uid="{00000000-0010-0000-0A01-00000A000000}" name="10" dataDxfId="3632"/>
    <tableColumn id="11" xr3:uid="{00000000-0010-0000-0A01-00000B000000}" name="11" dataDxfId="3631"/>
    <tableColumn id="12" xr3:uid="{00000000-0010-0000-0A01-00000C000000}" name="12" dataDxfId="3630"/>
    <tableColumn id="13" xr3:uid="{00000000-0010-0000-0A01-00000D000000}" name="13" dataDxfId="3629"/>
    <tableColumn id="14" xr3:uid="{00000000-0010-0000-0A01-00000E000000}" name="14" dataDxfId="3628"/>
    <tableColumn id="15" xr3:uid="{00000000-0010-0000-0A01-00000F000000}" name="15" dataDxfId="3627"/>
    <tableColumn id="16" xr3:uid="{00000000-0010-0000-0A01-000010000000}" name="16" dataDxfId="3626"/>
    <tableColumn id="17" xr3:uid="{00000000-0010-0000-0A01-000011000000}" name="17" dataDxfId="3625"/>
    <tableColumn id="18" xr3:uid="{00000000-0010-0000-0A01-000012000000}" name="18" dataDxfId="3624"/>
    <tableColumn id="19" xr3:uid="{00000000-0010-0000-0A01-000013000000}" name="19" dataDxfId="3623"/>
    <tableColumn id="20" xr3:uid="{00000000-0010-0000-0A01-000014000000}" name="20" dataDxfId="3622"/>
    <tableColumn id="21" xr3:uid="{00000000-0010-0000-0A01-000015000000}" name="21" dataDxfId="3621"/>
    <tableColumn id="22" xr3:uid="{00000000-0010-0000-0A01-000016000000}" name="22" dataDxfId="3620"/>
    <tableColumn id="23" xr3:uid="{00000000-0010-0000-0A01-000017000000}" name="23" dataDxfId="3619"/>
    <tableColumn id="24" xr3:uid="{00000000-0010-0000-0A01-000018000000}" name="24" dataDxfId="3618"/>
    <tableColumn id="25" xr3:uid="{00000000-0010-0000-0A01-000019000000}" name="25" dataDxfId="3617"/>
    <tableColumn id="26" xr3:uid="{00000000-0010-0000-0A01-00001A000000}" name="26" dataDxfId="3616"/>
    <tableColumn id="27" xr3:uid="{00000000-0010-0000-0A01-00001B000000}" name="27" dataDxfId="3615"/>
    <tableColumn id="28" xr3:uid="{00000000-0010-0000-0A01-00001C000000}" name="28" dataDxfId="3614"/>
    <tableColumn id="29" xr3:uid="{00000000-0010-0000-0A01-00001D000000}" name="29" dataDxfId="3613"/>
    <tableColumn id="30" xr3:uid="{00000000-0010-0000-0A01-00001E000000}" name="30" dataDxfId="3612"/>
    <tableColumn id="31" xr3:uid="{00000000-0010-0000-0A01-00001F000000}" name="31" dataDxfId="3611"/>
  </tableColumns>
  <tableStyleInfo name="TableStyleMedium9" showFirstColumn="0" showLastColumn="0" showRowStripes="1" showColumnStripes="0"/>
</table>
</file>

<file path=xl/tables/table2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0000000-000C-0000-FFFF-FFFF0B010000}" name="Tabela192345243" displayName="Tabela192345243" ref="I205:AM215" totalsRowShown="0" headerRowDxfId="3610" dataDxfId="3608" headerRowBorderDxfId="3609">
  <autoFilter ref="I205:AM215" xr:uid="{00000000-0009-0000-0100-0000F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B01-000001000000}" name="1" dataDxfId="3607"/>
    <tableColumn id="2" xr3:uid="{00000000-0010-0000-0B01-000002000000}" name="2" dataDxfId="3606"/>
    <tableColumn id="3" xr3:uid="{00000000-0010-0000-0B01-000003000000}" name="3" dataDxfId="3605"/>
    <tableColumn id="4" xr3:uid="{00000000-0010-0000-0B01-000004000000}" name="4" dataDxfId="3604"/>
    <tableColumn id="5" xr3:uid="{00000000-0010-0000-0B01-000005000000}" name="5" dataDxfId="3603"/>
    <tableColumn id="6" xr3:uid="{00000000-0010-0000-0B01-000006000000}" name="6" dataDxfId="3602"/>
    <tableColumn id="7" xr3:uid="{00000000-0010-0000-0B01-000007000000}" name="7" dataDxfId="3601"/>
    <tableColumn id="8" xr3:uid="{00000000-0010-0000-0B01-000008000000}" name="8" dataDxfId="3600"/>
    <tableColumn id="9" xr3:uid="{00000000-0010-0000-0B01-000009000000}" name="9" dataDxfId="3599"/>
    <tableColumn id="10" xr3:uid="{00000000-0010-0000-0B01-00000A000000}" name="10" dataDxfId="3598"/>
    <tableColumn id="11" xr3:uid="{00000000-0010-0000-0B01-00000B000000}" name="11" dataDxfId="3597"/>
    <tableColumn id="12" xr3:uid="{00000000-0010-0000-0B01-00000C000000}" name="12" dataDxfId="3596"/>
    <tableColumn id="13" xr3:uid="{00000000-0010-0000-0B01-00000D000000}" name="13" dataDxfId="3595"/>
    <tableColumn id="14" xr3:uid="{00000000-0010-0000-0B01-00000E000000}" name="14" dataDxfId="3594"/>
    <tableColumn id="15" xr3:uid="{00000000-0010-0000-0B01-00000F000000}" name="15" dataDxfId="3593"/>
    <tableColumn id="16" xr3:uid="{00000000-0010-0000-0B01-000010000000}" name="16" dataDxfId="3592"/>
    <tableColumn id="17" xr3:uid="{00000000-0010-0000-0B01-000011000000}" name="17" dataDxfId="3591"/>
    <tableColumn id="18" xr3:uid="{00000000-0010-0000-0B01-000012000000}" name="18" dataDxfId="3590"/>
    <tableColumn id="19" xr3:uid="{00000000-0010-0000-0B01-000013000000}" name="19" dataDxfId="3589"/>
    <tableColumn id="20" xr3:uid="{00000000-0010-0000-0B01-000014000000}" name="20" dataDxfId="3588"/>
    <tableColumn id="21" xr3:uid="{00000000-0010-0000-0B01-000015000000}" name="21" dataDxfId="3587"/>
    <tableColumn id="22" xr3:uid="{00000000-0010-0000-0B01-000016000000}" name="22" dataDxfId="3586"/>
    <tableColumn id="23" xr3:uid="{00000000-0010-0000-0B01-000017000000}" name="23" dataDxfId="3585"/>
    <tableColumn id="24" xr3:uid="{00000000-0010-0000-0B01-000018000000}" name="24" dataDxfId="3584"/>
    <tableColumn id="25" xr3:uid="{00000000-0010-0000-0B01-000019000000}" name="25" dataDxfId="3583"/>
    <tableColumn id="26" xr3:uid="{00000000-0010-0000-0B01-00001A000000}" name="26" dataDxfId="3582"/>
    <tableColumn id="27" xr3:uid="{00000000-0010-0000-0B01-00001B000000}" name="27" dataDxfId="3581"/>
    <tableColumn id="28" xr3:uid="{00000000-0010-0000-0B01-00001C000000}" name="28" dataDxfId="3580"/>
    <tableColumn id="29" xr3:uid="{00000000-0010-0000-0B01-00001D000000}" name="29" dataDxfId="3579"/>
    <tableColumn id="30" xr3:uid="{00000000-0010-0000-0B01-00001E000000}" name="30" dataDxfId="3578"/>
    <tableColumn id="31" xr3:uid="{00000000-0010-0000-0B01-00001F000000}" name="31" dataDxfId="3577"/>
  </tableColumns>
  <tableStyleInfo name="TableStyleMedium9" showFirstColumn="0" showLastColumn="0" showRowStripes="1" showColumnStripes="0"/>
</table>
</file>

<file path=xl/tables/table2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00000000-000C-0000-FFFF-FFFF0C010000}" name="Tabela19212446244" displayName="Tabela19212446244" ref="I133:AM143" totalsRowShown="0" headerRowDxfId="3576" dataDxfId="3574" headerRowBorderDxfId="3575">
  <autoFilter ref="I133:AM143" xr:uid="{00000000-0009-0000-0100-0000F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C01-000001000000}" name="1" dataDxfId="3573"/>
    <tableColumn id="2" xr3:uid="{00000000-0010-0000-0C01-000002000000}" name="2" dataDxfId="3572"/>
    <tableColumn id="3" xr3:uid="{00000000-0010-0000-0C01-000003000000}" name="3" dataDxfId="3571"/>
    <tableColumn id="4" xr3:uid="{00000000-0010-0000-0C01-000004000000}" name="4" dataDxfId="3570"/>
    <tableColumn id="5" xr3:uid="{00000000-0010-0000-0C01-000005000000}" name="5" dataDxfId="3569"/>
    <tableColumn id="6" xr3:uid="{00000000-0010-0000-0C01-000006000000}" name="6" dataDxfId="3568"/>
    <tableColumn id="7" xr3:uid="{00000000-0010-0000-0C01-000007000000}" name="7" dataDxfId="3567"/>
    <tableColumn id="8" xr3:uid="{00000000-0010-0000-0C01-000008000000}" name="8" dataDxfId="3566"/>
    <tableColumn id="9" xr3:uid="{00000000-0010-0000-0C01-000009000000}" name="9" dataDxfId="3565"/>
    <tableColumn id="10" xr3:uid="{00000000-0010-0000-0C01-00000A000000}" name="10" dataDxfId="3564"/>
    <tableColumn id="11" xr3:uid="{00000000-0010-0000-0C01-00000B000000}" name="11" dataDxfId="3563"/>
    <tableColumn id="12" xr3:uid="{00000000-0010-0000-0C01-00000C000000}" name="12" dataDxfId="3562"/>
    <tableColumn id="13" xr3:uid="{00000000-0010-0000-0C01-00000D000000}" name="13" dataDxfId="3561"/>
    <tableColumn id="14" xr3:uid="{00000000-0010-0000-0C01-00000E000000}" name="14" dataDxfId="3560"/>
    <tableColumn id="15" xr3:uid="{00000000-0010-0000-0C01-00000F000000}" name="15" dataDxfId="3559"/>
    <tableColumn id="16" xr3:uid="{00000000-0010-0000-0C01-000010000000}" name="16" dataDxfId="3558"/>
    <tableColumn id="17" xr3:uid="{00000000-0010-0000-0C01-000011000000}" name="17" dataDxfId="3557"/>
    <tableColumn id="18" xr3:uid="{00000000-0010-0000-0C01-000012000000}" name="18" dataDxfId="3556"/>
    <tableColumn id="19" xr3:uid="{00000000-0010-0000-0C01-000013000000}" name="19" dataDxfId="3555"/>
    <tableColumn id="20" xr3:uid="{00000000-0010-0000-0C01-000014000000}" name="20" dataDxfId="3554"/>
    <tableColumn id="21" xr3:uid="{00000000-0010-0000-0C01-000015000000}" name="21" dataDxfId="3553"/>
    <tableColumn id="22" xr3:uid="{00000000-0010-0000-0C01-000016000000}" name="22" dataDxfId="3552"/>
    <tableColumn id="23" xr3:uid="{00000000-0010-0000-0C01-000017000000}" name="23" dataDxfId="3551"/>
    <tableColumn id="24" xr3:uid="{00000000-0010-0000-0C01-000018000000}" name="24" dataDxfId="3550"/>
    <tableColumn id="25" xr3:uid="{00000000-0010-0000-0C01-000019000000}" name="25" dataDxfId="3549"/>
    <tableColumn id="26" xr3:uid="{00000000-0010-0000-0C01-00001A000000}" name="26" dataDxfId="3548"/>
    <tableColumn id="27" xr3:uid="{00000000-0010-0000-0C01-00001B000000}" name="27" dataDxfId="3547"/>
    <tableColumn id="28" xr3:uid="{00000000-0010-0000-0C01-00001C000000}" name="28" dataDxfId="3546"/>
    <tableColumn id="29" xr3:uid="{00000000-0010-0000-0C01-00001D000000}" name="29" dataDxfId="3545"/>
    <tableColumn id="30" xr3:uid="{00000000-0010-0000-0C01-00001E000000}" name="30" dataDxfId="3544"/>
    <tableColumn id="31" xr3:uid="{00000000-0010-0000-0C01-00001F000000}" name="31" dataDxfId="3543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5" xr:uid="{00000000-000C-0000-FFFF-FFFF1C000000}" name="Tabela431356" displayName="Tabela431356" ref="B48:C57" headerRowCount="0" totalsRowShown="0" headerRowDxfId="8257">
  <tableColumns count="2">
    <tableColumn id="1" xr3:uid="{00000000-0010-0000-1C00-000001000000}" name="Kolumna1" dataDxfId="8256"/>
    <tableColumn id="2" xr3:uid="{00000000-0010-0000-1C00-000002000000}" name="Kolumna2" headerRowDxfId="8255" dataDxfId="8254"/>
  </tableColumns>
  <tableStyleInfo name="TableStyleLight9" showFirstColumn="0" showLastColumn="0" showRowStripes="1" showColumnStripes="0"/>
</table>
</file>

<file path=xl/tables/table2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00000000-000C-0000-FFFF-FFFF0D010000}" name="Tabela19212547245" displayName="Tabela19212547245" ref="I121:AM131" totalsRowShown="0" headerRowDxfId="3542" dataDxfId="3540" headerRowBorderDxfId="3541">
  <autoFilter ref="I121:AM131" xr:uid="{00000000-0009-0000-0100-0000F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D01-000001000000}" name="1" dataDxfId="3539"/>
    <tableColumn id="2" xr3:uid="{00000000-0010-0000-0D01-000002000000}" name="2" dataDxfId="3538"/>
    <tableColumn id="3" xr3:uid="{00000000-0010-0000-0D01-000003000000}" name="3" dataDxfId="3537"/>
    <tableColumn id="4" xr3:uid="{00000000-0010-0000-0D01-000004000000}" name="4" dataDxfId="3536"/>
    <tableColumn id="5" xr3:uid="{00000000-0010-0000-0D01-000005000000}" name="5" dataDxfId="3535"/>
    <tableColumn id="6" xr3:uid="{00000000-0010-0000-0D01-000006000000}" name="6" dataDxfId="3534"/>
    <tableColumn id="7" xr3:uid="{00000000-0010-0000-0D01-000007000000}" name="7" dataDxfId="3533"/>
    <tableColumn id="8" xr3:uid="{00000000-0010-0000-0D01-000008000000}" name="8" dataDxfId="3532"/>
    <tableColumn id="9" xr3:uid="{00000000-0010-0000-0D01-000009000000}" name="9" dataDxfId="3531"/>
    <tableColumn id="10" xr3:uid="{00000000-0010-0000-0D01-00000A000000}" name="10" dataDxfId="3530"/>
    <tableColumn id="11" xr3:uid="{00000000-0010-0000-0D01-00000B000000}" name="11" dataDxfId="3529"/>
    <tableColumn id="12" xr3:uid="{00000000-0010-0000-0D01-00000C000000}" name="12" dataDxfId="3528"/>
    <tableColumn id="13" xr3:uid="{00000000-0010-0000-0D01-00000D000000}" name="13" dataDxfId="3527"/>
    <tableColumn id="14" xr3:uid="{00000000-0010-0000-0D01-00000E000000}" name="14" dataDxfId="3526"/>
    <tableColumn id="15" xr3:uid="{00000000-0010-0000-0D01-00000F000000}" name="15" dataDxfId="3525"/>
    <tableColumn id="16" xr3:uid="{00000000-0010-0000-0D01-000010000000}" name="16" dataDxfId="3524"/>
    <tableColumn id="17" xr3:uid="{00000000-0010-0000-0D01-000011000000}" name="17" dataDxfId="3523"/>
    <tableColumn id="18" xr3:uid="{00000000-0010-0000-0D01-000012000000}" name="18" dataDxfId="3522"/>
    <tableColumn id="19" xr3:uid="{00000000-0010-0000-0D01-000013000000}" name="19" dataDxfId="3521"/>
    <tableColumn id="20" xr3:uid="{00000000-0010-0000-0D01-000014000000}" name="20" dataDxfId="3520"/>
    <tableColumn id="21" xr3:uid="{00000000-0010-0000-0D01-000015000000}" name="21" dataDxfId="3519"/>
    <tableColumn id="22" xr3:uid="{00000000-0010-0000-0D01-000016000000}" name="22" dataDxfId="3518"/>
    <tableColumn id="23" xr3:uid="{00000000-0010-0000-0D01-000017000000}" name="23" dataDxfId="3517"/>
    <tableColumn id="24" xr3:uid="{00000000-0010-0000-0D01-000018000000}" name="24" dataDxfId="3516"/>
    <tableColumn id="25" xr3:uid="{00000000-0010-0000-0D01-000019000000}" name="25" dataDxfId="3515"/>
    <tableColumn id="26" xr3:uid="{00000000-0010-0000-0D01-00001A000000}" name="26" dataDxfId="3514"/>
    <tableColumn id="27" xr3:uid="{00000000-0010-0000-0D01-00001B000000}" name="27" dataDxfId="3513"/>
    <tableColumn id="28" xr3:uid="{00000000-0010-0000-0D01-00001C000000}" name="28" dataDxfId="3512"/>
    <tableColumn id="29" xr3:uid="{00000000-0010-0000-0D01-00001D000000}" name="29" dataDxfId="3511"/>
    <tableColumn id="30" xr3:uid="{00000000-0010-0000-0D01-00001E000000}" name="30" dataDxfId="3510"/>
    <tableColumn id="31" xr3:uid="{00000000-0010-0000-0D01-00001F000000}" name="31" dataDxfId="3509"/>
  </tableColumns>
  <tableStyleInfo name="TableStyleMedium9" showFirstColumn="0" showLastColumn="0" showRowStripes="1" showColumnStripes="0"/>
</table>
</file>

<file path=xl/tables/table2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00000000-000C-0000-FFFF-FFFF0E010000}" name="Tabela2548246" displayName="Tabela2548246" ref="I157:AM167" totalsRowShown="0" headerRowDxfId="3508" dataDxfId="3507">
  <autoFilter ref="I157:AM167" xr:uid="{00000000-0009-0000-0100-0000F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E01-000001000000}" name="1" dataDxfId="3506"/>
    <tableColumn id="2" xr3:uid="{00000000-0010-0000-0E01-000002000000}" name="2" dataDxfId="3505"/>
    <tableColumn id="3" xr3:uid="{00000000-0010-0000-0E01-000003000000}" name="3" dataDxfId="3504"/>
    <tableColumn id="4" xr3:uid="{00000000-0010-0000-0E01-000004000000}" name="4" dataDxfId="3503"/>
    <tableColumn id="5" xr3:uid="{00000000-0010-0000-0E01-000005000000}" name="5" dataDxfId="3502"/>
    <tableColumn id="6" xr3:uid="{00000000-0010-0000-0E01-000006000000}" name="6" dataDxfId="3501"/>
    <tableColumn id="7" xr3:uid="{00000000-0010-0000-0E01-000007000000}" name="7" dataDxfId="3500"/>
    <tableColumn id="8" xr3:uid="{00000000-0010-0000-0E01-000008000000}" name="8" dataDxfId="3499"/>
    <tableColumn id="9" xr3:uid="{00000000-0010-0000-0E01-000009000000}" name="9" dataDxfId="3498"/>
    <tableColumn id="10" xr3:uid="{00000000-0010-0000-0E01-00000A000000}" name="10" dataDxfId="3497"/>
    <tableColumn id="11" xr3:uid="{00000000-0010-0000-0E01-00000B000000}" name="11" dataDxfId="3496"/>
    <tableColumn id="12" xr3:uid="{00000000-0010-0000-0E01-00000C000000}" name="12" dataDxfId="3495"/>
    <tableColumn id="13" xr3:uid="{00000000-0010-0000-0E01-00000D000000}" name="13" dataDxfId="3494"/>
    <tableColumn id="14" xr3:uid="{00000000-0010-0000-0E01-00000E000000}" name="14" dataDxfId="3493"/>
    <tableColumn id="15" xr3:uid="{00000000-0010-0000-0E01-00000F000000}" name="15" dataDxfId="3492"/>
    <tableColumn id="16" xr3:uid="{00000000-0010-0000-0E01-000010000000}" name="16" dataDxfId="3491"/>
    <tableColumn id="17" xr3:uid="{00000000-0010-0000-0E01-000011000000}" name="17" dataDxfId="3490"/>
    <tableColumn id="18" xr3:uid="{00000000-0010-0000-0E01-000012000000}" name="18" dataDxfId="3489"/>
    <tableColumn id="19" xr3:uid="{00000000-0010-0000-0E01-000013000000}" name="19" dataDxfId="3488"/>
    <tableColumn id="20" xr3:uid="{00000000-0010-0000-0E01-000014000000}" name="20" dataDxfId="3487"/>
    <tableColumn id="21" xr3:uid="{00000000-0010-0000-0E01-000015000000}" name="21" dataDxfId="3486"/>
    <tableColumn id="22" xr3:uid="{00000000-0010-0000-0E01-000016000000}" name="22" dataDxfId="3485"/>
    <tableColumn id="23" xr3:uid="{00000000-0010-0000-0E01-000017000000}" name="23" dataDxfId="3484"/>
    <tableColumn id="24" xr3:uid="{00000000-0010-0000-0E01-000018000000}" name="24" dataDxfId="3483"/>
    <tableColumn id="25" xr3:uid="{00000000-0010-0000-0E01-000019000000}" name="25" dataDxfId="3482"/>
    <tableColumn id="26" xr3:uid="{00000000-0010-0000-0E01-00001A000000}" name="26" dataDxfId="3481"/>
    <tableColumn id="27" xr3:uid="{00000000-0010-0000-0E01-00001B000000}" name="27" dataDxfId="3480"/>
    <tableColumn id="28" xr3:uid="{00000000-0010-0000-0E01-00001C000000}" name="28" dataDxfId="3479"/>
    <tableColumn id="29" xr3:uid="{00000000-0010-0000-0E01-00001D000000}" name="29" dataDxfId="3478"/>
    <tableColumn id="30" xr3:uid="{00000000-0010-0000-0E01-00001E000000}" name="30" dataDxfId="3477"/>
    <tableColumn id="31" xr3:uid="{00000000-0010-0000-0E01-00001F000000}" name="31" dataDxfId="3476"/>
  </tableColumns>
  <tableStyleInfo name="TableStyleMedium9" showFirstColumn="0" showLastColumn="0" showRowStripes="1" showColumnStripes="0"/>
</table>
</file>

<file path=xl/tables/table2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00000000-000C-0000-FFFF-FFFF0F010000}" name="Tabela2649247" displayName="Tabela2649247" ref="I169:AM179" totalsRowShown="0" headerRowDxfId="3475" headerRowBorderDxfId="3474">
  <autoFilter ref="I169:AM179" xr:uid="{00000000-0009-0000-0100-0000F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F01-000001000000}" name="1" dataDxfId="3473"/>
    <tableColumn id="2" xr3:uid="{00000000-0010-0000-0F01-000002000000}" name="2" dataDxfId="3472"/>
    <tableColumn id="3" xr3:uid="{00000000-0010-0000-0F01-000003000000}" name="3" dataDxfId="3471"/>
    <tableColumn id="4" xr3:uid="{00000000-0010-0000-0F01-000004000000}" name="4" dataDxfId="3470"/>
    <tableColumn id="5" xr3:uid="{00000000-0010-0000-0F01-000005000000}" name="5" dataDxfId="3469"/>
    <tableColumn id="6" xr3:uid="{00000000-0010-0000-0F01-000006000000}" name="6" dataDxfId="3468"/>
    <tableColumn id="7" xr3:uid="{00000000-0010-0000-0F01-000007000000}" name="7" dataDxfId="3467"/>
    <tableColumn id="8" xr3:uid="{00000000-0010-0000-0F01-000008000000}" name="8" dataDxfId="3466"/>
    <tableColumn id="9" xr3:uid="{00000000-0010-0000-0F01-000009000000}" name="9" dataDxfId="3465"/>
    <tableColumn id="10" xr3:uid="{00000000-0010-0000-0F01-00000A000000}" name="10" dataDxfId="3464"/>
    <tableColumn id="11" xr3:uid="{00000000-0010-0000-0F01-00000B000000}" name="11" dataDxfId="3463"/>
    <tableColumn id="12" xr3:uid="{00000000-0010-0000-0F01-00000C000000}" name="12" dataDxfId="3462"/>
    <tableColumn id="13" xr3:uid="{00000000-0010-0000-0F01-00000D000000}" name="13" dataDxfId="3461"/>
    <tableColumn id="14" xr3:uid="{00000000-0010-0000-0F01-00000E000000}" name="14" dataDxfId="3460"/>
    <tableColumn id="15" xr3:uid="{00000000-0010-0000-0F01-00000F000000}" name="15" dataDxfId="3459"/>
    <tableColumn id="16" xr3:uid="{00000000-0010-0000-0F01-000010000000}" name="16" dataDxfId="3458"/>
    <tableColumn id="17" xr3:uid="{00000000-0010-0000-0F01-000011000000}" name="17" dataDxfId="3457"/>
    <tableColumn id="18" xr3:uid="{00000000-0010-0000-0F01-000012000000}" name="18" dataDxfId="3456"/>
    <tableColumn id="19" xr3:uid="{00000000-0010-0000-0F01-000013000000}" name="19" dataDxfId="3455"/>
    <tableColumn id="20" xr3:uid="{00000000-0010-0000-0F01-000014000000}" name="20" dataDxfId="3454"/>
    <tableColumn id="21" xr3:uid="{00000000-0010-0000-0F01-000015000000}" name="21" dataDxfId="3453"/>
    <tableColumn id="22" xr3:uid="{00000000-0010-0000-0F01-000016000000}" name="22" dataDxfId="3452"/>
    <tableColumn id="23" xr3:uid="{00000000-0010-0000-0F01-000017000000}" name="23" dataDxfId="3451"/>
    <tableColumn id="24" xr3:uid="{00000000-0010-0000-0F01-000018000000}" name="24" dataDxfId="3450"/>
    <tableColumn id="25" xr3:uid="{00000000-0010-0000-0F01-000019000000}" name="25" dataDxfId="3449"/>
    <tableColumn id="26" xr3:uid="{00000000-0010-0000-0F01-00001A000000}" name="26" dataDxfId="3448"/>
    <tableColumn id="27" xr3:uid="{00000000-0010-0000-0F01-00001B000000}" name="27" dataDxfId="3447"/>
    <tableColumn id="28" xr3:uid="{00000000-0010-0000-0F01-00001C000000}" name="28" dataDxfId="3446"/>
    <tableColumn id="29" xr3:uid="{00000000-0010-0000-0F01-00001D000000}" name="29" dataDxfId="3445"/>
    <tableColumn id="30" xr3:uid="{00000000-0010-0000-0F01-00001E000000}" name="30" dataDxfId="3444"/>
    <tableColumn id="31" xr3:uid="{00000000-0010-0000-0F01-00001F000000}" name="31" dataDxfId="3443"/>
  </tableColumns>
  <tableStyleInfo name="TableStyleMedium9" showFirstColumn="0" showLastColumn="0" showRowStripes="1" showColumnStripes="0"/>
</table>
</file>

<file path=xl/tables/table2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00000000-000C-0000-FFFF-FFFF10010000}" name="Tabela2750248" displayName="Tabela2750248" ref="I181:AM191" totalsRowShown="0" headerRowDxfId="3442">
  <autoFilter ref="I181:AM191" xr:uid="{00000000-0009-0000-0100-0000F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001-000001000000}" name="1" dataDxfId="3441"/>
    <tableColumn id="2" xr3:uid="{00000000-0010-0000-1001-000002000000}" name="2" dataDxfId="3440"/>
    <tableColumn id="3" xr3:uid="{00000000-0010-0000-1001-000003000000}" name="3" dataDxfId="3439"/>
    <tableColumn id="4" xr3:uid="{00000000-0010-0000-1001-000004000000}" name="4" dataDxfId="3438"/>
    <tableColumn id="5" xr3:uid="{00000000-0010-0000-1001-000005000000}" name="5" dataDxfId="3437"/>
    <tableColumn id="6" xr3:uid="{00000000-0010-0000-1001-000006000000}" name="6" dataDxfId="3436"/>
    <tableColumn id="7" xr3:uid="{00000000-0010-0000-1001-000007000000}" name="7" dataDxfId="3435"/>
    <tableColumn id="8" xr3:uid="{00000000-0010-0000-1001-000008000000}" name="8" dataDxfId="3434"/>
    <tableColumn id="9" xr3:uid="{00000000-0010-0000-1001-000009000000}" name="9" dataDxfId="3433"/>
    <tableColumn id="10" xr3:uid="{00000000-0010-0000-1001-00000A000000}" name="10" dataDxfId="3432"/>
    <tableColumn id="11" xr3:uid="{00000000-0010-0000-1001-00000B000000}" name="11" dataDxfId="3431"/>
    <tableColumn id="12" xr3:uid="{00000000-0010-0000-1001-00000C000000}" name="12" dataDxfId="3430"/>
    <tableColumn id="13" xr3:uid="{00000000-0010-0000-1001-00000D000000}" name="13" dataDxfId="3429"/>
    <tableColumn id="14" xr3:uid="{00000000-0010-0000-1001-00000E000000}" name="14" dataDxfId="3428"/>
    <tableColumn id="15" xr3:uid="{00000000-0010-0000-1001-00000F000000}" name="15" dataDxfId="3427"/>
    <tableColumn id="16" xr3:uid="{00000000-0010-0000-1001-000010000000}" name="16" dataDxfId="3426"/>
    <tableColumn id="17" xr3:uid="{00000000-0010-0000-1001-000011000000}" name="17" dataDxfId="3425"/>
    <tableColumn id="18" xr3:uid="{00000000-0010-0000-1001-000012000000}" name="18" dataDxfId="3424"/>
    <tableColumn id="19" xr3:uid="{00000000-0010-0000-1001-000013000000}" name="19" dataDxfId="3423"/>
    <tableColumn id="20" xr3:uid="{00000000-0010-0000-1001-000014000000}" name="20" dataDxfId="3422"/>
    <tableColumn id="21" xr3:uid="{00000000-0010-0000-1001-000015000000}" name="21" dataDxfId="3421"/>
    <tableColumn id="22" xr3:uid="{00000000-0010-0000-1001-000016000000}" name="22" dataDxfId="3420"/>
    <tableColumn id="23" xr3:uid="{00000000-0010-0000-1001-000017000000}" name="23" dataDxfId="3419"/>
    <tableColumn id="24" xr3:uid="{00000000-0010-0000-1001-000018000000}" name="24" dataDxfId="3418"/>
    <tableColumn id="25" xr3:uid="{00000000-0010-0000-1001-000019000000}" name="25" dataDxfId="3417"/>
    <tableColumn id="26" xr3:uid="{00000000-0010-0000-1001-00001A000000}" name="26" dataDxfId="3416"/>
    <tableColumn id="27" xr3:uid="{00000000-0010-0000-1001-00001B000000}" name="27" dataDxfId="3415"/>
    <tableColumn id="28" xr3:uid="{00000000-0010-0000-1001-00001C000000}" name="28" dataDxfId="3414"/>
    <tableColumn id="29" xr3:uid="{00000000-0010-0000-1001-00001D000000}" name="29" dataDxfId="3413"/>
    <tableColumn id="30" xr3:uid="{00000000-0010-0000-1001-00001E000000}" name="30" dataDxfId="3412"/>
    <tableColumn id="31" xr3:uid="{00000000-0010-0000-1001-00001F000000}" name="31" dataDxfId="3411"/>
  </tableColumns>
  <tableStyleInfo name="TableStyleMedium9" showFirstColumn="0" showLastColumn="0" showRowStripes="1" showColumnStripes="0"/>
</table>
</file>

<file path=xl/tables/table2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00000000-000C-0000-FFFF-FFFF11010000}" name="Tabela2851249" displayName="Tabela2851249" ref="I193:AM203" totalsRowShown="0" headerRowDxfId="3410" dataDxfId="3408" headerRowBorderDxfId="3409">
  <autoFilter ref="I193:AM203" xr:uid="{00000000-0009-0000-0100-0000F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101-000001000000}" name="1" dataDxfId="3407"/>
    <tableColumn id="2" xr3:uid="{00000000-0010-0000-1101-000002000000}" name="2" dataDxfId="3406"/>
    <tableColumn id="3" xr3:uid="{00000000-0010-0000-1101-000003000000}" name="3" dataDxfId="3405"/>
    <tableColumn id="4" xr3:uid="{00000000-0010-0000-1101-000004000000}" name="4" dataDxfId="3404"/>
    <tableColumn id="5" xr3:uid="{00000000-0010-0000-1101-000005000000}" name="5" dataDxfId="3403"/>
    <tableColumn id="6" xr3:uid="{00000000-0010-0000-1101-000006000000}" name="6" dataDxfId="3402"/>
    <tableColumn id="7" xr3:uid="{00000000-0010-0000-1101-000007000000}" name="7" dataDxfId="3401"/>
    <tableColumn id="8" xr3:uid="{00000000-0010-0000-1101-000008000000}" name="8" dataDxfId="3400"/>
    <tableColumn id="9" xr3:uid="{00000000-0010-0000-1101-000009000000}" name="9" dataDxfId="3399"/>
    <tableColumn id="10" xr3:uid="{00000000-0010-0000-1101-00000A000000}" name="10" dataDxfId="3398"/>
    <tableColumn id="11" xr3:uid="{00000000-0010-0000-1101-00000B000000}" name="11" dataDxfId="3397"/>
    <tableColumn id="12" xr3:uid="{00000000-0010-0000-1101-00000C000000}" name="12" dataDxfId="3396"/>
    <tableColumn id="13" xr3:uid="{00000000-0010-0000-1101-00000D000000}" name="13" dataDxfId="3395"/>
    <tableColumn id="14" xr3:uid="{00000000-0010-0000-1101-00000E000000}" name="14" dataDxfId="3394"/>
    <tableColumn id="15" xr3:uid="{00000000-0010-0000-1101-00000F000000}" name="15" dataDxfId="3393"/>
    <tableColumn id="16" xr3:uid="{00000000-0010-0000-1101-000010000000}" name="16" dataDxfId="3392"/>
    <tableColumn id="17" xr3:uid="{00000000-0010-0000-1101-000011000000}" name="17" dataDxfId="3391"/>
    <tableColumn id="18" xr3:uid="{00000000-0010-0000-1101-000012000000}" name="18" dataDxfId="3390"/>
    <tableColumn id="19" xr3:uid="{00000000-0010-0000-1101-000013000000}" name="19" dataDxfId="3389"/>
    <tableColumn id="20" xr3:uid="{00000000-0010-0000-1101-000014000000}" name="20" dataDxfId="3388"/>
    <tableColumn id="21" xr3:uid="{00000000-0010-0000-1101-000015000000}" name="21" dataDxfId="3387"/>
    <tableColumn id="22" xr3:uid="{00000000-0010-0000-1101-000016000000}" name="22" dataDxfId="3386"/>
    <tableColumn id="23" xr3:uid="{00000000-0010-0000-1101-000017000000}" name="23" dataDxfId="3385"/>
    <tableColumn id="24" xr3:uid="{00000000-0010-0000-1101-000018000000}" name="24" dataDxfId="3384"/>
    <tableColumn id="25" xr3:uid="{00000000-0010-0000-1101-000019000000}" name="25" dataDxfId="3383"/>
    <tableColumn id="26" xr3:uid="{00000000-0010-0000-1101-00001A000000}" name="26" dataDxfId="3382"/>
    <tableColumn id="27" xr3:uid="{00000000-0010-0000-1101-00001B000000}" name="27" dataDxfId="3381"/>
    <tableColumn id="28" xr3:uid="{00000000-0010-0000-1101-00001C000000}" name="28" dataDxfId="3380"/>
    <tableColumn id="29" xr3:uid="{00000000-0010-0000-1101-00001D000000}" name="29" dataDxfId="3379"/>
    <tableColumn id="30" xr3:uid="{00000000-0010-0000-1101-00001E000000}" name="30" dataDxfId="3378"/>
    <tableColumn id="31" xr3:uid="{00000000-0010-0000-1101-00001F000000}" name="31" dataDxfId="3377"/>
  </tableColumns>
  <tableStyleInfo name="TableStyleMedium9" showFirstColumn="0" showLastColumn="0" showRowStripes="1" showColumnStripes="0"/>
</table>
</file>

<file path=xl/tables/table2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00000000-000C-0000-FFFF-FFFF12010000}" name="Tabela164058250" displayName="Tabela164058250" ref="B218:G227" headerRowCount="0" totalsRowShown="0">
  <tableColumns count="6">
    <tableColumn id="1" xr3:uid="{00000000-0010-0000-1201-000001000000}" name="Kolumna1" dataDxfId="3376">
      <calculatedColumnFormula>'Wzorzec kategorii'!B180</calculatedColumnFormula>
    </tableColumn>
    <tableColumn id="2" xr3:uid="{00000000-0010-0000-1201-000002000000}" name="Kolumna2" dataDxfId="3375" dataCellStyle="Walutowy"/>
    <tableColumn id="3" xr3:uid="{00000000-0010-0000-1201-000003000000}" name="Kolumna3" dataDxfId="3374" dataCellStyle="Walutowy">
      <calculatedColumnFormula>SUM(Tabela19234559251[#This Row])</calculatedColumnFormula>
    </tableColumn>
    <tableColumn id="4" xr3:uid="{00000000-0010-0000-1201-000004000000}" name="Kolumna4" dataDxfId="3373" dataCellStyle="Walutowy">
      <calculatedColumnFormula>C218-D218</calculatedColumnFormula>
    </tableColumn>
    <tableColumn id="5" xr3:uid="{00000000-0010-0000-1201-000005000000}" name="Kolumna5" dataDxfId="3372" dataCellStyle="Procentowy">
      <calculatedColumnFormula>IFERROR(D218/C218,"")</calculatedColumnFormula>
    </tableColumn>
    <tableColumn id="6" xr3:uid="{00000000-0010-0000-1201-000006000000}" name="Kolumna6" dataDxfId="3371" dataCellStyle="Walutowy"/>
  </tableColumns>
  <tableStyleInfo name="TableStyleLight9" showFirstColumn="0" showLastColumn="0" showRowStripes="1" showColumnStripes="0"/>
</table>
</file>

<file path=xl/tables/table2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00000000-000C-0000-FFFF-FFFF13010000}" name="Tabela19234559251" displayName="Tabela19234559251" ref="I217:AM227" totalsRowShown="0" headerRowDxfId="3370" dataDxfId="3368" headerRowBorderDxfId="3369">
  <autoFilter ref="I217:AM227" xr:uid="{00000000-0009-0000-0100-0000F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301-000001000000}" name="1" dataDxfId="3367"/>
    <tableColumn id="2" xr3:uid="{00000000-0010-0000-1301-000002000000}" name="2" dataDxfId="3366"/>
    <tableColumn id="3" xr3:uid="{00000000-0010-0000-1301-000003000000}" name="3" dataDxfId="3365"/>
    <tableColumn id="4" xr3:uid="{00000000-0010-0000-1301-000004000000}" name="4" dataDxfId="3364"/>
    <tableColumn id="5" xr3:uid="{00000000-0010-0000-1301-000005000000}" name="5" dataDxfId="3363"/>
    <tableColumn id="6" xr3:uid="{00000000-0010-0000-1301-000006000000}" name="6" dataDxfId="3362"/>
    <tableColumn id="7" xr3:uid="{00000000-0010-0000-1301-000007000000}" name="7" dataDxfId="3361"/>
    <tableColumn id="8" xr3:uid="{00000000-0010-0000-1301-000008000000}" name="8" dataDxfId="3360"/>
    <tableColumn id="9" xr3:uid="{00000000-0010-0000-1301-000009000000}" name="9" dataDxfId="3359"/>
    <tableColumn id="10" xr3:uid="{00000000-0010-0000-1301-00000A000000}" name="10" dataDxfId="3358"/>
    <tableColumn id="11" xr3:uid="{00000000-0010-0000-1301-00000B000000}" name="11" dataDxfId="3357"/>
    <tableColumn id="12" xr3:uid="{00000000-0010-0000-1301-00000C000000}" name="12" dataDxfId="3356"/>
    <tableColumn id="13" xr3:uid="{00000000-0010-0000-1301-00000D000000}" name="13" dataDxfId="3355"/>
    <tableColumn id="14" xr3:uid="{00000000-0010-0000-1301-00000E000000}" name="14" dataDxfId="3354"/>
    <tableColumn id="15" xr3:uid="{00000000-0010-0000-1301-00000F000000}" name="15" dataDxfId="3353"/>
    <tableColumn id="16" xr3:uid="{00000000-0010-0000-1301-000010000000}" name="16" dataDxfId="3352"/>
    <tableColumn id="17" xr3:uid="{00000000-0010-0000-1301-000011000000}" name="17" dataDxfId="3351"/>
    <tableColumn id="18" xr3:uid="{00000000-0010-0000-1301-000012000000}" name="18" dataDxfId="3350"/>
    <tableColumn id="19" xr3:uid="{00000000-0010-0000-1301-000013000000}" name="19" dataDxfId="3349"/>
    <tableColumn id="20" xr3:uid="{00000000-0010-0000-1301-000014000000}" name="20" dataDxfId="3348"/>
    <tableColumn id="21" xr3:uid="{00000000-0010-0000-1301-000015000000}" name="21" dataDxfId="3347"/>
    <tableColumn id="22" xr3:uid="{00000000-0010-0000-1301-000016000000}" name="22" dataDxfId="3346"/>
    <tableColumn id="23" xr3:uid="{00000000-0010-0000-1301-000017000000}" name="23" dataDxfId="3345"/>
    <tableColumn id="24" xr3:uid="{00000000-0010-0000-1301-000018000000}" name="24" dataDxfId="3344"/>
    <tableColumn id="25" xr3:uid="{00000000-0010-0000-1301-000019000000}" name="25" dataDxfId="3343"/>
    <tableColumn id="26" xr3:uid="{00000000-0010-0000-1301-00001A000000}" name="26" dataDxfId="3342"/>
    <tableColumn id="27" xr3:uid="{00000000-0010-0000-1301-00001B000000}" name="27" dataDxfId="3341"/>
    <tableColumn id="28" xr3:uid="{00000000-0010-0000-1301-00001C000000}" name="28" dataDxfId="3340"/>
    <tableColumn id="29" xr3:uid="{00000000-0010-0000-1301-00001D000000}" name="29" dataDxfId="3339"/>
    <tableColumn id="30" xr3:uid="{00000000-0010-0000-1301-00001E000000}" name="30" dataDxfId="3338"/>
    <tableColumn id="31" xr3:uid="{00000000-0010-0000-1301-00001F000000}" name="31" dataDxfId="3337"/>
  </tableColumns>
  <tableStyleInfo name="TableStyleMedium9" showFirstColumn="0" showLastColumn="0" showRowStripes="1" showColumnStripes="0"/>
</table>
</file>

<file path=xl/tables/table2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00000000-000C-0000-FFFF-FFFF14010000}" name="Tabela16405860252" displayName="Tabela16405860252" ref="B230:G239" headerRowCount="0" totalsRowShown="0">
  <tableColumns count="6">
    <tableColumn id="1" xr3:uid="{00000000-0010-0000-1401-000001000000}" name="Kolumna1" dataDxfId="3336">
      <calculatedColumnFormula>'Wzorzec kategorii'!B192</calculatedColumnFormula>
    </tableColumn>
    <tableColumn id="2" xr3:uid="{00000000-0010-0000-1401-000002000000}" name="Kolumna2" dataDxfId="3335" dataCellStyle="Walutowy"/>
    <tableColumn id="3" xr3:uid="{00000000-0010-0000-1401-000003000000}" name="Kolumna3" dataDxfId="3334" dataCellStyle="Walutowy">
      <calculatedColumnFormula>SUM(Tabela1923455962254[#This Row])</calculatedColumnFormula>
    </tableColumn>
    <tableColumn id="4" xr3:uid="{00000000-0010-0000-1401-000004000000}" name="Kolumna4" dataDxfId="3333" dataCellStyle="Walutowy">
      <calculatedColumnFormula>C230-D230</calculatedColumnFormula>
    </tableColumn>
    <tableColumn id="5" xr3:uid="{00000000-0010-0000-1401-000005000000}" name="Kolumna5" dataDxfId="3332" dataCellStyle="Procentowy">
      <calculatedColumnFormula>IFERROR(D230/C230,"")</calculatedColumnFormula>
    </tableColumn>
    <tableColumn id="6" xr3:uid="{00000000-0010-0000-1401-000006000000}" name="Kolumna6" dataDxfId="3331" dataCellStyle="Walutowy"/>
  </tableColumns>
  <tableStyleInfo name="TableStyleLight9" showFirstColumn="0" showLastColumn="0" showRowStripes="1" showColumnStripes="0"/>
</table>
</file>

<file path=xl/tables/table2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00000000-000C-0000-FFFF-FFFF15010000}" name="Tabela1640586061253" displayName="Tabela1640586061253" ref="B242:G251" headerRowCount="0" totalsRowShown="0">
  <tableColumns count="6">
    <tableColumn id="1" xr3:uid="{00000000-0010-0000-1501-000001000000}" name="Kolumna1" dataDxfId="3330">
      <calculatedColumnFormula>'Wzorzec kategorii'!B204</calculatedColumnFormula>
    </tableColumn>
    <tableColumn id="2" xr3:uid="{00000000-0010-0000-1501-000002000000}" name="Kolumna2" dataDxfId="3329" dataCellStyle="Walutowy"/>
    <tableColumn id="3" xr3:uid="{00000000-0010-0000-1501-000003000000}" name="Kolumna3" dataDxfId="3328" dataCellStyle="Walutowy">
      <calculatedColumnFormula>SUM(Tabela1923455963255[#This Row])</calculatedColumnFormula>
    </tableColumn>
    <tableColumn id="4" xr3:uid="{00000000-0010-0000-1501-000004000000}" name="Kolumna4" dataDxfId="3327" dataCellStyle="Walutowy">
      <calculatedColumnFormula>C242-D242</calculatedColumnFormula>
    </tableColumn>
    <tableColumn id="5" xr3:uid="{00000000-0010-0000-1501-000005000000}" name="Kolumna5" dataDxfId="3326" dataCellStyle="Procentowy">
      <calculatedColumnFormula>IFERROR(D242/C242,"")</calculatedColumnFormula>
    </tableColumn>
    <tableColumn id="6" xr3:uid="{00000000-0010-0000-1501-000006000000}" name="Kolumna6" dataDxfId="3325" dataCellStyle="Walutowy"/>
  </tableColumns>
  <tableStyleInfo name="TableStyleLight9" showFirstColumn="0" showLastColumn="0" showRowStripes="1" showColumnStripes="0"/>
</table>
</file>

<file path=xl/tables/table2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00000000-000C-0000-FFFF-FFFF16010000}" name="Tabela1923455962254" displayName="Tabela1923455962254" ref="I229:AM239" totalsRowShown="0" headerRowDxfId="3324" dataDxfId="3322" headerRowBorderDxfId="3323">
  <autoFilter ref="I229:AM239" xr:uid="{00000000-0009-0000-0100-0000F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601-000001000000}" name="1" dataDxfId="3321"/>
    <tableColumn id="2" xr3:uid="{00000000-0010-0000-1601-000002000000}" name="2" dataDxfId="3320"/>
    <tableColumn id="3" xr3:uid="{00000000-0010-0000-1601-000003000000}" name="3" dataDxfId="3319"/>
    <tableColumn id="4" xr3:uid="{00000000-0010-0000-1601-000004000000}" name="4" dataDxfId="3318"/>
    <tableColumn id="5" xr3:uid="{00000000-0010-0000-1601-000005000000}" name="5" dataDxfId="3317"/>
    <tableColumn id="6" xr3:uid="{00000000-0010-0000-1601-000006000000}" name="6" dataDxfId="3316"/>
    <tableColumn id="7" xr3:uid="{00000000-0010-0000-1601-000007000000}" name="7" dataDxfId="3315"/>
    <tableColumn id="8" xr3:uid="{00000000-0010-0000-1601-000008000000}" name="8" dataDxfId="3314"/>
    <tableColumn id="9" xr3:uid="{00000000-0010-0000-1601-000009000000}" name="9" dataDxfId="3313"/>
    <tableColumn id="10" xr3:uid="{00000000-0010-0000-1601-00000A000000}" name="10" dataDxfId="3312"/>
    <tableColumn id="11" xr3:uid="{00000000-0010-0000-1601-00000B000000}" name="11" dataDxfId="3311"/>
    <tableColumn id="12" xr3:uid="{00000000-0010-0000-1601-00000C000000}" name="12" dataDxfId="3310"/>
    <tableColumn id="13" xr3:uid="{00000000-0010-0000-1601-00000D000000}" name="13" dataDxfId="3309"/>
    <tableColumn id="14" xr3:uid="{00000000-0010-0000-1601-00000E000000}" name="14" dataDxfId="3308"/>
    <tableColumn id="15" xr3:uid="{00000000-0010-0000-1601-00000F000000}" name="15" dataDxfId="3307"/>
    <tableColumn id="16" xr3:uid="{00000000-0010-0000-1601-000010000000}" name="16" dataDxfId="3306"/>
    <tableColumn id="17" xr3:uid="{00000000-0010-0000-1601-000011000000}" name="17" dataDxfId="3305"/>
    <tableColumn id="18" xr3:uid="{00000000-0010-0000-1601-000012000000}" name="18" dataDxfId="3304"/>
    <tableColumn id="19" xr3:uid="{00000000-0010-0000-1601-000013000000}" name="19" dataDxfId="3303"/>
    <tableColumn id="20" xr3:uid="{00000000-0010-0000-1601-000014000000}" name="20" dataDxfId="3302"/>
    <tableColumn id="21" xr3:uid="{00000000-0010-0000-1601-000015000000}" name="21" dataDxfId="3301"/>
    <tableColumn id="22" xr3:uid="{00000000-0010-0000-1601-000016000000}" name="22" dataDxfId="3300"/>
    <tableColumn id="23" xr3:uid="{00000000-0010-0000-1601-000017000000}" name="23" dataDxfId="3299"/>
    <tableColumn id="24" xr3:uid="{00000000-0010-0000-1601-000018000000}" name="24" dataDxfId="3298"/>
    <tableColumn id="25" xr3:uid="{00000000-0010-0000-1601-000019000000}" name="25" dataDxfId="3297"/>
    <tableColumn id="26" xr3:uid="{00000000-0010-0000-1601-00001A000000}" name="26" dataDxfId="3296"/>
    <tableColumn id="27" xr3:uid="{00000000-0010-0000-1601-00001B000000}" name="27" dataDxfId="3295"/>
    <tableColumn id="28" xr3:uid="{00000000-0010-0000-1601-00001C000000}" name="28" dataDxfId="3294"/>
    <tableColumn id="29" xr3:uid="{00000000-0010-0000-1601-00001D000000}" name="29" dataDxfId="3293"/>
    <tableColumn id="30" xr3:uid="{00000000-0010-0000-1601-00001E000000}" name="30" dataDxfId="3292"/>
    <tableColumn id="31" xr3:uid="{00000000-0010-0000-1601-00001F000000}" name="31" dataDxfId="329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a7" displayName="Tabela7" ref="B49:G55" headerRowCount="0" totalsRowShown="0" headerRowDxfId="8770" dataDxfId="8769">
  <tableColumns count="6">
    <tableColumn id="1" xr3:uid="{00000000-0010-0000-0200-000001000000}" name="Kolumna1" dataDxfId="8768"/>
    <tableColumn id="2" xr3:uid="{00000000-0010-0000-0200-000002000000}" name="Kolumna2" dataDxfId="8767"/>
    <tableColumn id="3" xr3:uid="{00000000-0010-0000-0200-000003000000}" name="Kolumna3" dataDxfId="8766"/>
    <tableColumn id="4" xr3:uid="{00000000-0010-0000-0200-000004000000}" name="Kolumna4" dataDxfId="8765">
      <calculatedColumnFormula>Tabela7[[#This Row],[Kolumna3]]-Tabela7[[#This Row],[Kolumna2]]</calculatedColumnFormula>
    </tableColumn>
    <tableColumn id="5" xr3:uid="{00000000-0010-0000-0200-000005000000}" name="Kolumna5" dataDxfId="8764">
      <calculatedColumnFormula>IFERROR(D49/C49,"")</calculatedColumnFormula>
    </tableColumn>
    <tableColumn id="6" xr3:uid="{00000000-0010-0000-0200-000006000000}" name="Kolumna6" dataDxfId="8763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6" xr:uid="{00000000-000C-0000-FFFF-FFFF1D000000}" name="Tabela832357" displayName="Tabela832357" ref="B72:C81" headerRowCount="0" totalsRowShown="0">
  <tableColumns count="2">
    <tableColumn id="1" xr3:uid="{00000000-0010-0000-1D00-000001000000}" name="Kolumna1" headerRowDxfId="8253" dataDxfId="8252"/>
    <tableColumn id="2" xr3:uid="{00000000-0010-0000-1D00-000002000000}" name="Kolumna2" dataDxfId="8251"/>
  </tableColumns>
  <tableStyleInfo name="TableStyleLight9" showFirstColumn="0" showLastColumn="0" showRowStripes="1" showColumnStripes="0"/>
</table>
</file>

<file path=xl/tables/table3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00000000-000C-0000-FFFF-FFFF17010000}" name="Tabela1923455963255" displayName="Tabela1923455963255" ref="I241:AM251" totalsRowShown="0" headerRowDxfId="3290" dataDxfId="3288" headerRowBorderDxfId="3289">
  <autoFilter ref="I241:AM251" xr:uid="{00000000-0009-0000-0100-0000F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701-000001000000}" name="1" dataDxfId="3287"/>
    <tableColumn id="2" xr3:uid="{00000000-0010-0000-1701-000002000000}" name="2" dataDxfId="3286"/>
    <tableColumn id="3" xr3:uid="{00000000-0010-0000-1701-000003000000}" name="3" dataDxfId="3285"/>
    <tableColumn id="4" xr3:uid="{00000000-0010-0000-1701-000004000000}" name="4" dataDxfId="3284"/>
    <tableColumn id="5" xr3:uid="{00000000-0010-0000-1701-000005000000}" name="5" dataDxfId="3283"/>
    <tableColumn id="6" xr3:uid="{00000000-0010-0000-1701-000006000000}" name="6" dataDxfId="3282"/>
    <tableColumn id="7" xr3:uid="{00000000-0010-0000-1701-000007000000}" name="7" dataDxfId="3281"/>
    <tableColumn id="8" xr3:uid="{00000000-0010-0000-1701-000008000000}" name="8" dataDxfId="3280"/>
    <tableColumn id="9" xr3:uid="{00000000-0010-0000-1701-000009000000}" name="9" dataDxfId="3279"/>
    <tableColumn id="10" xr3:uid="{00000000-0010-0000-1701-00000A000000}" name="10" dataDxfId="3278"/>
    <tableColumn id="11" xr3:uid="{00000000-0010-0000-1701-00000B000000}" name="11" dataDxfId="3277"/>
    <tableColumn id="12" xr3:uid="{00000000-0010-0000-1701-00000C000000}" name="12" dataDxfId="3276"/>
    <tableColumn id="13" xr3:uid="{00000000-0010-0000-1701-00000D000000}" name="13" dataDxfId="3275"/>
    <tableColumn id="14" xr3:uid="{00000000-0010-0000-1701-00000E000000}" name="14" dataDxfId="3274"/>
    <tableColumn id="15" xr3:uid="{00000000-0010-0000-1701-00000F000000}" name="15" dataDxfId="3273"/>
    <tableColumn id="16" xr3:uid="{00000000-0010-0000-1701-000010000000}" name="16" dataDxfId="3272"/>
    <tableColumn id="17" xr3:uid="{00000000-0010-0000-1701-000011000000}" name="17" dataDxfId="3271"/>
    <tableColumn id="18" xr3:uid="{00000000-0010-0000-1701-000012000000}" name="18" dataDxfId="3270"/>
    <tableColumn id="19" xr3:uid="{00000000-0010-0000-1701-000013000000}" name="19" dataDxfId="3269"/>
    <tableColumn id="20" xr3:uid="{00000000-0010-0000-1701-000014000000}" name="20" dataDxfId="3268"/>
    <tableColumn id="21" xr3:uid="{00000000-0010-0000-1701-000015000000}" name="21" dataDxfId="3267"/>
    <tableColumn id="22" xr3:uid="{00000000-0010-0000-1701-000016000000}" name="22" dataDxfId="3266"/>
    <tableColumn id="23" xr3:uid="{00000000-0010-0000-1701-000017000000}" name="23" dataDxfId="3265"/>
    <tableColumn id="24" xr3:uid="{00000000-0010-0000-1701-000018000000}" name="24" dataDxfId="3264"/>
    <tableColumn id="25" xr3:uid="{00000000-0010-0000-1701-000019000000}" name="25" dataDxfId="3263"/>
    <tableColumn id="26" xr3:uid="{00000000-0010-0000-1701-00001A000000}" name="26" dataDxfId="3262"/>
    <tableColumn id="27" xr3:uid="{00000000-0010-0000-1701-00001B000000}" name="27" dataDxfId="3261"/>
    <tableColumn id="28" xr3:uid="{00000000-0010-0000-1701-00001C000000}" name="28" dataDxfId="3260"/>
    <tableColumn id="29" xr3:uid="{00000000-0010-0000-1701-00001D000000}" name="29" dataDxfId="3259"/>
    <tableColumn id="30" xr3:uid="{00000000-0010-0000-1701-00001E000000}" name="30" dataDxfId="3258"/>
    <tableColumn id="31" xr3:uid="{00000000-0010-0000-1701-00001F000000}" name="31" dataDxfId="3257"/>
  </tableColumns>
  <tableStyleInfo name="TableStyleMedium9" showFirstColumn="0" showLastColumn="0" showRowStripes="1" showColumnStripes="0"/>
</table>
</file>

<file path=xl/tables/table3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00000000-000C-0000-FFFF-FFFF18010000}" name="Tabela33064256" displayName="Tabela33064256" ref="I51:AM66" totalsRowShown="0" headerRowDxfId="3256">
  <autoFilter ref="I51:AM66" xr:uid="{00000000-0009-0000-0100-0000F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801-000001000000}" name="1" dataDxfId="3255"/>
    <tableColumn id="2" xr3:uid="{00000000-0010-0000-1801-000002000000}" name="2" dataDxfId="3254"/>
    <tableColumn id="3" xr3:uid="{00000000-0010-0000-1801-000003000000}" name="3" dataDxfId="3253"/>
    <tableColumn id="4" xr3:uid="{00000000-0010-0000-1801-000004000000}" name="4" dataDxfId="3252"/>
    <tableColumn id="5" xr3:uid="{00000000-0010-0000-1801-000005000000}" name="5" dataDxfId="3251"/>
    <tableColumn id="6" xr3:uid="{00000000-0010-0000-1801-000006000000}" name="6" dataDxfId="3250"/>
    <tableColumn id="7" xr3:uid="{00000000-0010-0000-1801-000007000000}" name="7" dataDxfId="3249"/>
    <tableColumn id="8" xr3:uid="{00000000-0010-0000-1801-000008000000}" name="8" dataDxfId="3248"/>
    <tableColumn id="9" xr3:uid="{00000000-0010-0000-1801-000009000000}" name="9" dataDxfId="3247"/>
    <tableColumn id="10" xr3:uid="{00000000-0010-0000-1801-00000A000000}" name="10" dataDxfId="3246"/>
    <tableColumn id="11" xr3:uid="{00000000-0010-0000-1801-00000B000000}" name="11" dataDxfId="3245"/>
    <tableColumn id="12" xr3:uid="{00000000-0010-0000-1801-00000C000000}" name="12" dataDxfId="3244"/>
    <tableColumn id="13" xr3:uid="{00000000-0010-0000-1801-00000D000000}" name="13" dataDxfId="3243"/>
    <tableColumn id="14" xr3:uid="{00000000-0010-0000-1801-00000E000000}" name="14" dataDxfId="3242"/>
    <tableColumn id="15" xr3:uid="{00000000-0010-0000-1801-00000F000000}" name="15" dataDxfId="3241"/>
    <tableColumn id="16" xr3:uid="{00000000-0010-0000-1801-000010000000}" name="16" dataDxfId="3240"/>
    <tableColumn id="17" xr3:uid="{00000000-0010-0000-1801-000011000000}" name="17" dataDxfId="3239"/>
    <tableColumn id="18" xr3:uid="{00000000-0010-0000-1801-000012000000}" name="18" dataDxfId="3238"/>
    <tableColumn id="19" xr3:uid="{00000000-0010-0000-1801-000013000000}" name="19" dataDxfId="3237"/>
    <tableColumn id="20" xr3:uid="{00000000-0010-0000-1801-000014000000}" name="20" dataDxfId="3236"/>
    <tableColumn id="21" xr3:uid="{00000000-0010-0000-1801-000015000000}" name="21" dataDxfId="3235"/>
    <tableColumn id="22" xr3:uid="{00000000-0010-0000-1801-000016000000}" name="22" dataDxfId="3234"/>
    <tableColumn id="23" xr3:uid="{00000000-0010-0000-1801-000017000000}" name="23" dataDxfId="3233"/>
    <tableColumn id="24" xr3:uid="{00000000-0010-0000-1801-000018000000}" name="24" dataDxfId="3232"/>
    <tableColumn id="25" xr3:uid="{00000000-0010-0000-1801-000019000000}" name="25" dataDxfId="3231"/>
    <tableColumn id="26" xr3:uid="{00000000-0010-0000-1801-00001A000000}" name="26" dataDxfId="3230"/>
    <tableColumn id="27" xr3:uid="{00000000-0010-0000-1801-00001B000000}" name="27" dataDxfId="3229"/>
    <tableColumn id="28" xr3:uid="{00000000-0010-0000-1801-00001C000000}" name="28" dataDxfId="3228"/>
    <tableColumn id="29" xr3:uid="{00000000-0010-0000-1801-00001D000000}" name="29" dataDxfId="3227"/>
    <tableColumn id="30" xr3:uid="{00000000-0010-0000-1801-00001E000000}" name="30" dataDxfId="3226"/>
    <tableColumn id="31" xr3:uid="{00000000-0010-0000-1801-00001F000000}" name="31" dataDxfId="3225"/>
  </tableColumns>
  <tableStyleInfo name="TableStyleMedium9" showFirstColumn="0" showLastColumn="0" showRowStripes="1" showColumnStripes="0"/>
</table>
</file>

<file path=xl/tables/table3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00000000-000C-0000-FFFF-FFFF19010000}" name="Jedzenie2257" displayName="Jedzenie2257" ref="B74:G83" headerRowCount="0" totalsRowShown="0" headerRowDxfId="3224">
  <tableColumns count="6">
    <tableColumn id="1" xr3:uid="{00000000-0010-0000-1901-000001000000}" name="Kategoria" dataDxfId="3223">
      <calculatedColumnFormula>'Wzorzec kategorii'!B36</calculatedColumnFormula>
    </tableColumn>
    <tableColumn id="2" xr3:uid="{00000000-0010-0000-1901-000002000000}" name="0" headerRowDxfId="3222" dataDxfId="3221" dataCellStyle="Walutowy"/>
    <tableColumn id="3" xr3:uid="{00000000-0010-0000-1901-000003000000}" name="02" headerRowDxfId="3220" dataDxfId="3219" dataCellStyle="Walutowy">
      <calculatedColumnFormula>SUM(Tabela330260[#This Row])</calculatedColumnFormula>
    </tableColumn>
    <tableColumn id="4" xr3:uid="{00000000-0010-0000-1901-000004000000}" name="Kolumna4" dataDxfId="3218" dataCellStyle="Walutowy">
      <calculatedColumnFormula>C74-D74</calculatedColumnFormula>
    </tableColumn>
    <tableColumn id="5" xr3:uid="{00000000-0010-0000-1901-000005000000}" name="Kolumna1" dataDxfId="3217" dataCellStyle="Procentowy">
      <calculatedColumnFormula>IFERROR(D74/C74,"")</calculatedColumnFormula>
    </tableColumn>
    <tableColumn id="6" xr3:uid="{00000000-0010-0000-1901-000006000000}" name="Kolumna2" dataDxfId="3216" dataCellStyle="Walutowy"/>
  </tableColumns>
  <tableStyleInfo name="TableStyleLight9" showFirstColumn="0" showLastColumn="0" showRowStripes="1" showColumnStripes="0"/>
</table>
</file>

<file path=xl/tables/table3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00000000-000C-0000-FFFF-FFFF1A010000}" name="Transport3258" displayName="Transport3258" ref="B98:G107" headerRowCount="0" totalsRowShown="0">
  <tableColumns count="6">
    <tableColumn id="1" xr3:uid="{00000000-0010-0000-1A01-000001000000}" name="Kolumna1" dataDxfId="3215">
      <calculatedColumnFormula>'Wzorzec kategorii'!B60</calculatedColumnFormula>
    </tableColumn>
    <tableColumn id="2" xr3:uid="{00000000-0010-0000-1A01-000002000000}" name="Kolumna2" dataDxfId="3214" dataCellStyle="Walutowy"/>
    <tableColumn id="3" xr3:uid="{00000000-0010-0000-1A01-000003000000}" name="Kolumna3" dataDxfId="3213" dataCellStyle="Walutowy">
      <calculatedColumnFormula>SUM(Tabela1942272[#This Row])</calculatedColumnFormula>
    </tableColumn>
    <tableColumn id="4" xr3:uid="{00000000-0010-0000-1A01-000004000000}" name="Kolumna4" dataDxfId="3212" dataCellStyle="Walutowy">
      <calculatedColumnFormula>C98-D98</calculatedColumnFormula>
    </tableColumn>
    <tableColumn id="5" xr3:uid="{00000000-0010-0000-1A01-000005000000}" name="Kolumna5" dataDxfId="3211" dataCellStyle="Procentowy">
      <calculatedColumnFormula>IFERROR(D98/C98,"")</calculatedColumnFormula>
    </tableColumn>
    <tableColumn id="6" xr3:uid="{00000000-0010-0000-1A01-000006000000}" name="Kolumna6" dataDxfId="3210" dataCellStyle="Walutowy"/>
  </tableColumns>
  <tableStyleInfo name="TableStyleLight9" showFirstColumn="0" showLastColumn="0" showRowStripes="1" showColumnStripes="0"/>
</table>
</file>

<file path=xl/tables/table3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8" xr:uid="{00000000-000C-0000-FFFF-FFFF1B010000}" name="Przychody8" displayName="Przychody8" ref="B52:G66" headerRowCount="0" totalsRowShown="0" headerRowDxfId="3209">
  <tableColumns count="6">
    <tableColumn id="1" xr3:uid="{00000000-0010-0000-1B01-000001000000}" name="Kolumna1" dataDxfId="3208">
      <calculatedColumnFormula>'Wzorzec kategorii'!B15</calculatedColumnFormula>
    </tableColumn>
    <tableColumn id="2" xr3:uid="{00000000-0010-0000-1B01-000002000000}" name="Kolumna2" dataDxfId="3207" dataCellStyle="Walutowy"/>
    <tableColumn id="3" xr3:uid="{00000000-0010-0000-1B01-000003000000}" name="Kolumna3" dataDxfId="3206" dataCellStyle="Walutowy">
      <calculatedColumnFormula>SUM(Tabela33064288[#This Row])</calculatedColumnFormula>
    </tableColumn>
    <tableColumn id="4" xr3:uid="{00000000-0010-0000-1B01-000004000000}" name="Kolumna4" dataDxfId="3205" dataCellStyle="Walutowy">
      <calculatedColumnFormula>Przychody8[[#This Row],[Kolumna3]]-Przychody8[[#This Row],[Kolumna2]]</calculatedColumnFormula>
    </tableColumn>
    <tableColumn id="5" xr3:uid="{00000000-0010-0000-1B01-000005000000}" name="Kolumna5" dataDxfId="3204" dataCellStyle="Procentowy">
      <calculatedColumnFormula>IFERROR(D52/C52,"")</calculatedColumnFormula>
    </tableColumn>
    <tableColumn id="6" xr3:uid="{00000000-0010-0000-1B01-000006000000}" name="Kolumna6" dataDxfId="3203"/>
  </tableColumns>
  <tableStyleInfo name="TableStyleLight9" showFirstColumn="0" showLastColumn="0" showRowStripes="1" showColumnStripes="0"/>
</table>
</file>

<file path=xl/tables/table3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9" xr:uid="{00000000-000C-0000-FFFF-FFFF1C010000}" name="Tabela330260" displayName="Tabela330260" ref="I73:AM83" totalsRowShown="0" headerRowDxfId="3202">
  <autoFilter ref="I73:AM83" xr:uid="{00000000-0009-0000-0100-000003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1C01-000001000000}" name="1" dataDxfId="3201"/>
    <tableColumn id="2" xr3:uid="{00000000-0010-0000-1C01-000002000000}" name="2" dataDxfId="3200"/>
    <tableColumn id="3" xr3:uid="{00000000-0010-0000-1C01-000003000000}" name="3" dataDxfId="3199"/>
    <tableColumn id="4" xr3:uid="{00000000-0010-0000-1C01-000004000000}" name="4" dataDxfId="3198"/>
    <tableColumn id="5" xr3:uid="{00000000-0010-0000-1C01-000005000000}" name="5" dataDxfId="3197"/>
    <tableColumn id="6" xr3:uid="{00000000-0010-0000-1C01-000006000000}" name="6" dataDxfId="3196"/>
    <tableColumn id="7" xr3:uid="{00000000-0010-0000-1C01-000007000000}" name="7" dataDxfId="3195"/>
    <tableColumn id="8" xr3:uid="{00000000-0010-0000-1C01-000008000000}" name="8" dataDxfId="3194"/>
    <tableColumn id="9" xr3:uid="{00000000-0010-0000-1C01-000009000000}" name="9" dataDxfId="3193"/>
    <tableColumn id="10" xr3:uid="{00000000-0010-0000-1C01-00000A000000}" name="10" dataDxfId="3192"/>
    <tableColumn id="11" xr3:uid="{00000000-0010-0000-1C01-00000B000000}" name="11" dataDxfId="3191"/>
    <tableColumn id="12" xr3:uid="{00000000-0010-0000-1C01-00000C000000}" name="12" dataDxfId="3190"/>
    <tableColumn id="13" xr3:uid="{00000000-0010-0000-1C01-00000D000000}" name="13" dataDxfId="3189"/>
    <tableColumn id="14" xr3:uid="{00000000-0010-0000-1C01-00000E000000}" name="14" dataDxfId="3188"/>
    <tableColumn id="15" xr3:uid="{00000000-0010-0000-1C01-00000F000000}" name="15" dataDxfId="3187"/>
    <tableColumn id="16" xr3:uid="{00000000-0010-0000-1C01-000010000000}" name="16" dataDxfId="3186"/>
    <tableColumn id="17" xr3:uid="{00000000-0010-0000-1C01-000011000000}" name="17" dataDxfId="3185"/>
    <tableColumn id="18" xr3:uid="{00000000-0010-0000-1C01-000012000000}" name="18" dataDxfId="3184"/>
    <tableColumn id="19" xr3:uid="{00000000-0010-0000-1C01-000013000000}" name="19" dataDxfId="3183"/>
    <tableColumn id="20" xr3:uid="{00000000-0010-0000-1C01-000014000000}" name="20" dataDxfId="3182"/>
    <tableColumn id="21" xr3:uid="{00000000-0010-0000-1C01-000015000000}" name="21" dataDxfId="3181"/>
    <tableColumn id="22" xr3:uid="{00000000-0010-0000-1C01-000016000000}" name="22" dataDxfId="3180"/>
    <tableColumn id="23" xr3:uid="{00000000-0010-0000-1C01-000017000000}" name="23" dataDxfId="3179"/>
    <tableColumn id="24" xr3:uid="{00000000-0010-0000-1C01-000018000000}" name="24" dataDxfId="3178"/>
    <tableColumn id="25" xr3:uid="{00000000-0010-0000-1C01-000019000000}" name="25" dataDxfId="3177"/>
    <tableColumn id="26" xr3:uid="{00000000-0010-0000-1C01-00001A000000}" name="26" dataDxfId="3176"/>
    <tableColumn id="27" xr3:uid="{00000000-0010-0000-1C01-00001B000000}" name="27" dataDxfId="3175"/>
    <tableColumn id="28" xr3:uid="{00000000-0010-0000-1C01-00001C000000}" name="28" dataDxfId="3174"/>
    <tableColumn id="29" xr3:uid="{00000000-0010-0000-1C01-00001D000000}" name="29" dataDxfId="3173"/>
    <tableColumn id="30" xr3:uid="{00000000-0010-0000-1C01-00001E000000}" name="30" dataDxfId="3172"/>
    <tableColumn id="31" xr3:uid="{00000000-0010-0000-1C01-00001F000000}" name="31" dataDxfId="3171"/>
  </tableColumns>
  <tableStyleInfo name="TableStyleMedium9" showFirstColumn="0" showLastColumn="0" showRowStripes="1" showColumnStripes="0"/>
</table>
</file>

<file path=xl/tables/table3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0" xr:uid="{00000000-000C-0000-FFFF-FFFF1D010000}" name="Tabela431261" displayName="Tabela431261" ref="B86:G95" headerRowCount="0" totalsRowShown="0" headerRowDxfId="3170">
  <tableColumns count="6">
    <tableColumn id="1" xr3:uid="{00000000-0010-0000-1D01-000001000000}" name="Kolumna1" dataDxfId="3169">
      <calculatedColumnFormula>'Wzorzec kategorii'!B48</calculatedColumnFormula>
    </tableColumn>
    <tableColumn id="2" xr3:uid="{00000000-0010-0000-1D01-000002000000}" name="Kolumna2" headerRowDxfId="3168" dataDxfId="3167" dataCellStyle="Walutowy"/>
    <tableColumn id="3" xr3:uid="{00000000-0010-0000-1D01-000003000000}" name="Kolumna3" headerRowDxfId="3166" dataDxfId="3165" dataCellStyle="Walutowy">
      <calculatedColumnFormula>SUM(Tabela1841271[#This Row])</calculatedColumnFormula>
    </tableColumn>
    <tableColumn id="4" xr3:uid="{00000000-0010-0000-1D01-000004000000}" name="Kolumna4" headerRowDxfId="3164" dataDxfId="3163" dataCellStyle="Walutowy">
      <calculatedColumnFormula>C86-D86</calculatedColumnFormula>
    </tableColumn>
    <tableColumn id="5" xr3:uid="{00000000-0010-0000-1D01-000005000000}" name="Kolumna5" headerRowDxfId="3162" dataDxfId="3161" dataCellStyle="Procentowy">
      <calculatedColumnFormula>IFERROR(D86/C86,"")</calculatedColumnFormula>
    </tableColumn>
    <tableColumn id="6" xr3:uid="{00000000-0010-0000-1D01-000006000000}" name="Kolumna6" headerRowDxfId="3160" dataDxfId="3159" dataCellStyle="Walutowy"/>
  </tableColumns>
  <tableStyleInfo name="TableStyleLight9" showFirstColumn="0" showLastColumn="0" showRowStripes="1" showColumnStripes="0"/>
</table>
</file>

<file path=xl/tables/table3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1" xr:uid="{00000000-000C-0000-FFFF-FFFF1E010000}" name="Tabela832262" displayName="Tabela832262" ref="B110:G119" headerRowCount="0" totalsRowShown="0">
  <tableColumns count="6">
    <tableColumn id="1" xr3:uid="{00000000-0010-0000-1E01-000001000000}" name="Kolumna1" headerRowDxfId="3158" dataDxfId="3157">
      <calculatedColumnFormula>'Wzorzec kategorii'!B72</calculatedColumnFormula>
    </tableColumn>
    <tableColumn id="2" xr3:uid="{00000000-0010-0000-1E01-000002000000}" name="Kolumna2" dataDxfId="3156" dataCellStyle="Walutowy"/>
    <tableColumn id="3" xr3:uid="{00000000-0010-0000-1E01-000003000000}" name="Kolumna3" dataDxfId="3155" dataCellStyle="Walutowy">
      <calculatedColumnFormula>SUM(Tabela192143273[#This Row])</calculatedColumnFormula>
    </tableColumn>
    <tableColumn id="4" xr3:uid="{00000000-0010-0000-1E01-000004000000}" name="Kolumna4" dataDxfId="3154" dataCellStyle="Walutowy">
      <calculatedColumnFormula>C110-D110</calculatedColumnFormula>
    </tableColumn>
    <tableColumn id="5" xr3:uid="{00000000-0010-0000-1E01-000005000000}" name="Kolumna5" dataDxfId="3153" dataCellStyle="Procentowy">
      <calculatedColumnFormula>IFERROR(D110/C110,"")</calculatedColumnFormula>
    </tableColumn>
    <tableColumn id="6" xr3:uid="{00000000-0010-0000-1E01-000006000000}" name="Kolumna6" dataDxfId="3152" dataCellStyle="Walutowy"/>
  </tableColumns>
  <tableStyleInfo name="TableStyleLight9" showFirstColumn="0" showLastColumn="0" showRowStripes="1" showColumnStripes="0"/>
</table>
</file>

<file path=xl/tables/table3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2" xr:uid="{00000000-000C-0000-FFFF-FFFF1F010000}" name="Tabela933263" displayName="Tabela933263" ref="B122:G131" headerRowCount="0" totalsRowShown="0">
  <tableColumns count="6">
    <tableColumn id="1" xr3:uid="{00000000-0010-0000-1F01-000001000000}" name="Kolumna1" headerRowDxfId="3151" dataDxfId="3150">
      <calculatedColumnFormula>'Wzorzec kategorii'!B84</calculatedColumnFormula>
    </tableColumn>
    <tableColumn id="2" xr3:uid="{00000000-0010-0000-1F01-000002000000}" name="Kolumna2" dataDxfId="3149" dataCellStyle="Walutowy"/>
    <tableColumn id="3" xr3:uid="{00000000-0010-0000-1F01-000003000000}" name="Kolumna3" dataDxfId="3148" dataCellStyle="Walutowy">
      <calculatedColumnFormula>SUM(Tabela19212547277[#This Row])</calculatedColumnFormula>
    </tableColumn>
    <tableColumn id="4" xr3:uid="{00000000-0010-0000-1F01-000004000000}" name="Kolumna4" dataDxfId="3147" dataCellStyle="Walutowy">
      <calculatedColumnFormula>C122-D122</calculatedColumnFormula>
    </tableColumn>
    <tableColumn id="5" xr3:uid="{00000000-0010-0000-1F01-000005000000}" name="Kolumna5" dataDxfId="3146" dataCellStyle="Procentowy">
      <calculatedColumnFormula>IFERROR(D122/C122,"")</calculatedColumnFormula>
    </tableColumn>
    <tableColumn id="6" xr3:uid="{00000000-0010-0000-1F01-000006000000}" name="Kolumna6" dataDxfId="3145" dataCellStyle="Walutowy"/>
  </tableColumns>
  <tableStyleInfo name="TableStyleLight9" showFirstColumn="0" showLastColumn="0" showRowStripes="1" showColumnStripes="0"/>
</table>
</file>

<file path=xl/tables/table3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3" xr:uid="{00000000-000C-0000-FFFF-FFFF20010000}" name="Tabela1034264" displayName="Tabela1034264" ref="B134:G143" headerRowCount="0" totalsRowShown="0">
  <tableColumns count="6">
    <tableColumn id="1" xr3:uid="{00000000-0010-0000-2001-000001000000}" name="Kolumna1" headerRowDxfId="3144" dataDxfId="3143">
      <calculatedColumnFormula>'Wzorzec kategorii'!B96</calculatedColumnFormula>
    </tableColumn>
    <tableColumn id="2" xr3:uid="{00000000-0010-0000-2001-000002000000}" name="Kolumna2" dataDxfId="3142" dataCellStyle="Walutowy"/>
    <tableColumn id="3" xr3:uid="{00000000-0010-0000-2001-000003000000}" name="Kolumna3" dataDxfId="3141" dataCellStyle="Walutowy">
      <calculatedColumnFormula>SUM(Tabela19212446276[#This Row])</calculatedColumnFormula>
    </tableColumn>
    <tableColumn id="4" xr3:uid="{00000000-0010-0000-2001-000004000000}" name="Kolumna4" dataDxfId="3140" dataCellStyle="Walutowy">
      <calculatedColumnFormula>C134-D134</calculatedColumnFormula>
    </tableColumn>
    <tableColumn id="5" xr3:uid="{00000000-0010-0000-2001-000005000000}" name="Kolumna5" dataDxfId="3139" dataCellStyle="Procentowy">
      <calculatedColumnFormula>IFERROR(D134/C134,"")</calculatedColumnFormula>
    </tableColumn>
    <tableColumn id="6" xr3:uid="{00000000-0010-0000-2001-000006000000}" name="Kolumna6" dataDxfId="3138" dataCellStyle="Walutowy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7" xr:uid="{00000000-000C-0000-FFFF-FFFF1E000000}" name="Tabela933358" displayName="Tabela933358" ref="B84:C93" headerRowCount="0" totalsRowShown="0">
  <tableColumns count="2">
    <tableColumn id="1" xr3:uid="{00000000-0010-0000-1E00-000001000000}" name="Kolumna1" headerRowDxfId="8250" dataDxfId="8249"/>
    <tableColumn id="2" xr3:uid="{00000000-0010-0000-1E00-000002000000}" name="Kolumna2" dataDxfId="8248"/>
  </tableColumns>
  <tableStyleInfo name="TableStyleLight9" showFirstColumn="0" showLastColumn="0" showRowStripes="1" showColumnStripes="0"/>
</table>
</file>

<file path=xl/tables/table3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4" xr:uid="{00000000-000C-0000-FFFF-FFFF21010000}" name="Tabela1135265" displayName="Tabela1135265" ref="B146:G155" headerRowCount="0" totalsRowShown="0">
  <tableColumns count="6">
    <tableColumn id="1" xr3:uid="{00000000-0010-0000-2101-000001000000}" name="Kolumna1" dataDxfId="3137">
      <calculatedColumnFormula>'Wzorzec kategorii'!B108</calculatedColumnFormula>
    </tableColumn>
    <tableColumn id="2" xr3:uid="{00000000-0010-0000-2101-000002000000}" name="Kolumna2" dataDxfId="3136" dataCellStyle="Walutowy"/>
    <tableColumn id="3" xr3:uid="{00000000-0010-0000-2101-000003000000}" name="Kolumna3" dataDxfId="3135" dataCellStyle="Walutowy">
      <calculatedColumnFormula>SUM(Tabela192244274[#This Row])</calculatedColumnFormula>
    </tableColumn>
    <tableColumn id="4" xr3:uid="{00000000-0010-0000-2101-000004000000}" name="Kolumna4" dataDxfId="3134" dataCellStyle="Walutowy">
      <calculatedColumnFormula>C146-D146</calculatedColumnFormula>
    </tableColumn>
    <tableColumn id="5" xr3:uid="{00000000-0010-0000-2101-000005000000}" name="Kolumna5" dataDxfId="3133" dataCellStyle="Procentowy">
      <calculatedColumnFormula>IFERROR(D146/C146,"")</calculatedColumnFormula>
    </tableColumn>
    <tableColumn id="6" xr3:uid="{00000000-0010-0000-2101-000006000000}" name="Kolumna6" dataDxfId="3132" dataCellStyle="Walutowy"/>
  </tableColumns>
  <tableStyleInfo name="TableStyleLight9" showFirstColumn="0" showLastColumn="0" showRowStripes="1" showColumnStripes="0"/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5" xr:uid="{00000000-000C-0000-FFFF-FFFF22010000}" name="Tabela1236266" displayName="Tabela1236266" ref="B158:G167" headerRowCount="0" totalsRowShown="0">
  <tableColumns count="6">
    <tableColumn id="1" xr3:uid="{00000000-0010-0000-2201-000001000000}" name="Kolumna1" dataDxfId="3131">
      <calculatedColumnFormula>'Wzorzec kategorii'!B120</calculatedColumnFormula>
    </tableColumn>
    <tableColumn id="2" xr3:uid="{00000000-0010-0000-2201-000002000000}" name="Kolumna2" dataDxfId="3130" dataCellStyle="Walutowy"/>
    <tableColumn id="3" xr3:uid="{00000000-0010-0000-2201-000003000000}" name="Kolumna3" dataDxfId="3129" dataCellStyle="Walutowy">
      <calculatedColumnFormula>SUM(Tabela2548278[#This Row])</calculatedColumnFormula>
    </tableColumn>
    <tableColumn id="4" xr3:uid="{00000000-0010-0000-2201-000004000000}" name="Kolumna4" dataDxfId="3128" dataCellStyle="Walutowy">
      <calculatedColumnFormula>C158-D158</calculatedColumnFormula>
    </tableColumn>
    <tableColumn id="5" xr3:uid="{00000000-0010-0000-2201-000005000000}" name="Kolumna5" dataDxfId="3127" dataCellStyle="Procentowy">
      <calculatedColumnFormula>IFERROR(D158/C158,"")</calculatedColumnFormula>
    </tableColumn>
    <tableColumn id="6" xr3:uid="{00000000-0010-0000-2201-000006000000}" name="Kolumna6" dataDxfId="3126" dataCellStyle="Walutowy"/>
  </tableColumns>
  <tableStyleInfo name="TableStyleLight9" showFirstColumn="0" showLastColumn="0" showRowStripes="1" showColumnStripes="0"/>
</table>
</file>

<file path=xl/tables/table3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6" xr:uid="{00000000-000C-0000-FFFF-FFFF23010000}" name="Tabela1337267" displayName="Tabela1337267" ref="B170:G179" headerRowCount="0" totalsRowShown="0">
  <tableColumns count="6">
    <tableColumn id="1" xr3:uid="{00000000-0010-0000-2301-000001000000}" name="Kolumna1" dataDxfId="3125">
      <calculatedColumnFormula>'Wzorzec kategorii'!B132</calculatedColumnFormula>
    </tableColumn>
    <tableColumn id="2" xr3:uid="{00000000-0010-0000-2301-000002000000}" name="Kolumna2" dataDxfId="3124" dataCellStyle="Walutowy"/>
    <tableColumn id="3" xr3:uid="{00000000-0010-0000-2301-000003000000}" name="Kolumna3" dataDxfId="3123" dataCellStyle="Walutowy">
      <calculatedColumnFormula>SUM(Tabela2649279[#This Row])</calculatedColumnFormula>
    </tableColumn>
    <tableColumn id="4" xr3:uid="{00000000-0010-0000-2301-000004000000}" name="Kolumna4" dataDxfId="3122" dataCellStyle="Walutowy">
      <calculatedColumnFormula>C170-D170</calculatedColumnFormula>
    </tableColumn>
    <tableColumn id="5" xr3:uid="{00000000-0010-0000-2301-000005000000}" name="Kolumna5" dataDxfId="3121" dataCellStyle="Procentowy">
      <calculatedColumnFormula>IFERROR(D170/C170,"")</calculatedColumnFormula>
    </tableColumn>
    <tableColumn id="6" xr3:uid="{00000000-0010-0000-2301-000006000000}" name="Kolumna6" dataDxfId="3120" dataCellStyle="Walutowy"/>
  </tableColumns>
  <tableStyleInfo name="TableStyleLight9" showFirstColumn="0" showLastColumn="0" showRowStripes="1" showColumnStripes="0"/>
</table>
</file>

<file path=xl/tables/table3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7" xr:uid="{00000000-000C-0000-FFFF-FFFF24010000}" name="Tabela1438268" displayName="Tabela1438268" ref="B182:G191" headerRowCount="0" totalsRowShown="0">
  <tableColumns count="6">
    <tableColumn id="1" xr3:uid="{00000000-0010-0000-2401-000001000000}" name="Kolumna1" dataDxfId="3119">
      <calculatedColumnFormula>'Wzorzec kategorii'!B144</calculatedColumnFormula>
    </tableColumn>
    <tableColumn id="2" xr3:uid="{00000000-0010-0000-2401-000002000000}" name="Kolumna2" dataDxfId="3118" dataCellStyle="Walutowy"/>
    <tableColumn id="3" xr3:uid="{00000000-0010-0000-2401-000003000000}" name="Kolumna3" dataDxfId="3117" dataCellStyle="Walutowy">
      <calculatedColumnFormula>SUM(Tabela2750280[#This Row])</calculatedColumnFormula>
    </tableColumn>
    <tableColumn id="4" xr3:uid="{00000000-0010-0000-2401-000004000000}" name="Kolumna4" dataDxfId="3116" dataCellStyle="Walutowy">
      <calculatedColumnFormula>C182-D182</calculatedColumnFormula>
    </tableColumn>
    <tableColumn id="5" xr3:uid="{00000000-0010-0000-2401-000005000000}" name="Kolumna5" dataDxfId="3115" dataCellStyle="Procentowy">
      <calculatedColumnFormula>IFERROR(D182/C182,"")</calculatedColumnFormula>
    </tableColumn>
    <tableColumn id="6" xr3:uid="{00000000-0010-0000-2401-000006000000}" name="Kolumna6" dataDxfId="3114" dataCellStyle="Walutowy"/>
  </tableColumns>
  <tableStyleInfo name="TableStyleLight9" showFirstColumn="0" showLastColumn="0" showRowStripes="1" showColumnStripes="0"/>
</table>
</file>

<file path=xl/tables/table3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8" xr:uid="{00000000-000C-0000-FFFF-FFFF25010000}" name="Tabela1539269" displayName="Tabela1539269" ref="B194:G203" headerRowCount="0" totalsRowShown="0">
  <tableColumns count="6">
    <tableColumn id="1" xr3:uid="{00000000-0010-0000-2501-000001000000}" name="Kolumna1" dataDxfId="3113">
      <calculatedColumnFormula>'Wzorzec kategorii'!B156</calculatedColumnFormula>
    </tableColumn>
    <tableColumn id="2" xr3:uid="{00000000-0010-0000-2501-000002000000}" name="Kolumna2" dataDxfId="3112" dataCellStyle="Walutowy"/>
    <tableColumn id="3" xr3:uid="{00000000-0010-0000-2501-000003000000}" name="Kolumna3" dataDxfId="3111" dataCellStyle="Walutowy">
      <calculatedColumnFormula>SUM(Tabela2851281[#This Row])</calculatedColumnFormula>
    </tableColumn>
    <tableColumn id="4" xr3:uid="{00000000-0010-0000-2501-000004000000}" name="Kolumna4" dataDxfId="3110" dataCellStyle="Walutowy">
      <calculatedColumnFormula>C194-D194</calculatedColumnFormula>
    </tableColumn>
    <tableColumn id="5" xr3:uid="{00000000-0010-0000-2501-000005000000}" name="Kolumna5" dataDxfId="3109" dataCellStyle="Procentowy">
      <calculatedColumnFormula>IFERROR(D194/C194,"")</calculatedColumnFormula>
    </tableColumn>
    <tableColumn id="6" xr3:uid="{00000000-0010-0000-2501-000006000000}" name="Kolumna6" dataDxfId="3108" dataCellStyle="Walutowy"/>
  </tableColumns>
  <tableStyleInfo name="TableStyleLight9" showFirstColumn="0" showLastColumn="0" showRowStripes="1" showColumnStripes="0"/>
</table>
</file>

<file path=xl/tables/table3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9" xr:uid="{00000000-000C-0000-FFFF-FFFF26010000}" name="Tabela1640270" displayName="Tabela1640270" ref="B206:G215" headerRowCount="0" totalsRowShown="0">
  <tableColumns count="6">
    <tableColumn id="1" xr3:uid="{00000000-0010-0000-2601-000001000000}" name="Kolumna1" dataDxfId="3107">
      <calculatedColumnFormula>'Wzorzec kategorii'!B168</calculatedColumnFormula>
    </tableColumn>
    <tableColumn id="2" xr3:uid="{00000000-0010-0000-2601-000002000000}" name="Kolumna2" dataDxfId="3106" dataCellStyle="Walutowy"/>
    <tableColumn id="3" xr3:uid="{00000000-0010-0000-2601-000003000000}" name="Kolumna3" dataDxfId="3105" dataCellStyle="Walutowy">
      <calculatedColumnFormula>SUM(Tabela192345275[#This Row])</calculatedColumnFormula>
    </tableColumn>
    <tableColumn id="4" xr3:uid="{00000000-0010-0000-2601-000004000000}" name="Kolumna4" dataDxfId="3104" dataCellStyle="Walutowy">
      <calculatedColumnFormula>C206-D206</calculatedColumnFormula>
    </tableColumn>
    <tableColumn id="5" xr3:uid="{00000000-0010-0000-2601-000005000000}" name="Kolumna5" dataDxfId="3103" dataCellStyle="Procentowy">
      <calculatedColumnFormula>IFERROR(D206/C206,"")</calculatedColumnFormula>
    </tableColumn>
    <tableColumn id="6" xr3:uid="{00000000-0010-0000-2601-000006000000}" name="Kolumna6" dataDxfId="3102" dataCellStyle="Walutowy"/>
  </tableColumns>
  <tableStyleInfo name="TableStyleLight9" showFirstColumn="0" showLastColumn="0" showRowStripes="1" showColumnStripes="0"/>
</table>
</file>

<file path=xl/tables/table3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00000000-000C-0000-FFFF-FFFF27010000}" name="Tabela1841271" displayName="Tabela1841271" ref="I85:AM95" totalsRowShown="0" headerRowDxfId="3101" dataDxfId="3099" headerRowBorderDxfId="3100">
  <autoFilter ref="I85:AM95" xr:uid="{00000000-0009-0000-0100-00000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701-000001000000}" name="1" dataDxfId="3098"/>
    <tableColumn id="2" xr3:uid="{00000000-0010-0000-2701-000002000000}" name="2" dataDxfId="3097"/>
    <tableColumn id="3" xr3:uid="{00000000-0010-0000-2701-000003000000}" name="3" dataDxfId="3096"/>
    <tableColumn id="4" xr3:uid="{00000000-0010-0000-2701-000004000000}" name="4" dataDxfId="3095"/>
    <tableColumn id="5" xr3:uid="{00000000-0010-0000-2701-000005000000}" name="5" dataDxfId="3094"/>
    <tableColumn id="6" xr3:uid="{00000000-0010-0000-2701-000006000000}" name="6" dataDxfId="3093"/>
    <tableColumn id="7" xr3:uid="{00000000-0010-0000-2701-000007000000}" name="7" dataDxfId="3092"/>
    <tableColumn id="8" xr3:uid="{00000000-0010-0000-2701-000008000000}" name="8" dataDxfId="3091"/>
    <tableColumn id="9" xr3:uid="{00000000-0010-0000-2701-000009000000}" name="9" dataDxfId="3090"/>
    <tableColumn id="10" xr3:uid="{00000000-0010-0000-2701-00000A000000}" name="10" dataDxfId="3089"/>
    <tableColumn id="11" xr3:uid="{00000000-0010-0000-2701-00000B000000}" name="11" dataDxfId="3088"/>
    <tableColumn id="12" xr3:uid="{00000000-0010-0000-2701-00000C000000}" name="12" dataDxfId="3087"/>
    <tableColumn id="13" xr3:uid="{00000000-0010-0000-2701-00000D000000}" name="13" dataDxfId="3086"/>
    <tableColumn id="14" xr3:uid="{00000000-0010-0000-2701-00000E000000}" name="14" dataDxfId="3085"/>
    <tableColumn id="15" xr3:uid="{00000000-0010-0000-2701-00000F000000}" name="15" dataDxfId="3084"/>
    <tableColumn id="16" xr3:uid="{00000000-0010-0000-2701-000010000000}" name="16" dataDxfId="3083"/>
    <tableColumn id="17" xr3:uid="{00000000-0010-0000-2701-000011000000}" name="17" dataDxfId="3082"/>
    <tableColumn id="18" xr3:uid="{00000000-0010-0000-2701-000012000000}" name="18" dataDxfId="3081"/>
    <tableColumn id="19" xr3:uid="{00000000-0010-0000-2701-000013000000}" name="19" dataDxfId="3080"/>
    <tableColumn id="20" xr3:uid="{00000000-0010-0000-2701-000014000000}" name="20" dataDxfId="3079"/>
    <tableColumn id="21" xr3:uid="{00000000-0010-0000-2701-000015000000}" name="21" dataDxfId="3078"/>
    <tableColumn id="22" xr3:uid="{00000000-0010-0000-2701-000016000000}" name="22" dataDxfId="3077"/>
    <tableColumn id="23" xr3:uid="{00000000-0010-0000-2701-000017000000}" name="23" dataDxfId="3076"/>
    <tableColumn id="24" xr3:uid="{00000000-0010-0000-2701-000018000000}" name="24" dataDxfId="3075"/>
    <tableColumn id="25" xr3:uid="{00000000-0010-0000-2701-000019000000}" name="25" dataDxfId="3074"/>
    <tableColumn id="26" xr3:uid="{00000000-0010-0000-2701-00001A000000}" name="26" dataDxfId="3073"/>
    <tableColumn id="27" xr3:uid="{00000000-0010-0000-2701-00001B000000}" name="27" dataDxfId="3072"/>
    <tableColumn id="28" xr3:uid="{00000000-0010-0000-2701-00001C000000}" name="28" dataDxfId="3071"/>
    <tableColumn id="29" xr3:uid="{00000000-0010-0000-2701-00001D000000}" name="29" dataDxfId="3070"/>
    <tableColumn id="30" xr3:uid="{00000000-0010-0000-2701-00001E000000}" name="30" dataDxfId="3069"/>
    <tableColumn id="31" xr3:uid="{00000000-0010-0000-2701-00001F000000}" name="31" dataDxfId="3068"/>
  </tableColumns>
  <tableStyleInfo name="TableStyleMedium9" showFirstColumn="0" showLastColumn="0" showRowStripes="1" showColumnStripes="0"/>
</table>
</file>

<file path=xl/tables/table3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1" xr:uid="{00000000-000C-0000-FFFF-FFFF28010000}" name="Tabela1942272" displayName="Tabela1942272" ref="I97:AM107" totalsRowShown="0" headerRowDxfId="3067" dataDxfId="3065" headerRowBorderDxfId="3066">
  <autoFilter ref="I97:AM107" xr:uid="{00000000-0009-0000-0100-00000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801-000001000000}" name="1" dataDxfId="3064"/>
    <tableColumn id="2" xr3:uid="{00000000-0010-0000-2801-000002000000}" name="2" dataDxfId="3063"/>
    <tableColumn id="3" xr3:uid="{00000000-0010-0000-2801-000003000000}" name="3" dataDxfId="3062"/>
    <tableColumn id="4" xr3:uid="{00000000-0010-0000-2801-000004000000}" name="4" dataDxfId="3061"/>
    <tableColumn id="5" xr3:uid="{00000000-0010-0000-2801-000005000000}" name="5" dataDxfId="3060"/>
    <tableColumn id="6" xr3:uid="{00000000-0010-0000-2801-000006000000}" name="6" dataDxfId="3059"/>
    <tableColumn id="7" xr3:uid="{00000000-0010-0000-2801-000007000000}" name="7" dataDxfId="3058"/>
    <tableColumn id="8" xr3:uid="{00000000-0010-0000-2801-000008000000}" name="8" dataDxfId="3057"/>
    <tableColumn id="9" xr3:uid="{00000000-0010-0000-2801-000009000000}" name="9" dataDxfId="3056"/>
    <tableColumn id="10" xr3:uid="{00000000-0010-0000-2801-00000A000000}" name="10" dataDxfId="3055"/>
    <tableColumn id="11" xr3:uid="{00000000-0010-0000-2801-00000B000000}" name="11" dataDxfId="3054"/>
    <tableColumn id="12" xr3:uid="{00000000-0010-0000-2801-00000C000000}" name="12" dataDxfId="3053"/>
    <tableColumn id="13" xr3:uid="{00000000-0010-0000-2801-00000D000000}" name="13" dataDxfId="3052"/>
    <tableColumn id="14" xr3:uid="{00000000-0010-0000-2801-00000E000000}" name="14" dataDxfId="3051"/>
    <tableColumn id="15" xr3:uid="{00000000-0010-0000-2801-00000F000000}" name="15" dataDxfId="3050"/>
    <tableColumn id="16" xr3:uid="{00000000-0010-0000-2801-000010000000}" name="16" dataDxfId="3049"/>
    <tableColumn id="17" xr3:uid="{00000000-0010-0000-2801-000011000000}" name="17" dataDxfId="3048"/>
    <tableColumn id="18" xr3:uid="{00000000-0010-0000-2801-000012000000}" name="18" dataDxfId="3047"/>
    <tableColumn id="19" xr3:uid="{00000000-0010-0000-2801-000013000000}" name="19" dataDxfId="3046"/>
    <tableColumn id="20" xr3:uid="{00000000-0010-0000-2801-000014000000}" name="20" dataDxfId="3045"/>
    <tableColumn id="21" xr3:uid="{00000000-0010-0000-2801-000015000000}" name="21" dataDxfId="3044"/>
    <tableColumn id="22" xr3:uid="{00000000-0010-0000-2801-000016000000}" name="22" dataDxfId="3043"/>
    <tableColumn id="23" xr3:uid="{00000000-0010-0000-2801-000017000000}" name="23" dataDxfId="3042"/>
    <tableColumn id="24" xr3:uid="{00000000-0010-0000-2801-000018000000}" name="24" dataDxfId="3041"/>
    <tableColumn id="25" xr3:uid="{00000000-0010-0000-2801-000019000000}" name="25" dataDxfId="3040"/>
    <tableColumn id="26" xr3:uid="{00000000-0010-0000-2801-00001A000000}" name="26" dataDxfId="3039"/>
    <tableColumn id="27" xr3:uid="{00000000-0010-0000-2801-00001B000000}" name="27" dataDxfId="3038"/>
    <tableColumn id="28" xr3:uid="{00000000-0010-0000-2801-00001C000000}" name="28" dataDxfId="3037"/>
    <tableColumn id="29" xr3:uid="{00000000-0010-0000-2801-00001D000000}" name="29" dataDxfId="3036"/>
    <tableColumn id="30" xr3:uid="{00000000-0010-0000-2801-00001E000000}" name="30" dataDxfId="3035"/>
    <tableColumn id="31" xr3:uid="{00000000-0010-0000-2801-00001F000000}" name="31" dataDxfId="3034"/>
  </tableColumns>
  <tableStyleInfo name="TableStyleMedium9" showFirstColumn="0" showLastColumn="0" showRowStripes="1" showColumnStripes="0"/>
</table>
</file>

<file path=xl/tables/table3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00000000-000C-0000-FFFF-FFFF29010000}" name="Tabela192143273" displayName="Tabela192143273" ref="I109:AM119" totalsRowShown="0" headerRowDxfId="3033" dataDxfId="3031" headerRowBorderDxfId="3032">
  <autoFilter ref="I109:AM119" xr:uid="{00000000-0009-0000-0100-000010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901-000001000000}" name="1" dataDxfId="3030"/>
    <tableColumn id="2" xr3:uid="{00000000-0010-0000-2901-000002000000}" name="2" dataDxfId="3029"/>
    <tableColumn id="3" xr3:uid="{00000000-0010-0000-2901-000003000000}" name="3" dataDxfId="3028"/>
    <tableColumn id="4" xr3:uid="{00000000-0010-0000-2901-000004000000}" name="4" dataDxfId="3027"/>
    <tableColumn id="5" xr3:uid="{00000000-0010-0000-2901-000005000000}" name="5" dataDxfId="3026"/>
    <tableColumn id="6" xr3:uid="{00000000-0010-0000-2901-000006000000}" name="6" dataDxfId="3025"/>
    <tableColumn id="7" xr3:uid="{00000000-0010-0000-2901-000007000000}" name="7" dataDxfId="3024"/>
    <tableColumn id="8" xr3:uid="{00000000-0010-0000-2901-000008000000}" name="8" dataDxfId="3023"/>
    <tableColumn id="9" xr3:uid="{00000000-0010-0000-2901-000009000000}" name="9" dataDxfId="3022"/>
    <tableColumn id="10" xr3:uid="{00000000-0010-0000-2901-00000A000000}" name="10" dataDxfId="3021"/>
    <tableColumn id="11" xr3:uid="{00000000-0010-0000-2901-00000B000000}" name="11" dataDxfId="3020"/>
    <tableColumn id="12" xr3:uid="{00000000-0010-0000-2901-00000C000000}" name="12" dataDxfId="3019"/>
    <tableColumn id="13" xr3:uid="{00000000-0010-0000-2901-00000D000000}" name="13" dataDxfId="3018"/>
    <tableColumn id="14" xr3:uid="{00000000-0010-0000-2901-00000E000000}" name="14" dataDxfId="3017"/>
    <tableColumn id="15" xr3:uid="{00000000-0010-0000-2901-00000F000000}" name="15" dataDxfId="3016"/>
    <tableColumn id="16" xr3:uid="{00000000-0010-0000-2901-000010000000}" name="16" dataDxfId="3015"/>
    <tableColumn id="17" xr3:uid="{00000000-0010-0000-2901-000011000000}" name="17" dataDxfId="3014"/>
    <tableColumn id="18" xr3:uid="{00000000-0010-0000-2901-000012000000}" name="18" dataDxfId="3013"/>
    <tableColumn id="19" xr3:uid="{00000000-0010-0000-2901-000013000000}" name="19" dataDxfId="3012"/>
    <tableColumn id="20" xr3:uid="{00000000-0010-0000-2901-000014000000}" name="20" dataDxfId="3011"/>
    <tableColumn id="21" xr3:uid="{00000000-0010-0000-2901-000015000000}" name="21" dataDxfId="3010"/>
    <tableColumn id="22" xr3:uid="{00000000-0010-0000-2901-000016000000}" name="22" dataDxfId="3009"/>
    <tableColumn id="23" xr3:uid="{00000000-0010-0000-2901-000017000000}" name="23" dataDxfId="3008"/>
    <tableColumn id="24" xr3:uid="{00000000-0010-0000-2901-000018000000}" name="24" dataDxfId="3007"/>
    <tableColumn id="25" xr3:uid="{00000000-0010-0000-2901-000019000000}" name="25" dataDxfId="3006"/>
    <tableColumn id="26" xr3:uid="{00000000-0010-0000-2901-00001A000000}" name="26" dataDxfId="3005"/>
    <tableColumn id="27" xr3:uid="{00000000-0010-0000-2901-00001B000000}" name="27" dataDxfId="3004"/>
    <tableColumn id="28" xr3:uid="{00000000-0010-0000-2901-00001C000000}" name="28" dataDxfId="3003"/>
    <tableColumn id="29" xr3:uid="{00000000-0010-0000-2901-00001D000000}" name="29" dataDxfId="3002"/>
    <tableColumn id="30" xr3:uid="{00000000-0010-0000-2901-00001E000000}" name="30" dataDxfId="3001"/>
    <tableColumn id="31" xr3:uid="{00000000-0010-0000-2901-00001F000000}" name="31" dataDxfId="3000"/>
  </tableColumns>
  <tableStyleInfo name="TableStyleMedium9" showFirstColumn="0" showLastColumn="0" showRowStripes="1" showColumnStripes="0"/>
</table>
</file>

<file path=xl/tables/table3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00000000-000C-0000-FFFF-FFFF2A010000}" name="Tabela192244274" displayName="Tabela192244274" ref="I145:AM155" totalsRowShown="0" headerRowDxfId="2999" dataDxfId="2997" headerRowBorderDxfId="2998">
  <autoFilter ref="I145:AM155" xr:uid="{00000000-0009-0000-0100-000011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A01-000001000000}" name="1" dataDxfId="2996"/>
    <tableColumn id="2" xr3:uid="{00000000-0010-0000-2A01-000002000000}" name="2" dataDxfId="2995"/>
    <tableColumn id="3" xr3:uid="{00000000-0010-0000-2A01-000003000000}" name="3" dataDxfId="2994"/>
    <tableColumn id="4" xr3:uid="{00000000-0010-0000-2A01-000004000000}" name="4" dataDxfId="2993"/>
    <tableColumn id="5" xr3:uid="{00000000-0010-0000-2A01-000005000000}" name="5" dataDxfId="2992"/>
    <tableColumn id="6" xr3:uid="{00000000-0010-0000-2A01-000006000000}" name="6" dataDxfId="2991"/>
    <tableColumn id="7" xr3:uid="{00000000-0010-0000-2A01-000007000000}" name="7" dataDxfId="2990"/>
    <tableColumn id="8" xr3:uid="{00000000-0010-0000-2A01-000008000000}" name="8" dataDxfId="2989"/>
    <tableColumn id="9" xr3:uid="{00000000-0010-0000-2A01-000009000000}" name="9" dataDxfId="2988"/>
    <tableColumn id="10" xr3:uid="{00000000-0010-0000-2A01-00000A000000}" name="10" dataDxfId="2987"/>
    <tableColumn id="11" xr3:uid="{00000000-0010-0000-2A01-00000B000000}" name="11" dataDxfId="2986"/>
    <tableColumn id="12" xr3:uid="{00000000-0010-0000-2A01-00000C000000}" name="12" dataDxfId="2985"/>
    <tableColumn id="13" xr3:uid="{00000000-0010-0000-2A01-00000D000000}" name="13" dataDxfId="2984"/>
    <tableColumn id="14" xr3:uid="{00000000-0010-0000-2A01-00000E000000}" name="14" dataDxfId="2983"/>
    <tableColumn id="15" xr3:uid="{00000000-0010-0000-2A01-00000F000000}" name="15" dataDxfId="2982"/>
    <tableColumn id="16" xr3:uid="{00000000-0010-0000-2A01-000010000000}" name="16" dataDxfId="2981"/>
    <tableColumn id="17" xr3:uid="{00000000-0010-0000-2A01-000011000000}" name="17" dataDxfId="2980"/>
    <tableColumn id="18" xr3:uid="{00000000-0010-0000-2A01-000012000000}" name="18" dataDxfId="2979"/>
    <tableColumn id="19" xr3:uid="{00000000-0010-0000-2A01-000013000000}" name="19" dataDxfId="2978"/>
    <tableColumn id="20" xr3:uid="{00000000-0010-0000-2A01-000014000000}" name="20" dataDxfId="2977"/>
    <tableColumn id="21" xr3:uid="{00000000-0010-0000-2A01-000015000000}" name="21" dataDxfId="2976"/>
    <tableColumn id="22" xr3:uid="{00000000-0010-0000-2A01-000016000000}" name="22" dataDxfId="2975"/>
    <tableColumn id="23" xr3:uid="{00000000-0010-0000-2A01-000017000000}" name="23" dataDxfId="2974"/>
    <tableColumn id="24" xr3:uid="{00000000-0010-0000-2A01-000018000000}" name="24" dataDxfId="2973"/>
    <tableColumn id="25" xr3:uid="{00000000-0010-0000-2A01-000019000000}" name="25" dataDxfId="2972"/>
    <tableColumn id="26" xr3:uid="{00000000-0010-0000-2A01-00001A000000}" name="26" dataDxfId="2971"/>
    <tableColumn id="27" xr3:uid="{00000000-0010-0000-2A01-00001B000000}" name="27" dataDxfId="2970"/>
    <tableColumn id="28" xr3:uid="{00000000-0010-0000-2A01-00001C000000}" name="28" dataDxfId="2969"/>
    <tableColumn id="29" xr3:uid="{00000000-0010-0000-2A01-00001D000000}" name="29" dataDxfId="2968"/>
    <tableColumn id="30" xr3:uid="{00000000-0010-0000-2A01-00001E000000}" name="30" dataDxfId="2967"/>
    <tableColumn id="31" xr3:uid="{00000000-0010-0000-2A01-00001F000000}" name="31" dataDxfId="2966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8" xr:uid="{00000000-000C-0000-FFFF-FFFF1F000000}" name="Tabela1034359" displayName="Tabela1034359" ref="B96:C105" headerRowCount="0" totalsRowShown="0">
  <tableColumns count="2">
    <tableColumn id="1" xr3:uid="{00000000-0010-0000-1F00-000001000000}" name="Kolumna1" headerRowDxfId="8247" dataDxfId="8246"/>
    <tableColumn id="2" xr3:uid="{00000000-0010-0000-1F00-000002000000}" name="Kolumna2" dataDxfId="8245"/>
  </tableColumns>
  <tableStyleInfo name="TableStyleLight9" showFirstColumn="0" showLastColumn="0" showRowStripes="1" showColumnStripes="0"/>
</table>
</file>

<file path=xl/tables/table3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4" xr:uid="{00000000-000C-0000-FFFF-FFFF2B010000}" name="Tabela192345275" displayName="Tabela192345275" ref="I205:AM215" totalsRowShown="0" headerRowDxfId="2965" dataDxfId="2963" headerRowBorderDxfId="2964">
  <autoFilter ref="I205:AM215" xr:uid="{00000000-0009-0000-0100-000012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B01-000001000000}" name="1" dataDxfId="2962"/>
    <tableColumn id="2" xr3:uid="{00000000-0010-0000-2B01-000002000000}" name="2" dataDxfId="2961"/>
    <tableColumn id="3" xr3:uid="{00000000-0010-0000-2B01-000003000000}" name="3" dataDxfId="2960"/>
    <tableColumn id="4" xr3:uid="{00000000-0010-0000-2B01-000004000000}" name="4" dataDxfId="2959"/>
    <tableColumn id="5" xr3:uid="{00000000-0010-0000-2B01-000005000000}" name="5" dataDxfId="2958"/>
    <tableColumn id="6" xr3:uid="{00000000-0010-0000-2B01-000006000000}" name="6" dataDxfId="2957"/>
    <tableColumn id="7" xr3:uid="{00000000-0010-0000-2B01-000007000000}" name="7" dataDxfId="2956"/>
    <tableColumn id="8" xr3:uid="{00000000-0010-0000-2B01-000008000000}" name="8" dataDxfId="2955"/>
    <tableColumn id="9" xr3:uid="{00000000-0010-0000-2B01-000009000000}" name="9" dataDxfId="2954"/>
    <tableColumn id="10" xr3:uid="{00000000-0010-0000-2B01-00000A000000}" name="10" dataDxfId="2953"/>
    <tableColumn id="11" xr3:uid="{00000000-0010-0000-2B01-00000B000000}" name="11" dataDxfId="2952"/>
    <tableColumn id="12" xr3:uid="{00000000-0010-0000-2B01-00000C000000}" name="12" dataDxfId="2951"/>
    <tableColumn id="13" xr3:uid="{00000000-0010-0000-2B01-00000D000000}" name="13" dataDxfId="2950"/>
    <tableColumn id="14" xr3:uid="{00000000-0010-0000-2B01-00000E000000}" name="14" dataDxfId="2949"/>
    <tableColumn id="15" xr3:uid="{00000000-0010-0000-2B01-00000F000000}" name="15" dataDxfId="2948"/>
    <tableColumn id="16" xr3:uid="{00000000-0010-0000-2B01-000010000000}" name="16" dataDxfId="2947"/>
    <tableColumn id="17" xr3:uid="{00000000-0010-0000-2B01-000011000000}" name="17" dataDxfId="2946"/>
    <tableColumn id="18" xr3:uid="{00000000-0010-0000-2B01-000012000000}" name="18" dataDxfId="2945"/>
    <tableColumn id="19" xr3:uid="{00000000-0010-0000-2B01-000013000000}" name="19" dataDxfId="2944"/>
    <tableColumn id="20" xr3:uid="{00000000-0010-0000-2B01-000014000000}" name="20" dataDxfId="2943"/>
    <tableColumn id="21" xr3:uid="{00000000-0010-0000-2B01-000015000000}" name="21" dataDxfId="2942"/>
    <tableColumn id="22" xr3:uid="{00000000-0010-0000-2B01-000016000000}" name="22" dataDxfId="2941"/>
    <tableColumn id="23" xr3:uid="{00000000-0010-0000-2B01-000017000000}" name="23" dataDxfId="2940"/>
    <tableColumn id="24" xr3:uid="{00000000-0010-0000-2B01-000018000000}" name="24" dataDxfId="2939"/>
    <tableColumn id="25" xr3:uid="{00000000-0010-0000-2B01-000019000000}" name="25" dataDxfId="2938"/>
    <tableColumn id="26" xr3:uid="{00000000-0010-0000-2B01-00001A000000}" name="26" dataDxfId="2937"/>
    <tableColumn id="27" xr3:uid="{00000000-0010-0000-2B01-00001B000000}" name="27" dataDxfId="2936"/>
    <tableColumn id="28" xr3:uid="{00000000-0010-0000-2B01-00001C000000}" name="28" dataDxfId="2935"/>
    <tableColumn id="29" xr3:uid="{00000000-0010-0000-2B01-00001D000000}" name="29" dataDxfId="2934"/>
    <tableColumn id="30" xr3:uid="{00000000-0010-0000-2B01-00001E000000}" name="30" dataDxfId="2933"/>
    <tableColumn id="31" xr3:uid="{00000000-0010-0000-2B01-00001F000000}" name="31" dataDxfId="2932"/>
  </tableColumns>
  <tableStyleInfo name="TableStyleMedium9" showFirstColumn="0" showLastColumn="0" showRowStripes="1" showColumnStripes="0"/>
</table>
</file>

<file path=xl/tables/table3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5" xr:uid="{00000000-000C-0000-FFFF-FFFF2C010000}" name="Tabela19212446276" displayName="Tabela19212446276" ref="I133:AM143" totalsRowShown="0" headerRowDxfId="2931" dataDxfId="2929" headerRowBorderDxfId="2930">
  <autoFilter ref="I133:AM143" xr:uid="{00000000-0009-0000-0100-000013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C01-000001000000}" name="1" dataDxfId="2928"/>
    <tableColumn id="2" xr3:uid="{00000000-0010-0000-2C01-000002000000}" name="2" dataDxfId="2927"/>
    <tableColumn id="3" xr3:uid="{00000000-0010-0000-2C01-000003000000}" name="3" dataDxfId="2926"/>
    <tableColumn id="4" xr3:uid="{00000000-0010-0000-2C01-000004000000}" name="4" dataDxfId="2925"/>
    <tableColumn id="5" xr3:uid="{00000000-0010-0000-2C01-000005000000}" name="5" dataDxfId="2924"/>
    <tableColumn id="6" xr3:uid="{00000000-0010-0000-2C01-000006000000}" name="6" dataDxfId="2923"/>
    <tableColumn id="7" xr3:uid="{00000000-0010-0000-2C01-000007000000}" name="7" dataDxfId="2922"/>
    <tableColumn id="8" xr3:uid="{00000000-0010-0000-2C01-000008000000}" name="8" dataDxfId="2921"/>
    <tableColumn id="9" xr3:uid="{00000000-0010-0000-2C01-000009000000}" name="9" dataDxfId="2920"/>
    <tableColumn id="10" xr3:uid="{00000000-0010-0000-2C01-00000A000000}" name="10" dataDxfId="2919"/>
    <tableColumn id="11" xr3:uid="{00000000-0010-0000-2C01-00000B000000}" name="11" dataDxfId="2918"/>
    <tableColumn id="12" xr3:uid="{00000000-0010-0000-2C01-00000C000000}" name="12" dataDxfId="2917"/>
    <tableColumn id="13" xr3:uid="{00000000-0010-0000-2C01-00000D000000}" name="13" dataDxfId="2916"/>
    <tableColumn id="14" xr3:uid="{00000000-0010-0000-2C01-00000E000000}" name="14" dataDxfId="2915"/>
    <tableColumn id="15" xr3:uid="{00000000-0010-0000-2C01-00000F000000}" name="15" dataDxfId="2914"/>
    <tableColumn id="16" xr3:uid="{00000000-0010-0000-2C01-000010000000}" name="16" dataDxfId="2913"/>
    <tableColumn id="17" xr3:uid="{00000000-0010-0000-2C01-000011000000}" name="17" dataDxfId="2912"/>
    <tableColumn id="18" xr3:uid="{00000000-0010-0000-2C01-000012000000}" name="18" dataDxfId="2911"/>
    <tableColumn id="19" xr3:uid="{00000000-0010-0000-2C01-000013000000}" name="19" dataDxfId="2910"/>
    <tableColumn id="20" xr3:uid="{00000000-0010-0000-2C01-000014000000}" name="20" dataDxfId="2909"/>
    <tableColumn id="21" xr3:uid="{00000000-0010-0000-2C01-000015000000}" name="21" dataDxfId="2908"/>
    <tableColumn id="22" xr3:uid="{00000000-0010-0000-2C01-000016000000}" name="22" dataDxfId="2907"/>
    <tableColumn id="23" xr3:uid="{00000000-0010-0000-2C01-000017000000}" name="23" dataDxfId="2906"/>
    <tableColumn id="24" xr3:uid="{00000000-0010-0000-2C01-000018000000}" name="24" dataDxfId="2905"/>
    <tableColumn id="25" xr3:uid="{00000000-0010-0000-2C01-000019000000}" name="25" dataDxfId="2904"/>
    <tableColumn id="26" xr3:uid="{00000000-0010-0000-2C01-00001A000000}" name="26" dataDxfId="2903"/>
    <tableColumn id="27" xr3:uid="{00000000-0010-0000-2C01-00001B000000}" name="27" dataDxfId="2902"/>
    <tableColumn id="28" xr3:uid="{00000000-0010-0000-2C01-00001C000000}" name="28" dataDxfId="2901"/>
    <tableColumn id="29" xr3:uid="{00000000-0010-0000-2C01-00001D000000}" name="29" dataDxfId="2900"/>
    <tableColumn id="30" xr3:uid="{00000000-0010-0000-2C01-00001E000000}" name="30" dataDxfId="2899"/>
    <tableColumn id="31" xr3:uid="{00000000-0010-0000-2C01-00001F000000}" name="31" dataDxfId="2898"/>
  </tableColumns>
  <tableStyleInfo name="TableStyleMedium9" showFirstColumn="0" showLastColumn="0" showRowStripes="1" showColumnStripes="0"/>
</table>
</file>

<file path=xl/tables/table3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6" xr:uid="{00000000-000C-0000-FFFF-FFFF2D010000}" name="Tabela19212547277" displayName="Tabela19212547277" ref="I121:AM131" totalsRowShown="0" headerRowDxfId="2897" dataDxfId="2895" headerRowBorderDxfId="2896">
  <autoFilter ref="I121:AM131" xr:uid="{00000000-0009-0000-0100-000014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D01-000001000000}" name="1" dataDxfId="2894"/>
    <tableColumn id="2" xr3:uid="{00000000-0010-0000-2D01-000002000000}" name="2" dataDxfId="2893"/>
    <tableColumn id="3" xr3:uid="{00000000-0010-0000-2D01-000003000000}" name="3" dataDxfId="2892"/>
    <tableColumn id="4" xr3:uid="{00000000-0010-0000-2D01-000004000000}" name="4" dataDxfId="2891"/>
    <tableColumn id="5" xr3:uid="{00000000-0010-0000-2D01-000005000000}" name="5" dataDxfId="2890"/>
    <tableColumn id="6" xr3:uid="{00000000-0010-0000-2D01-000006000000}" name="6" dataDxfId="2889"/>
    <tableColumn id="7" xr3:uid="{00000000-0010-0000-2D01-000007000000}" name="7" dataDxfId="2888"/>
    <tableColumn id="8" xr3:uid="{00000000-0010-0000-2D01-000008000000}" name="8" dataDxfId="2887"/>
    <tableColumn id="9" xr3:uid="{00000000-0010-0000-2D01-000009000000}" name="9" dataDxfId="2886"/>
    <tableColumn id="10" xr3:uid="{00000000-0010-0000-2D01-00000A000000}" name="10" dataDxfId="2885"/>
    <tableColumn id="11" xr3:uid="{00000000-0010-0000-2D01-00000B000000}" name="11" dataDxfId="2884"/>
    <tableColumn id="12" xr3:uid="{00000000-0010-0000-2D01-00000C000000}" name="12" dataDxfId="2883"/>
    <tableColumn id="13" xr3:uid="{00000000-0010-0000-2D01-00000D000000}" name="13" dataDxfId="2882"/>
    <tableColumn id="14" xr3:uid="{00000000-0010-0000-2D01-00000E000000}" name="14" dataDxfId="2881"/>
    <tableColumn id="15" xr3:uid="{00000000-0010-0000-2D01-00000F000000}" name="15" dataDxfId="2880"/>
    <tableColumn id="16" xr3:uid="{00000000-0010-0000-2D01-000010000000}" name="16" dataDxfId="2879"/>
    <tableColumn id="17" xr3:uid="{00000000-0010-0000-2D01-000011000000}" name="17" dataDxfId="2878"/>
    <tableColumn id="18" xr3:uid="{00000000-0010-0000-2D01-000012000000}" name="18" dataDxfId="2877"/>
    <tableColumn id="19" xr3:uid="{00000000-0010-0000-2D01-000013000000}" name="19" dataDxfId="2876"/>
    <tableColumn id="20" xr3:uid="{00000000-0010-0000-2D01-000014000000}" name="20" dataDxfId="2875"/>
    <tableColumn id="21" xr3:uid="{00000000-0010-0000-2D01-000015000000}" name="21" dataDxfId="2874"/>
    <tableColumn id="22" xr3:uid="{00000000-0010-0000-2D01-000016000000}" name="22" dataDxfId="2873"/>
    <tableColumn id="23" xr3:uid="{00000000-0010-0000-2D01-000017000000}" name="23" dataDxfId="2872"/>
    <tableColumn id="24" xr3:uid="{00000000-0010-0000-2D01-000018000000}" name="24" dataDxfId="2871"/>
    <tableColumn id="25" xr3:uid="{00000000-0010-0000-2D01-000019000000}" name="25" dataDxfId="2870"/>
    <tableColumn id="26" xr3:uid="{00000000-0010-0000-2D01-00001A000000}" name="26" dataDxfId="2869"/>
    <tableColumn id="27" xr3:uid="{00000000-0010-0000-2D01-00001B000000}" name="27" dataDxfId="2868"/>
    <tableColumn id="28" xr3:uid="{00000000-0010-0000-2D01-00001C000000}" name="28" dataDxfId="2867"/>
    <tableColumn id="29" xr3:uid="{00000000-0010-0000-2D01-00001D000000}" name="29" dataDxfId="2866"/>
    <tableColumn id="30" xr3:uid="{00000000-0010-0000-2D01-00001E000000}" name="30" dataDxfId="2865"/>
    <tableColumn id="31" xr3:uid="{00000000-0010-0000-2D01-00001F000000}" name="31" dataDxfId="2864"/>
  </tableColumns>
  <tableStyleInfo name="TableStyleMedium9" showFirstColumn="0" showLastColumn="0" showRowStripes="1" showColumnStripes="0"/>
</table>
</file>

<file path=xl/tables/table3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7" xr:uid="{00000000-000C-0000-FFFF-FFFF2E010000}" name="Tabela2548278" displayName="Tabela2548278" ref="I157:AM167" totalsRowShown="0" headerRowDxfId="2863" dataDxfId="2862">
  <autoFilter ref="I157:AM167" xr:uid="{00000000-0009-0000-0100-000015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E01-000001000000}" name="1" dataDxfId="2861"/>
    <tableColumn id="2" xr3:uid="{00000000-0010-0000-2E01-000002000000}" name="2" dataDxfId="2860"/>
    <tableColumn id="3" xr3:uid="{00000000-0010-0000-2E01-000003000000}" name="3" dataDxfId="2859"/>
    <tableColumn id="4" xr3:uid="{00000000-0010-0000-2E01-000004000000}" name="4" dataDxfId="2858"/>
    <tableColumn id="5" xr3:uid="{00000000-0010-0000-2E01-000005000000}" name="5" dataDxfId="2857"/>
    <tableColumn id="6" xr3:uid="{00000000-0010-0000-2E01-000006000000}" name="6" dataDxfId="2856"/>
    <tableColumn id="7" xr3:uid="{00000000-0010-0000-2E01-000007000000}" name="7" dataDxfId="2855"/>
    <tableColumn id="8" xr3:uid="{00000000-0010-0000-2E01-000008000000}" name="8" dataDxfId="2854"/>
    <tableColumn id="9" xr3:uid="{00000000-0010-0000-2E01-000009000000}" name="9" dataDxfId="2853"/>
    <tableColumn id="10" xr3:uid="{00000000-0010-0000-2E01-00000A000000}" name="10" dataDxfId="2852"/>
    <tableColumn id="11" xr3:uid="{00000000-0010-0000-2E01-00000B000000}" name="11" dataDxfId="2851"/>
    <tableColumn id="12" xr3:uid="{00000000-0010-0000-2E01-00000C000000}" name="12" dataDxfId="2850"/>
    <tableColumn id="13" xr3:uid="{00000000-0010-0000-2E01-00000D000000}" name="13" dataDxfId="2849"/>
    <tableColumn id="14" xr3:uid="{00000000-0010-0000-2E01-00000E000000}" name="14" dataDxfId="2848"/>
    <tableColumn id="15" xr3:uid="{00000000-0010-0000-2E01-00000F000000}" name="15" dataDxfId="2847"/>
    <tableColumn id="16" xr3:uid="{00000000-0010-0000-2E01-000010000000}" name="16" dataDxfId="2846"/>
    <tableColumn id="17" xr3:uid="{00000000-0010-0000-2E01-000011000000}" name="17" dataDxfId="2845"/>
    <tableColumn id="18" xr3:uid="{00000000-0010-0000-2E01-000012000000}" name="18" dataDxfId="2844"/>
    <tableColumn id="19" xr3:uid="{00000000-0010-0000-2E01-000013000000}" name="19" dataDxfId="2843"/>
    <tableColumn id="20" xr3:uid="{00000000-0010-0000-2E01-000014000000}" name="20" dataDxfId="2842"/>
    <tableColumn id="21" xr3:uid="{00000000-0010-0000-2E01-000015000000}" name="21" dataDxfId="2841"/>
    <tableColumn id="22" xr3:uid="{00000000-0010-0000-2E01-000016000000}" name="22" dataDxfId="2840"/>
    <tableColumn id="23" xr3:uid="{00000000-0010-0000-2E01-000017000000}" name="23" dataDxfId="2839"/>
    <tableColumn id="24" xr3:uid="{00000000-0010-0000-2E01-000018000000}" name="24" dataDxfId="2838"/>
    <tableColumn id="25" xr3:uid="{00000000-0010-0000-2E01-000019000000}" name="25" dataDxfId="2837"/>
    <tableColumn id="26" xr3:uid="{00000000-0010-0000-2E01-00001A000000}" name="26" dataDxfId="2836"/>
    <tableColumn id="27" xr3:uid="{00000000-0010-0000-2E01-00001B000000}" name="27" dataDxfId="2835"/>
    <tableColumn id="28" xr3:uid="{00000000-0010-0000-2E01-00001C000000}" name="28" dataDxfId="2834"/>
    <tableColumn id="29" xr3:uid="{00000000-0010-0000-2E01-00001D000000}" name="29" dataDxfId="2833"/>
    <tableColumn id="30" xr3:uid="{00000000-0010-0000-2E01-00001E000000}" name="30" dataDxfId="2832"/>
    <tableColumn id="31" xr3:uid="{00000000-0010-0000-2E01-00001F000000}" name="31" dataDxfId="2831"/>
  </tableColumns>
  <tableStyleInfo name="TableStyleMedium9" showFirstColumn="0" showLastColumn="0" showRowStripes="1" showColumnStripes="0"/>
</table>
</file>

<file path=xl/tables/table3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00000000-000C-0000-FFFF-FFFF2F010000}" name="Tabela2649279" displayName="Tabela2649279" ref="I169:AM179" totalsRowShown="0" headerRowDxfId="2830" headerRowBorderDxfId="2829">
  <autoFilter ref="I169:AM179" xr:uid="{00000000-0009-0000-0100-000016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2F01-000001000000}" name="1" dataDxfId="2828"/>
    <tableColumn id="2" xr3:uid="{00000000-0010-0000-2F01-000002000000}" name="2" dataDxfId="2827"/>
    <tableColumn id="3" xr3:uid="{00000000-0010-0000-2F01-000003000000}" name="3" dataDxfId="2826"/>
    <tableColumn id="4" xr3:uid="{00000000-0010-0000-2F01-000004000000}" name="4" dataDxfId="2825"/>
    <tableColumn id="5" xr3:uid="{00000000-0010-0000-2F01-000005000000}" name="5" dataDxfId="2824"/>
    <tableColumn id="6" xr3:uid="{00000000-0010-0000-2F01-000006000000}" name="6" dataDxfId="2823"/>
    <tableColumn id="7" xr3:uid="{00000000-0010-0000-2F01-000007000000}" name="7" dataDxfId="2822"/>
    <tableColumn id="8" xr3:uid="{00000000-0010-0000-2F01-000008000000}" name="8" dataDxfId="2821"/>
    <tableColumn id="9" xr3:uid="{00000000-0010-0000-2F01-000009000000}" name="9" dataDxfId="2820"/>
    <tableColumn id="10" xr3:uid="{00000000-0010-0000-2F01-00000A000000}" name="10" dataDxfId="2819"/>
    <tableColumn id="11" xr3:uid="{00000000-0010-0000-2F01-00000B000000}" name="11" dataDxfId="2818"/>
    <tableColumn id="12" xr3:uid="{00000000-0010-0000-2F01-00000C000000}" name="12" dataDxfId="2817"/>
    <tableColumn id="13" xr3:uid="{00000000-0010-0000-2F01-00000D000000}" name="13" dataDxfId="2816"/>
    <tableColumn id="14" xr3:uid="{00000000-0010-0000-2F01-00000E000000}" name="14" dataDxfId="2815"/>
    <tableColumn id="15" xr3:uid="{00000000-0010-0000-2F01-00000F000000}" name="15" dataDxfId="2814"/>
    <tableColumn id="16" xr3:uid="{00000000-0010-0000-2F01-000010000000}" name="16" dataDxfId="2813"/>
    <tableColumn id="17" xr3:uid="{00000000-0010-0000-2F01-000011000000}" name="17" dataDxfId="2812"/>
    <tableColumn id="18" xr3:uid="{00000000-0010-0000-2F01-000012000000}" name="18" dataDxfId="2811"/>
    <tableColumn id="19" xr3:uid="{00000000-0010-0000-2F01-000013000000}" name="19" dataDxfId="2810"/>
    <tableColumn id="20" xr3:uid="{00000000-0010-0000-2F01-000014000000}" name="20" dataDxfId="2809"/>
    <tableColumn id="21" xr3:uid="{00000000-0010-0000-2F01-000015000000}" name="21" dataDxfId="2808"/>
    <tableColumn id="22" xr3:uid="{00000000-0010-0000-2F01-000016000000}" name="22" dataDxfId="2807"/>
    <tableColumn id="23" xr3:uid="{00000000-0010-0000-2F01-000017000000}" name="23" dataDxfId="2806"/>
    <tableColumn id="24" xr3:uid="{00000000-0010-0000-2F01-000018000000}" name="24" dataDxfId="2805"/>
    <tableColumn id="25" xr3:uid="{00000000-0010-0000-2F01-000019000000}" name="25" dataDxfId="2804"/>
    <tableColumn id="26" xr3:uid="{00000000-0010-0000-2F01-00001A000000}" name="26" dataDxfId="2803"/>
    <tableColumn id="27" xr3:uid="{00000000-0010-0000-2F01-00001B000000}" name="27" dataDxfId="2802"/>
    <tableColumn id="28" xr3:uid="{00000000-0010-0000-2F01-00001C000000}" name="28" dataDxfId="2801"/>
    <tableColumn id="29" xr3:uid="{00000000-0010-0000-2F01-00001D000000}" name="29" dataDxfId="2800"/>
    <tableColumn id="30" xr3:uid="{00000000-0010-0000-2F01-00001E000000}" name="30" dataDxfId="2799"/>
    <tableColumn id="31" xr3:uid="{00000000-0010-0000-2F01-00001F000000}" name="31" dataDxfId="2798"/>
  </tableColumns>
  <tableStyleInfo name="TableStyleMedium9" showFirstColumn="0" showLastColumn="0" showRowStripes="1" showColumnStripes="0"/>
</table>
</file>

<file path=xl/tables/table3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9" xr:uid="{00000000-000C-0000-FFFF-FFFF30010000}" name="Tabela2750280" displayName="Tabela2750280" ref="I181:AM191" totalsRowShown="0" headerRowDxfId="2797">
  <autoFilter ref="I181:AM191" xr:uid="{00000000-0009-0000-0100-000017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001-000001000000}" name="1" dataDxfId="2796"/>
    <tableColumn id="2" xr3:uid="{00000000-0010-0000-3001-000002000000}" name="2" dataDxfId="2795"/>
    <tableColumn id="3" xr3:uid="{00000000-0010-0000-3001-000003000000}" name="3" dataDxfId="2794"/>
    <tableColumn id="4" xr3:uid="{00000000-0010-0000-3001-000004000000}" name="4" dataDxfId="2793"/>
    <tableColumn id="5" xr3:uid="{00000000-0010-0000-3001-000005000000}" name="5" dataDxfId="2792"/>
    <tableColumn id="6" xr3:uid="{00000000-0010-0000-3001-000006000000}" name="6" dataDxfId="2791"/>
    <tableColumn id="7" xr3:uid="{00000000-0010-0000-3001-000007000000}" name="7" dataDxfId="2790"/>
    <tableColumn id="8" xr3:uid="{00000000-0010-0000-3001-000008000000}" name="8" dataDxfId="2789"/>
    <tableColumn id="9" xr3:uid="{00000000-0010-0000-3001-000009000000}" name="9" dataDxfId="2788"/>
    <tableColumn id="10" xr3:uid="{00000000-0010-0000-3001-00000A000000}" name="10" dataDxfId="2787"/>
    <tableColumn id="11" xr3:uid="{00000000-0010-0000-3001-00000B000000}" name="11" dataDxfId="2786"/>
    <tableColumn id="12" xr3:uid="{00000000-0010-0000-3001-00000C000000}" name="12" dataDxfId="2785"/>
    <tableColumn id="13" xr3:uid="{00000000-0010-0000-3001-00000D000000}" name="13" dataDxfId="2784"/>
    <tableColumn id="14" xr3:uid="{00000000-0010-0000-3001-00000E000000}" name="14" dataDxfId="2783"/>
    <tableColumn id="15" xr3:uid="{00000000-0010-0000-3001-00000F000000}" name="15" dataDxfId="2782"/>
    <tableColumn id="16" xr3:uid="{00000000-0010-0000-3001-000010000000}" name="16" dataDxfId="2781"/>
    <tableColumn id="17" xr3:uid="{00000000-0010-0000-3001-000011000000}" name="17" dataDxfId="2780"/>
    <tableColumn id="18" xr3:uid="{00000000-0010-0000-3001-000012000000}" name="18" dataDxfId="2779"/>
    <tableColumn id="19" xr3:uid="{00000000-0010-0000-3001-000013000000}" name="19" dataDxfId="2778"/>
    <tableColumn id="20" xr3:uid="{00000000-0010-0000-3001-000014000000}" name="20" dataDxfId="2777"/>
    <tableColumn id="21" xr3:uid="{00000000-0010-0000-3001-000015000000}" name="21" dataDxfId="2776"/>
    <tableColumn id="22" xr3:uid="{00000000-0010-0000-3001-000016000000}" name="22" dataDxfId="2775"/>
    <tableColumn id="23" xr3:uid="{00000000-0010-0000-3001-000017000000}" name="23" dataDxfId="2774"/>
    <tableColumn id="24" xr3:uid="{00000000-0010-0000-3001-000018000000}" name="24" dataDxfId="2773"/>
    <tableColumn id="25" xr3:uid="{00000000-0010-0000-3001-000019000000}" name="25" dataDxfId="2772"/>
    <tableColumn id="26" xr3:uid="{00000000-0010-0000-3001-00001A000000}" name="26" dataDxfId="2771"/>
    <tableColumn id="27" xr3:uid="{00000000-0010-0000-3001-00001B000000}" name="27" dataDxfId="2770"/>
    <tableColumn id="28" xr3:uid="{00000000-0010-0000-3001-00001C000000}" name="28" dataDxfId="2769"/>
    <tableColumn id="29" xr3:uid="{00000000-0010-0000-3001-00001D000000}" name="29" dataDxfId="2768"/>
    <tableColumn id="30" xr3:uid="{00000000-0010-0000-3001-00001E000000}" name="30" dataDxfId="2767"/>
    <tableColumn id="31" xr3:uid="{00000000-0010-0000-3001-00001F000000}" name="31" dataDxfId="2766"/>
  </tableColumns>
  <tableStyleInfo name="TableStyleMedium9" showFirstColumn="0" showLastColumn="0" showRowStripes="1" showColumnStripes="0"/>
</table>
</file>

<file path=xl/tables/table3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0" xr:uid="{00000000-000C-0000-FFFF-FFFF31010000}" name="Tabela2851281" displayName="Tabela2851281" ref="I193:AM203" totalsRowShown="0" headerRowDxfId="2765" dataDxfId="2763" headerRowBorderDxfId="2764">
  <autoFilter ref="I193:AM203" xr:uid="{00000000-0009-0000-0100-00001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101-000001000000}" name="1" dataDxfId="2762"/>
    <tableColumn id="2" xr3:uid="{00000000-0010-0000-3101-000002000000}" name="2" dataDxfId="2761"/>
    <tableColumn id="3" xr3:uid="{00000000-0010-0000-3101-000003000000}" name="3" dataDxfId="2760"/>
    <tableColumn id="4" xr3:uid="{00000000-0010-0000-3101-000004000000}" name="4" dataDxfId="2759"/>
    <tableColumn id="5" xr3:uid="{00000000-0010-0000-3101-000005000000}" name="5" dataDxfId="2758"/>
    <tableColumn id="6" xr3:uid="{00000000-0010-0000-3101-000006000000}" name="6" dataDxfId="2757"/>
    <tableColumn id="7" xr3:uid="{00000000-0010-0000-3101-000007000000}" name="7" dataDxfId="2756"/>
    <tableColumn id="8" xr3:uid="{00000000-0010-0000-3101-000008000000}" name="8" dataDxfId="2755"/>
    <tableColumn id="9" xr3:uid="{00000000-0010-0000-3101-000009000000}" name="9" dataDxfId="2754"/>
    <tableColumn id="10" xr3:uid="{00000000-0010-0000-3101-00000A000000}" name="10" dataDxfId="2753"/>
    <tableColumn id="11" xr3:uid="{00000000-0010-0000-3101-00000B000000}" name="11" dataDxfId="2752"/>
    <tableColumn id="12" xr3:uid="{00000000-0010-0000-3101-00000C000000}" name="12" dataDxfId="2751"/>
    <tableColumn id="13" xr3:uid="{00000000-0010-0000-3101-00000D000000}" name="13" dataDxfId="2750"/>
    <tableColumn id="14" xr3:uid="{00000000-0010-0000-3101-00000E000000}" name="14" dataDxfId="2749"/>
    <tableColumn id="15" xr3:uid="{00000000-0010-0000-3101-00000F000000}" name="15" dataDxfId="2748"/>
    <tableColumn id="16" xr3:uid="{00000000-0010-0000-3101-000010000000}" name="16" dataDxfId="2747"/>
    <tableColumn id="17" xr3:uid="{00000000-0010-0000-3101-000011000000}" name="17" dataDxfId="2746"/>
    <tableColumn id="18" xr3:uid="{00000000-0010-0000-3101-000012000000}" name="18" dataDxfId="2745"/>
    <tableColumn id="19" xr3:uid="{00000000-0010-0000-3101-000013000000}" name="19" dataDxfId="2744"/>
    <tableColumn id="20" xr3:uid="{00000000-0010-0000-3101-000014000000}" name="20" dataDxfId="2743"/>
    <tableColumn id="21" xr3:uid="{00000000-0010-0000-3101-000015000000}" name="21" dataDxfId="2742"/>
    <tableColumn id="22" xr3:uid="{00000000-0010-0000-3101-000016000000}" name="22" dataDxfId="2741"/>
    <tableColumn id="23" xr3:uid="{00000000-0010-0000-3101-000017000000}" name="23" dataDxfId="2740"/>
    <tableColumn id="24" xr3:uid="{00000000-0010-0000-3101-000018000000}" name="24" dataDxfId="2739"/>
    <tableColumn id="25" xr3:uid="{00000000-0010-0000-3101-000019000000}" name="25" dataDxfId="2738"/>
    <tableColumn id="26" xr3:uid="{00000000-0010-0000-3101-00001A000000}" name="26" dataDxfId="2737"/>
    <tableColumn id="27" xr3:uid="{00000000-0010-0000-3101-00001B000000}" name="27" dataDxfId="2736"/>
    <tableColumn id="28" xr3:uid="{00000000-0010-0000-3101-00001C000000}" name="28" dataDxfId="2735"/>
    <tableColumn id="29" xr3:uid="{00000000-0010-0000-3101-00001D000000}" name="29" dataDxfId="2734"/>
    <tableColumn id="30" xr3:uid="{00000000-0010-0000-3101-00001E000000}" name="30" dataDxfId="2733"/>
    <tableColumn id="31" xr3:uid="{00000000-0010-0000-3101-00001F000000}" name="31" dataDxfId="2732"/>
  </tableColumns>
  <tableStyleInfo name="TableStyleMedium9" showFirstColumn="0" showLastColumn="0" showRowStripes="1" showColumnStripes="0"/>
</table>
</file>

<file path=xl/tables/table3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1" xr:uid="{00000000-000C-0000-FFFF-FFFF32010000}" name="Tabela164058282" displayName="Tabela164058282" ref="B218:G227" headerRowCount="0" totalsRowShown="0">
  <tableColumns count="6">
    <tableColumn id="1" xr3:uid="{00000000-0010-0000-3201-000001000000}" name="Kolumna1" dataDxfId="2731">
      <calculatedColumnFormula>'Wzorzec kategorii'!B180</calculatedColumnFormula>
    </tableColumn>
    <tableColumn id="2" xr3:uid="{00000000-0010-0000-3201-000002000000}" name="Kolumna2" dataDxfId="2730" dataCellStyle="Walutowy"/>
    <tableColumn id="3" xr3:uid="{00000000-0010-0000-3201-000003000000}" name="Kolumna3" dataDxfId="2729" dataCellStyle="Walutowy">
      <calculatedColumnFormula>SUM(Tabela19234559283[#This Row])</calculatedColumnFormula>
    </tableColumn>
    <tableColumn id="4" xr3:uid="{00000000-0010-0000-3201-000004000000}" name="Kolumna4" dataDxfId="2728" dataCellStyle="Walutowy">
      <calculatedColumnFormula>C218-D218</calculatedColumnFormula>
    </tableColumn>
    <tableColumn id="5" xr3:uid="{00000000-0010-0000-3201-000005000000}" name="Kolumna5" dataDxfId="2727" dataCellStyle="Procentowy">
      <calculatedColumnFormula>IFERROR(D218/C218,"")</calculatedColumnFormula>
    </tableColumn>
    <tableColumn id="6" xr3:uid="{00000000-0010-0000-3201-000006000000}" name="Kolumna6" dataDxfId="2726" dataCellStyle="Walutowy"/>
  </tableColumns>
  <tableStyleInfo name="TableStyleLight9" showFirstColumn="0" showLastColumn="0" showRowStripes="1" showColumnStripes="0"/>
</table>
</file>

<file path=xl/tables/table3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2" xr:uid="{00000000-000C-0000-FFFF-FFFF33010000}" name="Tabela19234559283" displayName="Tabela19234559283" ref="I217:AM227" totalsRowShown="0" headerRowDxfId="2725" dataDxfId="2723" headerRowBorderDxfId="2724">
  <autoFilter ref="I217:AM227" xr:uid="{00000000-0009-0000-0100-00001A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301-000001000000}" name="1" dataDxfId="2722"/>
    <tableColumn id="2" xr3:uid="{00000000-0010-0000-3301-000002000000}" name="2" dataDxfId="2721"/>
    <tableColumn id="3" xr3:uid="{00000000-0010-0000-3301-000003000000}" name="3" dataDxfId="2720"/>
    <tableColumn id="4" xr3:uid="{00000000-0010-0000-3301-000004000000}" name="4" dataDxfId="2719"/>
    <tableColumn id="5" xr3:uid="{00000000-0010-0000-3301-000005000000}" name="5" dataDxfId="2718"/>
    <tableColumn id="6" xr3:uid="{00000000-0010-0000-3301-000006000000}" name="6" dataDxfId="2717"/>
    <tableColumn id="7" xr3:uid="{00000000-0010-0000-3301-000007000000}" name="7" dataDxfId="2716"/>
    <tableColumn id="8" xr3:uid="{00000000-0010-0000-3301-000008000000}" name="8" dataDxfId="2715"/>
    <tableColumn id="9" xr3:uid="{00000000-0010-0000-3301-000009000000}" name="9" dataDxfId="2714"/>
    <tableColumn id="10" xr3:uid="{00000000-0010-0000-3301-00000A000000}" name="10" dataDxfId="2713"/>
    <tableColumn id="11" xr3:uid="{00000000-0010-0000-3301-00000B000000}" name="11" dataDxfId="2712"/>
    <tableColumn id="12" xr3:uid="{00000000-0010-0000-3301-00000C000000}" name="12" dataDxfId="2711"/>
    <tableColumn id="13" xr3:uid="{00000000-0010-0000-3301-00000D000000}" name="13" dataDxfId="2710"/>
    <tableColumn id="14" xr3:uid="{00000000-0010-0000-3301-00000E000000}" name="14" dataDxfId="2709"/>
    <tableColumn id="15" xr3:uid="{00000000-0010-0000-3301-00000F000000}" name="15" dataDxfId="2708"/>
    <tableColumn id="16" xr3:uid="{00000000-0010-0000-3301-000010000000}" name="16" dataDxfId="2707"/>
    <tableColumn id="17" xr3:uid="{00000000-0010-0000-3301-000011000000}" name="17" dataDxfId="2706"/>
    <tableColumn id="18" xr3:uid="{00000000-0010-0000-3301-000012000000}" name="18" dataDxfId="2705"/>
    <tableColumn id="19" xr3:uid="{00000000-0010-0000-3301-000013000000}" name="19" dataDxfId="2704"/>
    <tableColumn id="20" xr3:uid="{00000000-0010-0000-3301-000014000000}" name="20" dataDxfId="2703"/>
    <tableColumn id="21" xr3:uid="{00000000-0010-0000-3301-000015000000}" name="21" dataDxfId="2702"/>
    <tableColumn id="22" xr3:uid="{00000000-0010-0000-3301-000016000000}" name="22" dataDxfId="2701"/>
    <tableColumn id="23" xr3:uid="{00000000-0010-0000-3301-000017000000}" name="23" dataDxfId="2700"/>
    <tableColumn id="24" xr3:uid="{00000000-0010-0000-3301-000018000000}" name="24" dataDxfId="2699"/>
    <tableColumn id="25" xr3:uid="{00000000-0010-0000-3301-000019000000}" name="25" dataDxfId="2698"/>
    <tableColumn id="26" xr3:uid="{00000000-0010-0000-3301-00001A000000}" name="26" dataDxfId="2697"/>
    <tableColumn id="27" xr3:uid="{00000000-0010-0000-3301-00001B000000}" name="27" dataDxfId="2696"/>
    <tableColumn id="28" xr3:uid="{00000000-0010-0000-3301-00001C000000}" name="28" dataDxfId="2695"/>
    <tableColumn id="29" xr3:uid="{00000000-0010-0000-3301-00001D000000}" name="29" dataDxfId="2694"/>
    <tableColumn id="30" xr3:uid="{00000000-0010-0000-3301-00001E000000}" name="30" dataDxfId="2693"/>
    <tableColumn id="31" xr3:uid="{00000000-0010-0000-3301-00001F000000}" name="31" dataDxfId="2692"/>
  </tableColumns>
  <tableStyleInfo name="TableStyleMedium9" showFirstColumn="0" showLastColumn="0" showRowStripes="1" showColumnStripes="0"/>
</table>
</file>

<file path=xl/tables/table3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3" xr:uid="{00000000-000C-0000-FFFF-FFFF34010000}" name="Tabela16405860284" displayName="Tabela16405860284" ref="B230:G239" headerRowCount="0" totalsRowShown="0">
  <tableColumns count="6">
    <tableColumn id="1" xr3:uid="{00000000-0010-0000-3401-000001000000}" name="Kolumna1" dataDxfId="2691">
      <calculatedColumnFormula>'Wzorzec kategorii'!B192</calculatedColumnFormula>
    </tableColumn>
    <tableColumn id="2" xr3:uid="{00000000-0010-0000-3401-000002000000}" name="Kolumna2" dataDxfId="2690" dataCellStyle="Walutowy"/>
    <tableColumn id="3" xr3:uid="{00000000-0010-0000-3401-000003000000}" name="Kolumna3" dataDxfId="2689" dataCellStyle="Walutowy">
      <calculatedColumnFormula>SUM(Tabela1923455962286[#This Row])</calculatedColumnFormula>
    </tableColumn>
    <tableColumn id="4" xr3:uid="{00000000-0010-0000-3401-000004000000}" name="Kolumna4" dataDxfId="2688" dataCellStyle="Walutowy">
      <calculatedColumnFormula>C230-D230</calculatedColumnFormula>
    </tableColumn>
    <tableColumn id="5" xr3:uid="{00000000-0010-0000-3401-000005000000}" name="Kolumna5" dataDxfId="2687" dataCellStyle="Procentowy">
      <calculatedColumnFormula>IFERROR(D230/C230,"")</calculatedColumnFormula>
    </tableColumn>
    <tableColumn id="6" xr3:uid="{00000000-0010-0000-3401-000006000000}" name="Kolumna6" dataDxfId="2686" dataCellStyle="Walutowy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9" xr:uid="{00000000-000C-0000-FFFF-FFFF20000000}" name="Tabela1135360" displayName="Tabela1135360" ref="B108:C117" headerRowCount="0" totalsRowShown="0">
  <tableColumns count="2">
    <tableColumn id="1" xr3:uid="{00000000-0010-0000-2000-000001000000}" name="Kolumna1" dataDxfId="8244"/>
    <tableColumn id="2" xr3:uid="{00000000-0010-0000-2000-000002000000}" name="Kolumna2" dataDxfId="8243"/>
  </tableColumns>
  <tableStyleInfo name="TableStyleLight9" showFirstColumn="0" showLastColumn="0" showRowStripes="1" showColumnStripes="0"/>
</table>
</file>

<file path=xl/tables/table3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4" xr:uid="{00000000-000C-0000-FFFF-FFFF35010000}" name="Tabela1640586061285" displayName="Tabela1640586061285" ref="B242:G251" headerRowCount="0" totalsRowShown="0">
  <tableColumns count="6">
    <tableColumn id="1" xr3:uid="{00000000-0010-0000-3501-000001000000}" name="Kolumna1" dataDxfId="2685">
      <calculatedColumnFormula>'Wzorzec kategorii'!B204</calculatedColumnFormula>
    </tableColumn>
    <tableColumn id="2" xr3:uid="{00000000-0010-0000-3501-000002000000}" name="Kolumna2" dataDxfId="2684" dataCellStyle="Walutowy"/>
    <tableColumn id="3" xr3:uid="{00000000-0010-0000-3501-000003000000}" name="Kolumna3" dataDxfId="2683" dataCellStyle="Walutowy">
      <calculatedColumnFormula>SUM(Tabela1923455963287[#This Row])</calculatedColumnFormula>
    </tableColumn>
    <tableColumn id="4" xr3:uid="{00000000-0010-0000-3501-000004000000}" name="Kolumna4" dataDxfId="2682" dataCellStyle="Walutowy">
      <calculatedColumnFormula>C242-D242</calculatedColumnFormula>
    </tableColumn>
    <tableColumn id="5" xr3:uid="{00000000-0010-0000-3501-000005000000}" name="Kolumna5" dataDxfId="2681" dataCellStyle="Procentowy">
      <calculatedColumnFormula>IFERROR(D242/C242,"")</calculatedColumnFormula>
    </tableColumn>
    <tableColumn id="6" xr3:uid="{00000000-0010-0000-3501-000006000000}" name="Kolumna6" dataDxfId="2680" dataCellStyle="Walutowy"/>
  </tableColumns>
  <tableStyleInfo name="TableStyleLight9" showFirstColumn="0" showLastColumn="0" showRowStripes="1" showColumnStripes="0"/>
</table>
</file>

<file path=xl/tables/table3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5" xr:uid="{00000000-000C-0000-FFFF-FFFF36010000}" name="Tabela1923455962286" displayName="Tabela1923455962286" ref="I229:AM239" totalsRowShown="0" headerRowDxfId="2679" dataDxfId="2677" headerRowBorderDxfId="2678">
  <autoFilter ref="I229:AM239" xr:uid="{00000000-0009-0000-0100-00001D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601-000001000000}" name="1" dataDxfId="2676"/>
    <tableColumn id="2" xr3:uid="{00000000-0010-0000-3601-000002000000}" name="2" dataDxfId="2675"/>
    <tableColumn id="3" xr3:uid="{00000000-0010-0000-3601-000003000000}" name="3" dataDxfId="2674"/>
    <tableColumn id="4" xr3:uid="{00000000-0010-0000-3601-000004000000}" name="4" dataDxfId="2673"/>
    <tableColumn id="5" xr3:uid="{00000000-0010-0000-3601-000005000000}" name="5" dataDxfId="2672"/>
    <tableColumn id="6" xr3:uid="{00000000-0010-0000-3601-000006000000}" name="6" dataDxfId="2671"/>
    <tableColumn id="7" xr3:uid="{00000000-0010-0000-3601-000007000000}" name="7" dataDxfId="2670"/>
    <tableColumn id="8" xr3:uid="{00000000-0010-0000-3601-000008000000}" name="8" dataDxfId="2669"/>
    <tableColumn id="9" xr3:uid="{00000000-0010-0000-3601-000009000000}" name="9" dataDxfId="2668"/>
    <tableColumn id="10" xr3:uid="{00000000-0010-0000-3601-00000A000000}" name="10" dataDxfId="2667"/>
    <tableColumn id="11" xr3:uid="{00000000-0010-0000-3601-00000B000000}" name="11" dataDxfId="2666"/>
    <tableColumn id="12" xr3:uid="{00000000-0010-0000-3601-00000C000000}" name="12" dataDxfId="2665"/>
    <tableColumn id="13" xr3:uid="{00000000-0010-0000-3601-00000D000000}" name="13" dataDxfId="2664"/>
    <tableColumn id="14" xr3:uid="{00000000-0010-0000-3601-00000E000000}" name="14" dataDxfId="2663"/>
    <tableColumn id="15" xr3:uid="{00000000-0010-0000-3601-00000F000000}" name="15" dataDxfId="2662"/>
    <tableColumn id="16" xr3:uid="{00000000-0010-0000-3601-000010000000}" name="16" dataDxfId="2661"/>
    <tableColumn id="17" xr3:uid="{00000000-0010-0000-3601-000011000000}" name="17" dataDxfId="2660"/>
    <tableColumn id="18" xr3:uid="{00000000-0010-0000-3601-000012000000}" name="18" dataDxfId="2659"/>
    <tableColumn id="19" xr3:uid="{00000000-0010-0000-3601-000013000000}" name="19" dataDxfId="2658"/>
    <tableColumn id="20" xr3:uid="{00000000-0010-0000-3601-000014000000}" name="20" dataDxfId="2657"/>
    <tableColumn id="21" xr3:uid="{00000000-0010-0000-3601-000015000000}" name="21" dataDxfId="2656"/>
    <tableColumn id="22" xr3:uid="{00000000-0010-0000-3601-000016000000}" name="22" dataDxfId="2655"/>
    <tableColumn id="23" xr3:uid="{00000000-0010-0000-3601-000017000000}" name="23" dataDxfId="2654"/>
    <tableColumn id="24" xr3:uid="{00000000-0010-0000-3601-000018000000}" name="24" dataDxfId="2653"/>
    <tableColumn id="25" xr3:uid="{00000000-0010-0000-3601-000019000000}" name="25" dataDxfId="2652"/>
    <tableColumn id="26" xr3:uid="{00000000-0010-0000-3601-00001A000000}" name="26" dataDxfId="2651"/>
    <tableColumn id="27" xr3:uid="{00000000-0010-0000-3601-00001B000000}" name="27" dataDxfId="2650"/>
    <tableColumn id="28" xr3:uid="{00000000-0010-0000-3601-00001C000000}" name="28" dataDxfId="2649"/>
    <tableColumn id="29" xr3:uid="{00000000-0010-0000-3601-00001D000000}" name="29" dataDxfId="2648"/>
    <tableColumn id="30" xr3:uid="{00000000-0010-0000-3601-00001E000000}" name="30" dataDxfId="2647"/>
    <tableColumn id="31" xr3:uid="{00000000-0010-0000-3601-00001F000000}" name="31" dataDxfId="2646"/>
  </tableColumns>
  <tableStyleInfo name="TableStyleMedium9" showFirstColumn="0" showLastColumn="0" showRowStripes="1" showColumnStripes="0"/>
</table>
</file>

<file path=xl/tables/table3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6" xr:uid="{00000000-000C-0000-FFFF-FFFF37010000}" name="Tabela1923455963287" displayName="Tabela1923455963287" ref="I241:AM251" totalsRowShown="0" headerRowDxfId="2645" dataDxfId="2643" headerRowBorderDxfId="2644">
  <autoFilter ref="I241:AM251" xr:uid="{00000000-0009-0000-0100-00001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701-000001000000}" name="1" dataDxfId="2642"/>
    <tableColumn id="2" xr3:uid="{00000000-0010-0000-3701-000002000000}" name="2" dataDxfId="2641"/>
    <tableColumn id="3" xr3:uid="{00000000-0010-0000-3701-000003000000}" name="3" dataDxfId="2640"/>
    <tableColumn id="4" xr3:uid="{00000000-0010-0000-3701-000004000000}" name="4" dataDxfId="2639"/>
    <tableColumn id="5" xr3:uid="{00000000-0010-0000-3701-000005000000}" name="5" dataDxfId="2638"/>
    <tableColumn id="6" xr3:uid="{00000000-0010-0000-3701-000006000000}" name="6" dataDxfId="2637"/>
    <tableColumn id="7" xr3:uid="{00000000-0010-0000-3701-000007000000}" name="7" dataDxfId="2636"/>
    <tableColumn id="8" xr3:uid="{00000000-0010-0000-3701-000008000000}" name="8" dataDxfId="2635"/>
    <tableColumn id="9" xr3:uid="{00000000-0010-0000-3701-000009000000}" name="9" dataDxfId="2634"/>
    <tableColumn id="10" xr3:uid="{00000000-0010-0000-3701-00000A000000}" name="10" dataDxfId="2633"/>
    <tableColumn id="11" xr3:uid="{00000000-0010-0000-3701-00000B000000}" name="11" dataDxfId="2632"/>
    <tableColumn id="12" xr3:uid="{00000000-0010-0000-3701-00000C000000}" name="12" dataDxfId="2631"/>
    <tableColumn id="13" xr3:uid="{00000000-0010-0000-3701-00000D000000}" name="13" dataDxfId="2630"/>
    <tableColumn id="14" xr3:uid="{00000000-0010-0000-3701-00000E000000}" name="14" dataDxfId="2629"/>
    <tableColumn id="15" xr3:uid="{00000000-0010-0000-3701-00000F000000}" name="15" dataDxfId="2628"/>
    <tableColumn id="16" xr3:uid="{00000000-0010-0000-3701-000010000000}" name="16" dataDxfId="2627"/>
    <tableColumn id="17" xr3:uid="{00000000-0010-0000-3701-000011000000}" name="17" dataDxfId="2626"/>
    <tableColumn id="18" xr3:uid="{00000000-0010-0000-3701-000012000000}" name="18" dataDxfId="2625"/>
    <tableColumn id="19" xr3:uid="{00000000-0010-0000-3701-000013000000}" name="19" dataDxfId="2624"/>
    <tableColumn id="20" xr3:uid="{00000000-0010-0000-3701-000014000000}" name="20" dataDxfId="2623"/>
    <tableColumn id="21" xr3:uid="{00000000-0010-0000-3701-000015000000}" name="21" dataDxfId="2622"/>
    <tableColumn id="22" xr3:uid="{00000000-0010-0000-3701-000016000000}" name="22" dataDxfId="2621"/>
    <tableColumn id="23" xr3:uid="{00000000-0010-0000-3701-000017000000}" name="23" dataDxfId="2620"/>
    <tableColumn id="24" xr3:uid="{00000000-0010-0000-3701-000018000000}" name="24" dataDxfId="2619"/>
    <tableColumn id="25" xr3:uid="{00000000-0010-0000-3701-000019000000}" name="25" dataDxfId="2618"/>
    <tableColumn id="26" xr3:uid="{00000000-0010-0000-3701-00001A000000}" name="26" dataDxfId="2617"/>
    <tableColumn id="27" xr3:uid="{00000000-0010-0000-3701-00001B000000}" name="27" dataDxfId="2616"/>
    <tableColumn id="28" xr3:uid="{00000000-0010-0000-3701-00001C000000}" name="28" dataDxfId="2615"/>
    <tableColumn id="29" xr3:uid="{00000000-0010-0000-3701-00001D000000}" name="29" dataDxfId="2614"/>
    <tableColumn id="30" xr3:uid="{00000000-0010-0000-3701-00001E000000}" name="30" dataDxfId="2613"/>
    <tableColumn id="31" xr3:uid="{00000000-0010-0000-3701-00001F000000}" name="31" dataDxfId="2612"/>
  </tableColumns>
  <tableStyleInfo name="TableStyleMedium9" showFirstColumn="0" showLastColumn="0" showRowStripes="1" showColumnStripes="0"/>
</table>
</file>

<file path=xl/tables/table3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7" xr:uid="{00000000-000C-0000-FFFF-FFFF38010000}" name="Tabela33064288" displayName="Tabela33064288" ref="I51:AM66" totalsRowShown="0" headerRowDxfId="2611">
  <autoFilter ref="I51:AM66" xr:uid="{00000000-0009-0000-0100-00001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801-000001000000}" name="1" dataDxfId="2610"/>
    <tableColumn id="2" xr3:uid="{00000000-0010-0000-3801-000002000000}" name="2" dataDxfId="2609"/>
    <tableColumn id="3" xr3:uid="{00000000-0010-0000-3801-000003000000}" name="3" dataDxfId="2608"/>
    <tableColumn id="4" xr3:uid="{00000000-0010-0000-3801-000004000000}" name="4" dataDxfId="2607"/>
    <tableColumn id="5" xr3:uid="{00000000-0010-0000-3801-000005000000}" name="5" dataDxfId="2606"/>
    <tableColumn id="6" xr3:uid="{00000000-0010-0000-3801-000006000000}" name="6" dataDxfId="2605"/>
    <tableColumn id="7" xr3:uid="{00000000-0010-0000-3801-000007000000}" name="7" dataDxfId="2604"/>
    <tableColumn id="8" xr3:uid="{00000000-0010-0000-3801-000008000000}" name="8" dataDxfId="2603"/>
    <tableColumn id="9" xr3:uid="{00000000-0010-0000-3801-000009000000}" name="9" dataDxfId="2602"/>
    <tableColumn id="10" xr3:uid="{00000000-0010-0000-3801-00000A000000}" name="10" dataDxfId="2601"/>
    <tableColumn id="11" xr3:uid="{00000000-0010-0000-3801-00000B000000}" name="11" dataDxfId="2600"/>
    <tableColumn id="12" xr3:uid="{00000000-0010-0000-3801-00000C000000}" name="12" dataDxfId="2599"/>
    <tableColumn id="13" xr3:uid="{00000000-0010-0000-3801-00000D000000}" name="13" dataDxfId="2598"/>
    <tableColumn id="14" xr3:uid="{00000000-0010-0000-3801-00000E000000}" name="14" dataDxfId="2597"/>
    <tableColumn id="15" xr3:uid="{00000000-0010-0000-3801-00000F000000}" name="15" dataDxfId="2596"/>
    <tableColumn id="16" xr3:uid="{00000000-0010-0000-3801-000010000000}" name="16" dataDxfId="2595"/>
    <tableColumn id="17" xr3:uid="{00000000-0010-0000-3801-000011000000}" name="17" dataDxfId="2594"/>
    <tableColumn id="18" xr3:uid="{00000000-0010-0000-3801-000012000000}" name="18" dataDxfId="2593"/>
    <tableColumn id="19" xr3:uid="{00000000-0010-0000-3801-000013000000}" name="19" dataDxfId="2592"/>
    <tableColumn id="20" xr3:uid="{00000000-0010-0000-3801-000014000000}" name="20" dataDxfId="2591"/>
    <tableColumn id="21" xr3:uid="{00000000-0010-0000-3801-000015000000}" name="21" dataDxfId="2590"/>
    <tableColumn id="22" xr3:uid="{00000000-0010-0000-3801-000016000000}" name="22" dataDxfId="2589"/>
    <tableColumn id="23" xr3:uid="{00000000-0010-0000-3801-000017000000}" name="23" dataDxfId="2588"/>
    <tableColumn id="24" xr3:uid="{00000000-0010-0000-3801-000018000000}" name="24" dataDxfId="2587"/>
    <tableColumn id="25" xr3:uid="{00000000-0010-0000-3801-000019000000}" name="25" dataDxfId="2586"/>
    <tableColumn id="26" xr3:uid="{00000000-0010-0000-3801-00001A000000}" name="26" dataDxfId="2585"/>
    <tableColumn id="27" xr3:uid="{00000000-0010-0000-3801-00001B000000}" name="27" dataDxfId="2584"/>
    <tableColumn id="28" xr3:uid="{00000000-0010-0000-3801-00001C000000}" name="28" dataDxfId="2583"/>
    <tableColumn id="29" xr3:uid="{00000000-0010-0000-3801-00001D000000}" name="29" dataDxfId="2582"/>
    <tableColumn id="30" xr3:uid="{00000000-0010-0000-3801-00001E000000}" name="30" dataDxfId="2581"/>
    <tableColumn id="31" xr3:uid="{00000000-0010-0000-3801-00001F000000}" name="31" dataDxfId="2580"/>
  </tableColumns>
  <tableStyleInfo name="TableStyleMedium9" showFirstColumn="0" showLastColumn="0" showRowStripes="1" showColumnStripes="0"/>
</table>
</file>

<file path=xl/tables/table3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8" xr:uid="{00000000-000C-0000-FFFF-FFFF39010000}" name="Jedzenie2289" displayName="Jedzenie2289" ref="B74:G83" headerRowCount="0" totalsRowShown="0" headerRowDxfId="2579">
  <tableColumns count="6">
    <tableColumn id="1" xr3:uid="{00000000-0010-0000-3901-000001000000}" name="Kategoria" dataDxfId="2578">
      <calculatedColumnFormula>'Wzorzec kategorii'!B36</calculatedColumnFormula>
    </tableColumn>
    <tableColumn id="2" xr3:uid="{00000000-0010-0000-3901-000002000000}" name="0" headerRowDxfId="2577" dataDxfId="2576" dataCellStyle="Walutowy"/>
    <tableColumn id="3" xr3:uid="{00000000-0010-0000-3901-000003000000}" name="02" headerRowDxfId="2575" dataDxfId="2574" dataCellStyle="Walutowy">
      <calculatedColumnFormula>SUM(Tabela330292[#This Row])</calculatedColumnFormula>
    </tableColumn>
    <tableColumn id="4" xr3:uid="{00000000-0010-0000-3901-000004000000}" name="Kolumna4" dataDxfId="2573" dataCellStyle="Walutowy">
      <calculatedColumnFormula>C74-D74</calculatedColumnFormula>
    </tableColumn>
    <tableColumn id="5" xr3:uid="{00000000-0010-0000-3901-000005000000}" name="Kolumna1" dataDxfId="2572" dataCellStyle="Procentowy">
      <calculatedColumnFormula>IFERROR(D74/C74,"")</calculatedColumnFormula>
    </tableColumn>
    <tableColumn id="6" xr3:uid="{00000000-0010-0000-3901-000006000000}" name="Kolumna2" dataDxfId="2571" dataCellStyle="Walutowy"/>
  </tableColumns>
  <tableStyleInfo name="TableStyleLight9" showFirstColumn="0" showLastColumn="0" showRowStripes="1" showColumnStripes="0"/>
</table>
</file>

<file path=xl/tables/table3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9" xr:uid="{00000000-000C-0000-FFFF-FFFF3A010000}" name="Transport3290" displayName="Transport3290" ref="B98:G107" headerRowCount="0" totalsRowShown="0">
  <tableColumns count="6">
    <tableColumn id="1" xr3:uid="{00000000-0010-0000-3A01-000001000000}" name="Kolumna1" dataDxfId="2570">
      <calculatedColumnFormula>'Wzorzec kategorii'!B60</calculatedColumnFormula>
    </tableColumn>
    <tableColumn id="2" xr3:uid="{00000000-0010-0000-3A01-000002000000}" name="Kolumna2" dataDxfId="2569" dataCellStyle="Walutowy"/>
    <tableColumn id="3" xr3:uid="{00000000-0010-0000-3A01-000003000000}" name="Kolumna3" dataDxfId="2568" dataCellStyle="Walutowy">
      <calculatedColumnFormula>SUM(Tabela1942304[#This Row])</calculatedColumnFormula>
    </tableColumn>
    <tableColumn id="4" xr3:uid="{00000000-0010-0000-3A01-000004000000}" name="Kolumna4" dataDxfId="2567" dataCellStyle="Walutowy">
      <calculatedColumnFormula>C98-D98</calculatedColumnFormula>
    </tableColumn>
    <tableColumn id="5" xr3:uid="{00000000-0010-0000-3A01-000005000000}" name="Kolumna5" dataDxfId="2566" dataCellStyle="Procentowy">
      <calculatedColumnFormula>IFERROR(D98/C98,"")</calculatedColumnFormula>
    </tableColumn>
    <tableColumn id="6" xr3:uid="{00000000-0010-0000-3A01-000006000000}" name="Kolumna6" dataDxfId="2565" dataCellStyle="Walutowy"/>
  </tableColumns>
  <tableStyleInfo name="TableStyleLight9" showFirstColumn="0" showLastColumn="0" showRowStripes="1" showColumnStripes="0"/>
</table>
</file>

<file path=xl/tables/table3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0" xr:uid="{00000000-000C-0000-FFFF-FFFF3B010000}" name="Przychody9" displayName="Przychody9" ref="B52:G66" headerRowCount="0" totalsRowShown="0" headerRowDxfId="2564">
  <tableColumns count="6">
    <tableColumn id="1" xr3:uid="{00000000-0010-0000-3B01-000001000000}" name="Kolumna1" dataDxfId="2563">
      <calculatedColumnFormula>'Wzorzec kategorii'!B15</calculatedColumnFormula>
    </tableColumn>
    <tableColumn id="2" xr3:uid="{00000000-0010-0000-3B01-000002000000}" name="Kolumna2" dataDxfId="2562" dataCellStyle="Walutowy"/>
    <tableColumn id="3" xr3:uid="{00000000-0010-0000-3B01-000003000000}" name="Kolumna3" dataDxfId="2561" dataCellStyle="Walutowy">
      <calculatedColumnFormula>SUM(Tabela33064320[#This Row])</calculatedColumnFormula>
    </tableColumn>
    <tableColumn id="4" xr3:uid="{00000000-0010-0000-3B01-000004000000}" name="Kolumna4" dataDxfId="2560" dataCellStyle="Walutowy">
      <calculatedColumnFormula>Przychody9[[#This Row],[Kolumna3]]-Przychody9[[#This Row],[Kolumna2]]</calculatedColumnFormula>
    </tableColumn>
    <tableColumn id="5" xr3:uid="{00000000-0010-0000-3B01-000005000000}" name="Kolumna5" dataDxfId="2559" dataCellStyle="Procentowy">
      <calculatedColumnFormula>IFERROR(D52/C52,"")</calculatedColumnFormula>
    </tableColumn>
    <tableColumn id="6" xr3:uid="{00000000-0010-0000-3B01-000006000000}" name="Kolumna6" dataDxfId="2558"/>
  </tableColumns>
  <tableStyleInfo name="TableStyleLight9" showFirstColumn="0" showLastColumn="0" showRowStripes="1" showColumnStripes="0"/>
</table>
</file>

<file path=xl/tables/table3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1" xr:uid="{00000000-000C-0000-FFFF-FFFF3C010000}" name="Tabela330292" displayName="Tabela330292" ref="I73:AM83" totalsRowShown="0" headerRowDxfId="2557">
  <autoFilter ref="I73:AM83" xr:uid="{00000000-0009-0000-0100-000023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C01-000001000000}" name="1" dataDxfId="2556"/>
    <tableColumn id="2" xr3:uid="{00000000-0010-0000-3C01-000002000000}" name="2" dataDxfId="2555"/>
    <tableColumn id="3" xr3:uid="{00000000-0010-0000-3C01-000003000000}" name="3" dataDxfId="2554"/>
    <tableColumn id="4" xr3:uid="{00000000-0010-0000-3C01-000004000000}" name="4" dataDxfId="2553"/>
    <tableColumn id="5" xr3:uid="{00000000-0010-0000-3C01-000005000000}" name="5" dataDxfId="2552"/>
    <tableColumn id="6" xr3:uid="{00000000-0010-0000-3C01-000006000000}" name="6" dataDxfId="2551"/>
    <tableColumn id="7" xr3:uid="{00000000-0010-0000-3C01-000007000000}" name="7" dataDxfId="2550"/>
    <tableColumn id="8" xr3:uid="{00000000-0010-0000-3C01-000008000000}" name="8" dataDxfId="2549"/>
    <tableColumn id="9" xr3:uid="{00000000-0010-0000-3C01-000009000000}" name="9" dataDxfId="2548"/>
    <tableColumn id="10" xr3:uid="{00000000-0010-0000-3C01-00000A000000}" name="10" dataDxfId="2547"/>
    <tableColumn id="11" xr3:uid="{00000000-0010-0000-3C01-00000B000000}" name="11" dataDxfId="2546"/>
    <tableColumn id="12" xr3:uid="{00000000-0010-0000-3C01-00000C000000}" name="12" dataDxfId="2545"/>
    <tableColumn id="13" xr3:uid="{00000000-0010-0000-3C01-00000D000000}" name="13" dataDxfId="2544"/>
    <tableColumn id="14" xr3:uid="{00000000-0010-0000-3C01-00000E000000}" name="14" dataDxfId="2543"/>
    <tableColumn id="15" xr3:uid="{00000000-0010-0000-3C01-00000F000000}" name="15" dataDxfId="2542"/>
    <tableColumn id="16" xr3:uid="{00000000-0010-0000-3C01-000010000000}" name="16" dataDxfId="2541"/>
    <tableColumn id="17" xr3:uid="{00000000-0010-0000-3C01-000011000000}" name="17" dataDxfId="2540"/>
    <tableColumn id="18" xr3:uid="{00000000-0010-0000-3C01-000012000000}" name="18" dataDxfId="2539"/>
    <tableColumn id="19" xr3:uid="{00000000-0010-0000-3C01-000013000000}" name="19" dataDxfId="2538"/>
    <tableColumn id="20" xr3:uid="{00000000-0010-0000-3C01-000014000000}" name="20" dataDxfId="2537"/>
    <tableColumn id="21" xr3:uid="{00000000-0010-0000-3C01-000015000000}" name="21" dataDxfId="2536"/>
    <tableColumn id="22" xr3:uid="{00000000-0010-0000-3C01-000016000000}" name="22" dataDxfId="2535"/>
    <tableColumn id="23" xr3:uid="{00000000-0010-0000-3C01-000017000000}" name="23" dataDxfId="2534"/>
    <tableColumn id="24" xr3:uid="{00000000-0010-0000-3C01-000018000000}" name="24" dataDxfId="2533"/>
    <tableColumn id="25" xr3:uid="{00000000-0010-0000-3C01-000019000000}" name="25" dataDxfId="2532"/>
    <tableColumn id="26" xr3:uid="{00000000-0010-0000-3C01-00001A000000}" name="26" dataDxfId="2531"/>
    <tableColumn id="27" xr3:uid="{00000000-0010-0000-3C01-00001B000000}" name="27" dataDxfId="2530"/>
    <tableColumn id="28" xr3:uid="{00000000-0010-0000-3C01-00001C000000}" name="28" dataDxfId="2529"/>
    <tableColumn id="29" xr3:uid="{00000000-0010-0000-3C01-00001D000000}" name="29" dataDxfId="2528"/>
    <tableColumn id="30" xr3:uid="{00000000-0010-0000-3C01-00001E000000}" name="30" dataDxfId="2527"/>
    <tableColumn id="31" xr3:uid="{00000000-0010-0000-3C01-00001F000000}" name="31" dataDxfId="2526"/>
  </tableColumns>
  <tableStyleInfo name="TableStyleMedium9" showFirstColumn="0" showLastColumn="0" showRowStripes="1" showColumnStripes="0"/>
</table>
</file>

<file path=xl/tables/table3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2" xr:uid="{00000000-000C-0000-FFFF-FFFF3D010000}" name="Tabela431293" displayName="Tabela431293" ref="B86:G95" headerRowCount="0" totalsRowShown="0" headerRowDxfId="2525">
  <tableColumns count="6">
    <tableColumn id="1" xr3:uid="{00000000-0010-0000-3D01-000001000000}" name="Kolumna1" dataDxfId="2524">
      <calculatedColumnFormula>'Wzorzec kategorii'!B48</calculatedColumnFormula>
    </tableColumn>
    <tableColumn id="2" xr3:uid="{00000000-0010-0000-3D01-000002000000}" name="Kolumna2" headerRowDxfId="2523" dataDxfId="2522" dataCellStyle="Walutowy"/>
    <tableColumn id="3" xr3:uid="{00000000-0010-0000-3D01-000003000000}" name="Kolumna3" headerRowDxfId="2521" dataDxfId="2520" dataCellStyle="Walutowy">
      <calculatedColumnFormula>SUM(Tabela1841303[#This Row])</calculatedColumnFormula>
    </tableColumn>
    <tableColumn id="4" xr3:uid="{00000000-0010-0000-3D01-000004000000}" name="Kolumna4" headerRowDxfId="2519" dataDxfId="2518" dataCellStyle="Walutowy">
      <calculatedColumnFormula>C86-D86</calculatedColumnFormula>
    </tableColumn>
    <tableColumn id="5" xr3:uid="{00000000-0010-0000-3D01-000005000000}" name="Kolumna5" headerRowDxfId="2517" dataDxfId="2516" dataCellStyle="Procentowy">
      <calculatedColumnFormula>IFERROR(D86/C86,"")</calculatedColumnFormula>
    </tableColumn>
    <tableColumn id="6" xr3:uid="{00000000-0010-0000-3D01-000006000000}" name="Kolumna6" headerRowDxfId="2515" dataDxfId="2514" dataCellStyle="Walutowy"/>
  </tableColumns>
  <tableStyleInfo name="TableStyleLight9" showFirstColumn="0" showLastColumn="0" showRowStripes="1" showColumnStripes="0"/>
</table>
</file>

<file path=xl/tables/table3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3" xr:uid="{00000000-000C-0000-FFFF-FFFF3E010000}" name="Tabela832294" displayName="Tabela832294" ref="B110:G119" headerRowCount="0" totalsRowShown="0">
  <tableColumns count="6">
    <tableColumn id="1" xr3:uid="{00000000-0010-0000-3E01-000001000000}" name="Kolumna1" headerRowDxfId="2513" dataDxfId="2512">
      <calculatedColumnFormula>'Wzorzec kategorii'!B72</calculatedColumnFormula>
    </tableColumn>
    <tableColumn id="2" xr3:uid="{00000000-0010-0000-3E01-000002000000}" name="Kolumna2" dataDxfId="2511" dataCellStyle="Walutowy"/>
    <tableColumn id="3" xr3:uid="{00000000-0010-0000-3E01-000003000000}" name="Kolumna3" dataDxfId="2510" dataCellStyle="Walutowy">
      <calculatedColumnFormula>SUM(Tabela192143305[#This Row])</calculatedColumnFormula>
    </tableColumn>
    <tableColumn id="4" xr3:uid="{00000000-0010-0000-3E01-000004000000}" name="Kolumna4" dataDxfId="2509" dataCellStyle="Walutowy">
      <calculatedColumnFormula>C110-D110</calculatedColumnFormula>
    </tableColumn>
    <tableColumn id="5" xr3:uid="{00000000-0010-0000-3E01-000005000000}" name="Kolumna5" dataDxfId="2508" dataCellStyle="Procentowy">
      <calculatedColumnFormula>IFERROR(D110/C110,"")</calculatedColumnFormula>
    </tableColumn>
    <tableColumn id="6" xr3:uid="{00000000-0010-0000-3E01-000006000000}" name="Kolumna6" dataDxfId="2507" dataCellStyle="Walutowy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0" xr:uid="{00000000-000C-0000-FFFF-FFFF21000000}" name="Tabela1236361" displayName="Tabela1236361" ref="B120:C129" headerRowCount="0" totalsRowShown="0">
  <tableColumns count="2">
    <tableColumn id="1" xr3:uid="{00000000-0010-0000-2100-000001000000}" name="Kolumna1" dataDxfId="8242"/>
    <tableColumn id="2" xr3:uid="{00000000-0010-0000-2100-000002000000}" name="Kolumna2" dataDxfId="8241"/>
  </tableColumns>
  <tableStyleInfo name="TableStyleLight9" showFirstColumn="0" showLastColumn="0" showRowStripes="1" showColumnStripes="0"/>
</table>
</file>

<file path=xl/tables/table3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4" xr:uid="{00000000-000C-0000-FFFF-FFFF3F010000}" name="Tabela933295" displayName="Tabela933295" ref="B122:G131" headerRowCount="0" totalsRowShown="0">
  <tableColumns count="6">
    <tableColumn id="1" xr3:uid="{00000000-0010-0000-3F01-000001000000}" name="Kolumna1" headerRowDxfId="2506" dataDxfId="2505">
      <calculatedColumnFormula>'Wzorzec kategorii'!B84</calculatedColumnFormula>
    </tableColumn>
    <tableColumn id="2" xr3:uid="{00000000-0010-0000-3F01-000002000000}" name="Kolumna2" dataDxfId="2504" dataCellStyle="Walutowy"/>
    <tableColumn id="3" xr3:uid="{00000000-0010-0000-3F01-000003000000}" name="Kolumna3" dataDxfId="2503" dataCellStyle="Walutowy">
      <calculatedColumnFormula>SUM(Tabela19212547309[#This Row])</calculatedColumnFormula>
    </tableColumn>
    <tableColumn id="4" xr3:uid="{00000000-0010-0000-3F01-000004000000}" name="Kolumna4" dataDxfId="2502" dataCellStyle="Walutowy">
      <calculatedColumnFormula>C122-D122</calculatedColumnFormula>
    </tableColumn>
    <tableColumn id="5" xr3:uid="{00000000-0010-0000-3F01-000005000000}" name="Kolumna5" dataDxfId="2501" dataCellStyle="Procentowy">
      <calculatedColumnFormula>IFERROR(D122/C122,"")</calculatedColumnFormula>
    </tableColumn>
    <tableColumn id="6" xr3:uid="{00000000-0010-0000-3F01-000006000000}" name="Kolumna6" dataDxfId="2500" dataCellStyle="Walutowy"/>
  </tableColumns>
  <tableStyleInfo name="TableStyleLight9" showFirstColumn="0" showLastColumn="0" showRowStripes="1" showColumnStripes="0"/>
</table>
</file>

<file path=xl/tables/table3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5" xr:uid="{00000000-000C-0000-FFFF-FFFF40010000}" name="Tabela1034296" displayName="Tabela1034296" ref="B134:G143" headerRowCount="0" totalsRowShown="0">
  <tableColumns count="6">
    <tableColumn id="1" xr3:uid="{00000000-0010-0000-4001-000001000000}" name="Kolumna1" headerRowDxfId="2499" dataDxfId="2498">
      <calculatedColumnFormula>'Wzorzec kategorii'!B96</calculatedColumnFormula>
    </tableColumn>
    <tableColumn id="2" xr3:uid="{00000000-0010-0000-4001-000002000000}" name="Kolumna2" dataDxfId="2497" dataCellStyle="Walutowy"/>
    <tableColumn id="3" xr3:uid="{00000000-0010-0000-4001-000003000000}" name="Kolumna3" dataDxfId="2496" dataCellStyle="Walutowy">
      <calculatedColumnFormula>SUM(Tabela19212446308[#This Row])</calculatedColumnFormula>
    </tableColumn>
    <tableColumn id="4" xr3:uid="{00000000-0010-0000-4001-000004000000}" name="Kolumna4" dataDxfId="2495" dataCellStyle="Walutowy">
      <calculatedColumnFormula>C134-D134</calculatedColumnFormula>
    </tableColumn>
    <tableColumn id="5" xr3:uid="{00000000-0010-0000-4001-000005000000}" name="Kolumna5" dataDxfId="2494" dataCellStyle="Procentowy">
      <calculatedColumnFormula>IFERROR(D134/C134,"")</calculatedColumnFormula>
    </tableColumn>
    <tableColumn id="6" xr3:uid="{00000000-0010-0000-4001-000006000000}" name="Kolumna6" dataDxfId="2493" dataCellStyle="Walutowy"/>
  </tableColumns>
  <tableStyleInfo name="TableStyleLight9" showFirstColumn="0" showLastColumn="0" showRowStripes="1" showColumnStripes="0"/>
</table>
</file>

<file path=xl/tables/table3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6" xr:uid="{00000000-000C-0000-FFFF-FFFF41010000}" name="Tabela1135297" displayName="Tabela1135297" ref="B146:G155" headerRowCount="0" totalsRowShown="0">
  <tableColumns count="6">
    <tableColumn id="1" xr3:uid="{00000000-0010-0000-4101-000001000000}" name="Kolumna1" dataDxfId="2492">
      <calculatedColumnFormula>'Wzorzec kategorii'!B108</calculatedColumnFormula>
    </tableColumn>
    <tableColumn id="2" xr3:uid="{00000000-0010-0000-4101-000002000000}" name="Kolumna2" dataDxfId="2491" dataCellStyle="Walutowy"/>
    <tableColumn id="3" xr3:uid="{00000000-0010-0000-4101-000003000000}" name="Kolumna3" dataDxfId="2490" dataCellStyle="Walutowy">
      <calculatedColumnFormula>SUM(Tabela192244306[#This Row])</calculatedColumnFormula>
    </tableColumn>
    <tableColumn id="4" xr3:uid="{00000000-0010-0000-4101-000004000000}" name="Kolumna4" dataDxfId="2489" dataCellStyle="Walutowy">
      <calculatedColumnFormula>C146-D146</calculatedColumnFormula>
    </tableColumn>
    <tableColumn id="5" xr3:uid="{00000000-0010-0000-4101-000005000000}" name="Kolumna5" dataDxfId="2488" dataCellStyle="Procentowy">
      <calculatedColumnFormula>IFERROR(D146/C146,"")</calculatedColumnFormula>
    </tableColumn>
    <tableColumn id="6" xr3:uid="{00000000-0010-0000-4101-000006000000}" name="Kolumna6" dataDxfId="2487" dataCellStyle="Walutowy"/>
  </tableColumns>
  <tableStyleInfo name="TableStyleLight9" showFirstColumn="0" showLastColumn="0" showRowStripes="1" showColumnStripes="0"/>
</table>
</file>

<file path=xl/tables/table3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00000000-000C-0000-FFFF-FFFF42010000}" name="Tabela1236298" displayName="Tabela1236298" ref="B158:G167" headerRowCount="0" totalsRowShown="0">
  <tableColumns count="6">
    <tableColumn id="1" xr3:uid="{00000000-0010-0000-4201-000001000000}" name="Kolumna1" dataDxfId="2486">
      <calculatedColumnFormula>'Wzorzec kategorii'!B120</calculatedColumnFormula>
    </tableColumn>
    <tableColumn id="2" xr3:uid="{00000000-0010-0000-4201-000002000000}" name="Kolumna2" dataDxfId="2485" dataCellStyle="Walutowy"/>
    <tableColumn id="3" xr3:uid="{00000000-0010-0000-4201-000003000000}" name="Kolumna3" dataDxfId="2484" dataCellStyle="Walutowy">
      <calculatedColumnFormula>SUM(Tabela2548310[#This Row])</calculatedColumnFormula>
    </tableColumn>
    <tableColumn id="4" xr3:uid="{00000000-0010-0000-4201-000004000000}" name="Kolumna4" dataDxfId="2483" dataCellStyle="Walutowy">
      <calculatedColumnFormula>C158-D158</calculatedColumnFormula>
    </tableColumn>
    <tableColumn id="5" xr3:uid="{00000000-0010-0000-4201-000005000000}" name="Kolumna5" dataDxfId="2482" dataCellStyle="Procentowy">
      <calculatedColumnFormula>IFERROR(D158/C158,"")</calculatedColumnFormula>
    </tableColumn>
    <tableColumn id="6" xr3:uid="{00000000-0010-0000-4201-000006000000}" name="Kolumna6" dataDxfId="2481" dataCellStyle="Walutowy"/>
  </tableColumns>
  <tableStyleInfo name="TableStyleLight9" showFirstColumn="0" showLastColumn="0" showRowStripes="1" showColumnStripes="0"/>
</table>
</file>

<file path=xl/tables/table3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00000000-000C-0000-FFFF-FFFF43010000}" name="Tabela1337299" displayName="Tabela1337299" ref="B170:G179" headerRowCount="0" totalsRowShown="0">
  <tableColumns count="6">
    <tableColumn id="1" xr3:uid="{00000000-0010-0000-4301-000001000000}" name="Kolumna1" dataDxfId="2480">
      <calculatedColumnFormula>'Wzorzec kategorii'!B132</calculatedColumnFormula>
    </tableColumn>
    <tableColumn id="2" xr3:uid="{00000000-0010-0000-4301-000002000000}" name="Kolumna2" dataDxfId="2479" dataCellStyle="Walutowy"/>
    <tableColumn id="3" xr3:uid="{00000000-0010-0000-4301-000003000000}" name="Kolumna3" dataDxfId="2478" dataCellStyle="Walutowy">
      <calculatedColumnFormula>SUM(Tabela2649311[#This Row])</calculatedColumnFormula>
    </tableColumn>
    <tableColumn id="4" xr3:uid="{00000000-0010-0000-4301-000004000000}" name="Kolumna4" dataDxfId="2477" dataCellStyle="Walutowy">
      <calculatedColumnFormula>C170-D170</calculatedColumnFormula>
    </tableColumn>
    <tableColumn id="5" xr3:uid="{00000000-0010-0000-4301-000005000000}" name="Kolumna5" dataDxfId="2476" dataCellStyle="Procentowy">
      <calculatedColumnFormula>IFERROR(D170/C170,"")</calculatedColumnFormula>
    </tableColumn>
    <tableColumn id="6" xr3:uid="{00000000-0010-0000-4301-000006000000}" name="Kolumna6" dataDxfId="2475" dataCellStyle="Walutowy"/>
  </tableColumns>
  <tableStyleInfo name="TableStyleLight9" showFirstColumn="0" showLastColumn="0" showRowStripes="1" showColumnStripes="0"/>
</table>
</file>

<file path=xl/tables/table3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00000000-000C-0000-FFFF-FFFF44010000}" name="Tabela1438300" displayName="Tabela1438300" ref="B182:G191" headerRowCount="0" totalsRowShown="0">
  <tableColumns count="6">
    <tableColumn id="1" xr3:uid="{00000000-0010-0000-4401-000001000000}" name="Kolumna1" dataDxfId="2474">
      <calculatedColumnFormula>'Wzorzec kategorii'!B144</calculatedColumnFormula>
    </tableColumn>
    <tableColumn id="2" xr3:uid="{00000000-0010-0000-4401-000002000000}" name="Kolumna2" dataDxfId="2473" dataCellStyle="Walutowy"/>
    <tableColumn id="3" xr3:uid="{00000000-0010-0000-4401-000003000000}" name="Kolumna3" dataDxfId="2472" dataCellStyle="Walutowy">
      <calculatedColumnFormula>SUM(Tabela2750312[#This Row])</calculatedColumnFormula>
    </tableColumn>
    <tableColumn id="4" xr3:uid="{00000000-0010-0000-4401-000004000000}" name="Kolumna4" dataDxfId="2471" dataCellStyle="Walutowy">
      <calculatedColumnFormula>C182-D182</calculatedColumnFormula>
    </tableColumn>
    <tableColumn id="5" xr3:uid="{00000000-0010-0000-4401-000005000000}" name="Kolumna5" dataDxfId="2470" dataCellStyle="Procentowy">
      <calculatedColumnFormula>IFERROR(D182/C182,"")</calculatedColumnFormula>
    </tableColumn>
    <tableColumn id="6" xr3:uid="{00000000-0010-0000-4401-000006000000}" name="Kolumna6" dataDxfId="2469" dataCellStyle="Walutowy"/>
  </tableColumns>
  <tableStyleInfo name="TableStyleLight9" showFirstColumn="0" showLastColumn="0" showRowStripes="1" showColumnStripes="0"/>
</table>
</file>

<file path=xl/tables/table3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00000000-000C-0000-FFFF-FFFF45010000}" name="Tabela1539301" displayName="Tabela1539301" ref="B194:G203" headerRowCount="0" totalsRowShown="0">
  <tableColumns count="6">
    <tableColumn id="1" xr3:uid="{00000000-0010-0000-4501-000001000000}" name="Kolumna1" dataDxfId="2468">
      <calculatedColumnFormula>'Wzorzec kategorii'!B156</calculatedColumnFormula>
    </tableColumn>
    <tableColumn id="2" xr3:uid="{00000000-0010-0000-4501-000002000000}" name="Kolumna2" dataDxfId="2467" dataCellStyle="Walutowy"/>
    <tableColumn id="3" xr3:uid="{00000000-0010-0000-4501-000003000000}" name="Kolumna3" dataDxfId="2466" dataCellStyle="Walutowy">
      <calculatedColumnFormula>SUM(Tabela2851313[#This Row])</calculatedColumnFormula>
    </tableColumn>
    <tableColumn id="4" xr3:uid="{00000000-0010-0000-4501-000004000000}" name="Kolumna4" dataDxfId="2465" dataCellStyle="Walutowy">
      <calculatedColumnFormula>C194-D194</calculatedColumnFormula>
    </tableColumn>
    <tableColumn id="5" xr3:uid="{00000000-0010-0000-4501-000005000000}" name="Kolumna5" dataDxfId="2464" dataCellStyle="Procentowy">
      <calculatedColumnFormula>IFERROR(D194/C194,"")</calculatedColumnFormula>
    </tableColumn>
    <tableColumn id="6" xr3:uid="{00000000-0010-0000-4501-000006000000}" name="Kolumna6" dataDxfId="2463" dataCellStyle="Walutowy"/>
  </tableColumns>
  <tableStyleInfo name="TableStyleLight9" showFirstColumn="0" showLastColumn="0" showRowStripes="1" showColumnStripes="0"/>
</table>
</file>

<file path=xl/tables/table3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00000000-000C-0000-FFFF-FFFF46010000}" name="Tabela1640302" displayName="Tabela1640302" ref="B206:G215" headerRowCount="0" totalsRowShown="0">
  <tableColumns count="6">
    <tableColumn id="1" xr3:uid="{00000000-0010-0000-4601-000001000000}" name="Kolumna1" dataDxfId="2462">
      <calculatedColumnFormula>'Wzorzec kategorii'!B168</calculatedColumnFormula>
    </tableColumn>
    <tableColumn id="2" xr3:uid="{00000000-0010-0000-4601-000002000000}" name="Kolumna2" dataDxfId="2461" dataCellStyle="Walutowy"/>
    <tableColumn id="3" xr3:uid="{00000000-0010-0000-4601-000003000000}" name="Kolumna3" dataDxfId="2460" dataCellStyle="Walutowy">
      <calculatedColumnFormula>SUM(Tabela192345307[#This Row])</calculatedColumnFormula>
    </tableColumn>
    <tableColumn id="4" xr3:uid="{00000000-0010-0000-4601-000004000000}" name="Kolumna4" dataDxfId="2459" dataCellStyle="Walutowy">
      <calculatedColumnFormula>C206-D206</calculatedColumnFormula>
    </tableColumn>
    <tableColumn id="5" xr3:uid="{00000000-0010-0000-4601-000005000000}" name="Kolumna5" dataDxfId="2458" dataCellStyle="Procentowy">
      <calculatedColumnFormula>IFERROR(D206/C206,"")</calculatedColumnFormula>
    </tableColumn>
    <tableColumn id="6" xr3:uid="{00000000-0010-0000-4601-000006000000}" name="Kolumna6" dataDxfId="2457" dataCellStyle="Walutowy"/>
  </tableColumns>
  <tableStyleInfo name="TableStyleLight9" showFirstColumn="0" showLastColumn="0" showRowStripes="1" showColumnStripes="0"/>
</table>
</file>

<file path=xl/tables/table3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00000000-000C-0000-FFFF-FFFF47010000}" name="Tabela1841303" displayName="Tabela1841303" ref="I85:AM95" totalsRowShown="0" headerRowDxfId="2456" dataDxfId="2454" headerRowBorderDxfId="2455">
  <autoFilter ref="I85:AM95" xr:uid="{00000000-0009-0000-0100-00002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701-000001000000}" name="1" dataDxfId="2453"/>
    <tableColumn id="2" xr3:uid="{00000000-0010-0000-4701-000002000000}" name="2" dataDxfId="2452"/>
    <tableColumn id="3" xr3:uid="{00000000-0010-0000-4701-000003000000}" name="3" dataDxfId="2451"/>
    <tableColumn id="4" xr3:uid="{00000000-0010-0000-4701-000004000000}" name="4" dataDxfId="2450"/>
    <tableColumn id="5" xr3:uid="{00000000-0010-0000-4701-000005000000}" name="5" dataDxfId="2449"/>
    <tableColumn id="6" xr3:uid="{00000000-0010-0000-4701-000006000000}" name="6" dataDxfId="2448"/>
    <tableColumn id="7" xr3:uid="{00000000-0010-0000-4701-000007000000}" name="7" dataDxfId="2447"/>
    <tableColumn id="8" xr3:uid="{00000000-0010-0000-4701-000008000000}" name="8" dataDxfId="2446"/>
    <tableColumn id="9" xr3:uid="{00000000-0010-0000-4701-000009000000}" name="9" dataDxfId="2445"/>
    <tableColumn id="10" xr3:uid="{00000000-0010-0000-4701-00000A000000}" name="10" dataDxfId="2444"/>
    <tableColumn id="11" xr3:uid="{00000000-0010-0000-4701-00000B000000}" name="11" dataDxfId="2443"/>
    <tableColumn id="12" xr3:uid="{00000000-0010-0000-4701-00000C000000}" name="12" dataDxfId="2442"/>
    <tableColumn id="13" xr3:uid="{00000000-0010-0000-4701-00000D000000}" name="13" dataDxfId="2441"/>
    <tableColumn id="14" xr3:uid="{00000000-0010-0000-4701-00000E000000}" name="14" dataDxfId="2440"/>
    <tableColumn id="15" xr3:uid="{00000000-0010-0000-4701-00000F000000}" name="15" dataDxfId="2439"/>
    <tableColumn id="16" xr3:uid="{00000000-0010-0000-4701-000010000000}" name="16" dataDxfId="2438"/>
    <tableColumn id="17" xr3:uid="{00000000-0010-0000-4701-000011000000}" name="17" dataDxfId="2437"/>
    <tableColumn id="18" xr3:uid="{00000000-0010-0000-4701-000012000000}" name="18" dataDxfId="2436"/>
    <tableColumn id="19" xr3:uid="{00000000-0010-0000-4701-000013000000}" name="19" dataDxfId="2435"/>
    <tableColumn id="20" xr3:uid="{00000000-0010-0000-4701-000014000000}" name="20" dataDxfId="2434"/>
    <tableColumn id="21" xr3:uid="{00000000-0010-0000-4701-000015000000}" name="21" dataDxfId="2433"/>
    <tableColumn id="22" xr3:uid="{00000000-0010-0000-4701-000016000000}" name="22" dataDxfId="2432"/>
    <tableColumn id="23" xr3:uid="{00000000-0010-0000-4701-000017000000}" name="23" dataDxfId="2431"/>
    <tableColumn id="24" xr3:uid="{00000000-0010-0000-4701-000018000000}" name="24" dataDxfId="2430"/>
    <tableColumn id="25" xr3:uid="{00000000-0010-0000-4701-000019000000}" name="25" dataDxfId="2429"/>
    <tableColumn id="26" xr3:uid="{00000000-0010-0000-4701-00001A000000}" name="26" dataDxfId="2428"/>
    <tableColumn id="27" xr3:uid="{00000000-0010-0000-4701-00001B000000}" name="27" dataDxfId="2427"/>
    <tableColumn id="28" xr3:uid="{00000000-0010-0000-4701-00001C000000}" name="28" dataDxfId="2426"/>
    <tableColumn id="29" xr3:uid="{00000000-0010-0000-4701-00001D000000}" name="29" dataDxfId="2425"/>
    <tableColumn id="30" xr3:uid="{00000000-0010-0000-4701-00001E000000}" name="30" dataDxfId="2424"/>
    <tableColumn id="31" xr3:uid="{00000000-0010-0000-4701-00001F000000}" name="31" dataDxfId="2423"/>
  </tableColumns>
  <tableStyleInfo name="TableStyleMedium9" showFirstColumn="0" showLastColumn="0" showRowStripes="1" showColumnStripes="0"/>
</table>
</file>

<file path=xl/tables/table3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00000000-000C-0000-FFFF-FFFF48010000}" name="Tabela1942304" displayName="Tabela1942304" ref="I97:AM107" totalsRowShown="0" headerRowDxfId="2422" dataDxfId="2420" headerRowBorderDxfId="2421">
  <autoFilter ref="I97:AM107" xr:uid="{00000000-0009-0000-0100-00002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801-000001000000}" name="1" dataDxfId="2419"/>
    <tableColumn id="2" xr3:uid="{00000000-0010-0000-4801-000002000000}" name="2" dataDxfId="2418"/>
    <tableColumn id="3" xr3:uid="{00000000-0010-0000-4801-000003000000}" name="3" dataDxfId="2417"/>
    <tableColumn id="4" xr3:uid="{00000000-0010-0000-4801-000004000000}" name="4" dataDxfId="2416"/>
    <tableColumn id="5" xr3:uid="{00000000-0010-0000-4801-000005000000}" name="5" dataDxfId="2415"/>
    <tableColumn id="6" xr3:uid="{00000000-0010-0000-4801-000006000000}" name="6" dataDxfId="2414"/>
    <tableColumn id="7" xr3:uid="{00000000-0010-0000-4801-000007000000}" name="7" dataDxfId="2413"/>
    <tableColumn id="8" xr3:uid="{00000000-0010-0000-4801-000008000000}" name="8" dataDxfId="2412"/>
    <tableColumn id="9" xr3:uid="{00000000-0010-0000-4801-000009000000}" name="9" dataDxfId="2411"/>
    <tableColumn id="10" xr3:uid="{00000000-0010-0000-4801-00000A000000}" name="10" dataDxfId="2410"/>
    <tableColumn id="11" xr3:uid="{00000000-0010-0000-4801-00000B000000}" name="11" dataDxfId="2409"/>
    <tableColumn id="12" xr3:uid="{00000000-0010-0000-4801-00000C000000}" name="12" dataDxfId="2408"/>
    <tableColumn id="13" xr3:uid="{00000000-0010-0000-4801-00000D000000}" name="13" dataDxfId="2407"/>
    <tableColumn id="14" xr3:uid="{00000000-0010-0000-4801-00000E000000}" name="14" dataDxfId="2406"/>
    <tableColumn id="15" xr3:uid="{00000000-0010-0000-4801-00000F000000}" name="15" dataDxfId="2405"/>
    <tableColumn id="16" xr3:uid="{00000000-0010-0000-4801-000010000000}" name="16" dataDxfId="2404"/>
    <tableColumn id="17" xr3:uid="{00000000-0010-0000-4801-000011000000}" name="17" dataDxfId="2403"/>
    <tableColumn id="18" xr3:uid="{00000000-0010-0000-4801-000012000000}" name="18" dataDxfId="2402"/>
    <tableColumn id="19" xr3:uid="{00000000-0010-0000-4801-000013000000}" name="19" dataDxfId="2401"/>
    <tableColumn id="20" xr3:uid="{00000000-0010-0000-4801-000014000000}" name="20" dataDxfId="2400"/>
    <tableColumn id="21" xr3:uid="{00000000-0010-0000-4801-000015000000}" name="21" dataDxfId="2399"/>
    <tableColumn id="22" xr3:uid="{00000000-0010-0000-4801-000016000000}" name="22" dataDxfId="2398"/>
    <tableColumn id="23" xr3:uid="{00000000-0010-0000-4801-000017000000}" name="23" dataDxfId="2397"/>
    <tableColumn id="24" xr3:uid="{00000000-0010-0000-4801-000018000000}" name="24" dataDxfId="2396"/>
    <tableColumn id="25" xr3:uid="{00000000-0010-0000-4801-000019000000}" name="25" dataDxfId="2395"/>
    <tableColumn id="26" xr3:uid="{00000000-0010-0000-4801-00001A000000}" name="26" dataDxfId="2394"/>
    <tableColumn id="27" xr3:uid="{00000000-0010-0000-4801-00001B000000}" name="27" dataDxfId="2393"/>
    <tableColumn id="28" xr3:uid="{00000000-0010-0000-4801-00001C000000}" name="28" dataDxfId="2392"/>
    <tableColumn id="29" xr3:uid="{00000000-0010-0000-4801-00001D000000}" name="29" dataDxfId="2391"/>
    <tableColumn id="30" xr3:uid="{00000000-0010-0000-4801-00001E000000}" name="30" dataDxfId="2390"/>
    <tableColumn id="31" xr3:uid="{00000000-0010-0000-4801-00001F000000}" name="31" dataDxfId="2389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1" xr:uid="{00000000-000C-0000-FFFF-FFFF22000000}" name="Tabela1337362" displayName="Tabela1337362" ref="B132:C141" headerRowCount="0" totalsRowShown="0">
  <tableColumns count="2">
    <tableColumn id="1" xr3:uid="{00000000-0010-0000-2200-000001000000}" name="Kolumna1" dataDxfId="8240"/>
    <tableColumn id="2" xr3:uid="{00000000-0010-0000-2200-000002000000}" name="Kolumna2" dataDxfId="8239"/>
  </tableColumns>
  <tableStyleInfo name="TableStyleLight9" showFirstColumn="0" showLastColumn="0" showRowStripes="1" showColumnStripes="0"/>
</table>
</file>

<file path=xl/tables/table3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00000000-000C-0000-FFFF-FFFF49010000}" name="Tabela192143305" displayName="Tabela192143305" ref="I109:AM119" totalsRowShown="0" headerRowDxfId="2388" dataDxfId="2386" headerRowBorderDxfId="2387">
  <autoFilter ref="I109:AM119" xr:uid="{00000000-0009-0000-0100-000030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901-000001000000}" name="1" dataDxfId="2385"/>
    <tableColumn id="2" xr3:uid="{00000000-0010-0000-4901-000002000000}" name="2" dataDxfId="2384"/>
    <tableColumn id="3" xr3:uid="{00000000-0010-0000-4901-000003000000}" name="3" dataDxfId="2383"/>
    <tableColumn id="4" xr3:uid="{00000000-0010-0000-4901-000004000000}" name="4" dataDxfId="2382"/>
    <tableColumn id="5" xr3:uid="{00000000-0010-0000-4901-000005000000}" name="5" dataDxfId="2381"/>
    <tableColumn id="6" xr3:uid="{00000000-0010-0000-4901-000006000000}" name="6" dataDxfId="2380"/>
    <tableColumn id="7" xr3:uid="{00000000-0010-0000-4901-000007000000}" name="7" dataDxfId="2379"/>
    <tableColumn id="8" xr3:uid="{00000000-0010-0000-4901-000008000000}" name="8" dataDxfId="2378"/>
    <tableColumn id="9" xr3:uid="{00000000-0010-0000-4901-000009000000}" name="9" dataDxfId="2377"/>
    <tableColumn id="10" xr3:uid="{00000000-0010-0000-4901-00000A000000}" name="10" dataDxfId="2376"/>
    <tableColumn id="11" xr3:uid="{00000000-0010-0000-4901-00000B000000}" name="11" dataDxfId="2375"/>
    <tableColumn id="12" xr3:uid="{00000000-0010-0000-4901-00000C000000}" name="12" dataDxfId="2374"/>
    <tableColumn id="13" xr3:uid="{00000000-0010-0000-4901-00000D000000}" name="13" dataDxfId="2373"/>
    <tableColumn id="14" xr3:uid="{00000000-0010-0000-4901-00000E000000}" name="14" dataDxfId="2372"/>
    <tableColumn id="15" xr3:uid="{00000000-0010-0000-4901-00000F000000}" name="15" dataDxfId="2371"/>
    <tableColumn id="16" xr3:uid="{00000000-0010-0000-4901-000010000000}" name="16" dataDxfId="2370"/>
    <tableColumn id="17" xr3:uid="{00000000-0010-0000-4901-000011000000}" name="17" dataDxfId="2369"/>
    <tableColumn id="18" xr3:uid="{00000000-0010-0000-4901-000012000000}" name="18" dataDxfId="2368"/>
    <tableColumn id="19" xr3:uid="{00000000-0010-0000-4901-000013000000}" name="19" dataDxfId="2367"/>
    <tableColumn id="20" xr3:uid="{00000000-0010-0000-4901-000014000000}" name="20" dataDxfId="2366"/>
    <tableColumn id="21" xr3:uid="{00000000-0010-0000-4901-000015000000}" name="21" dataDxfId="2365"/>
    <tableColumn id="22" xr3:uid="{00000000-0010-0000-4901-000016000000}" name="22" dataDxfId="2364"/>
    <tableColumn id="23" xr3:uid="{00000000-0010-0000-4901-000017000000}" name="23" dataDxfId="2363"/>
    <tableColumn id="24" xr3:uid="{00000000-0010-0000-4901-000018000000}" name="24" dataDxfId="2362"/>
    <tableColumn id="25" xr3:uid="{00000000-0010-0000-4901-000019000000}" name="25" dataDxfId="2361"/>
    <tableColumn id="26" xr3:uid="{00000000-0010-0000-4901-00001A000000}" name="26" dataDxfId="2360"/>
    <tableColumn id="27" xr3:uid="{00000000-0010-0000-4901-00001B000000}" name="27" dataDxfId="2359"/>
    <tableColumn id="28" xr3:uid="{00000000-0010-0000-4901-00001C000000}" name="28" dataDxfId="2358"/>
    <tableColumn id="29" xr3:uid="{00000000-0010-0000-4901-00001D000000}" name="29" dataDxfId="2357"/>
    <tableColumn id="30" xr3:uid="{00000000-0010-0000-4901-00001E000000}" name="30" dataDxfId="2356"/>
    <tableColumn id="31" xr3:uid="{00000000-0010-0000-4901-00001F000000}" name="31" dataDxfId="2355"/>
  </tableColumns>
  <tableStyleInfo name="TableStyleMedium9" showFirstColumn="0" showLastColumn="0" showRowStripes="1" showColumnStripes="0"/>
</table>
</file>

<file path=xl/tables/table3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00000000-000C-0000-FFFF-FFFF4A010000}" name="Tabela192244306" displayName="Tabela192244306" ref="I145:AM155" totalsRowShown="0" headerRowDxfId="2354" dataDxfId="2352" headerRowBorderDxfId="2353">
  <autoFilter ref="I145:AM155" xr:uid="{00000000-0009-0000-0100-000031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A01-000001000000}" name="1" dataDxfId="2351"/>
    <tableColumn id="2" xr3:uid="{00000000-0010-0000-4A01-000002000000}" name="2" dataDxfId="2350"/>
    <tableColumn id="3" xr3:uid="{00000000-0010-0000-4A01-000003000000}" name="3" dataDxfId="2349"/>
    <tableColumn id="4" xr3:uid="{00000000-0010-0000-4A01-000004000000}" name="4" dataDxfId="2348"/>
    <tableColumn id="5" xr3:uid="{00000000-0010-0000-4A01-000005000000}" name="5" dataDxfId="2347"/>
    <tableColumn id="6" xr3:uid="{00000000-0010-0000-4A01-000006000000}" name="6" dataDxfId="2346"/>
    <tableColumn id="7" xr3:uid="{00000000-0010-0000-4A01-000007000000}" name="7" dataDxfId="2345"/>
    <tableColumn id="8" xr3:uid="{00000000-0010-0000-4A01-000008000000}" name="8" dataDxfId="2344"/>
    <tableColumn id="9" xr3:uid="{00000000-0010-0000-4A01-000009000000}" name="9" dataDxfId="2343"/>
    <tableColumn id="10" xr3:uid="{00000000-0010-0000-4A01-00000A000000}" name="10" dataDxfId="2342"/>
    <tableColumn id="11" xr3:uid="{00000000-0010-0000-4A01-00000B000000}" name="11" dataDxfId="2341"/>
    <tableColumn id="12" xr3:uid="{00000000-0010-0000-4A01-00000C000000}" name="12" dataDxfId="2340"/>
    <tableColumn id="13" xr3:uid="{00000000-0010-0000-4A01-00000D000000}" name="13" dataDxfId="2339"/>
    <tableColumn id="14" xr3:uid="{00000000-0010-0000-4A01-00000E000000}" name="14" dataDxfId="2338"/>
    <tableColumn id="15" xr3:uid="{00000000-0010-0000-4A01-00000F000000}" name="15" dataDxfId="2337"/>
    <tableColumn id="16" xr3:uid="{00000000-0010-0000-4A01-000010000000}" name="16" dataDxfId="2336"/>
    <tableColumn id="17" xr3:uid="{00000000-0010-0000-4A01-000011000000}" name="17" dataDxfId="2335"/>
    <tableColumn id="18" xr3:uid="{00000000-0010-0000-4A01-000012000000}" name="18" dataDxfId="2334"/>
    <tableColumn id="19" xr3:uid="{00000000-0010-0000-4A01-000013000000}" name="19" dataDxfId="2333"/>
    <tableColumn id="20" xr3:uid="{00000000-0010-0000-4A01-000014000000}" name="20" dataDxfId="2332"/>
    <tableColumn id="21" xr3:uid="{00000000-0010-0000-4A01-000015000000}" name="21" dataDxfId="2331"/>
    <tableColumn id="22" xr3:uid="{00000000-0010-0000-4A01-000016000000}" name="22" dataDxfId="2330"/>
    <tableColumn id="23" xr3:uid="{00000000-0010-0000-4A01-000017000000}" name="23" dataDxfId="2329"/>
    <tableColumn id="24" xr3:uid="{00000000-0010-0000-4A01-000018000000}" name="24" dataDxfId="2328"/>
    <tableColumn id="25" xr3:uid="{00000000-0010-0000-4A01-000019000000}" name="25" dataDxfId="2327"/>
    <tableColumn id="26" xr3:uid="{00000000-0010-0000-4A01-00001A000000}" name="26" dataDxfId="2326"/>
    <tableColumn id="27" xr3:uid="{00000000-0010-0000-4A01-00001B000000}" name="27" dataDxfId="2325"/>
    <tableColumn id="28" xr3:uid="{00000000-0010-0000-4A01-00001C000000}" name="28" dataDxfId="2324"/>
    <tableColumn id="29" xr3:uid="{00000000-0010-0000-4A01-00001D000000}" name="29" dataDxfId="2323"/>
    <tableColumn id="30" xr3:uid="{00000000-0010-0000-4A01-00001E000000}" name="30" dataDxfId="2322"/>
    <tableColumn id="31" xr3:uid="{00000000-0010-0000-4A01-00001F000000}" name="31" dataDxfId="2321"/>
  </tableColumns>
  <tableStyleInfo name="TableStyleMedium9" showFirstColumn="0" showLastColumn="0" showRowStripes="1" showColumnStripes="0"/>
</table>
</file>

<file path=xl/tables/table3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00000000-000C-0000-FFFF-FFFF4B010000}" name="Tabela192345307" displayName="Tabela192345307" ref="I205:AM215" totalsRowShown="0" headerRowDxfId="2320" dataDxfId="2318" headerRowBorderDxfId="2319">
  <autoFilter ref="I205:AM215" xr:uid="{00000000-0009-0000-0100-000032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B01-000001000000}" name="1" dataDxfId="2317"/>
    <tableColumn id="2" xr3:uid="{00000000-0010-0000-4B01-000002000000}" name="2" dataDxfId="2316"/>
    <tableColumn id="3" xr3:uid="{00000000-0010-0000-4B01-000003000000}" name="3" dataDxfId="2315"/>
    <tableColumn id="4" xr3:uid="{00000000-0010-0000-4B01-000004000000}" name="4" dataDxfId="2314"/>
    <tableColumn id="5" xr3:uid="{00000000-0010-0000-4B01-000005000000}" name="5" dataDxfId="2313"/>
    <tableColumn id="6" xr3:uid="{00000000-0010-0000-4B01-000006000000}" name="6" dataDxfId="2312"/>
    <tableColumn id="7" xr3:uid="{00000000-0010-0000-4B01-000007000000}" name="7" dataDxfId="2311"/>
    <tableColumn id="8" xr3:uid="{00000000-0010-0000-4B01-000008000000}" name="8" dataDxfId="2310"/>
    <tableColumn id="9" xr3:uid="{00000000-0010-0000-4B01-000009000000}" name="9" dataDxfId="2309"/>
    <tableColumn id="10" xr3:uid="{00000000-0010-0000-4B01-00000A000000}" name="10" dataDxfId="2308"/>
    <tableColumn id="11" xr3:uid="{00000000-0010-0000-4B01-00000B000000}" name="11" dataDxfId="2307"/>
    <tableColumn id="12" xr3:uid="{00000000-0010-0000-4B01-00000C000000}" name="12" dataDxfId="2306"/>
    <tableColumn id="13" xr3:uid="{00000000-0010-0000-4B01-00000D000000}" name="13" dataDxfId="2305"/>
    <tableColumn id="14" xr3:uid="{00000000-0010-0000-4B01-00000E000000}" name="14" dataDxfId="2304"/>
    <tableColumn id="15" xr3:uid="{00000000-0010-0000-4B01-00000F000000}" name="15" dataDxfId="2303"/>
    <tableColumn id="16" xr3:uid="{00000000-0010-0000-4B01-000010000000}" name="16" dataDxfId="2302"/>
    <tableColumn id="17" xr3:uid="{00000000-0010-0000-4B01-000011000000}" name="17" dataDxfId="2301"/>
    <tableColumn id="18" xr3:uid="{00000000-0010-0000-4B01-000012000000}" name="18" dataDxfId="2300"/>
    <tableColumn id="19" xr3:uid="{00000000-0010-0000-4B01-000013000000}" name="19" dataDxfId="2299"/>
    <tableColumn id="20" xr3:uid="{00000000-0010-0000-4B01-000014000000}" name="20" dataDxfId="2298"/>
    <tableColumn id="21" xr3:uid="{00000000-0010-0000-4B01-000015000000}" name="21" dataDxfId="2297"/>
    <tableColumn id="22" xr3:uid="{00000000-0010-0000-4B01-000016000000}" name="22" dataDxfId="2296"/>
    <tableColumn id="23" xr3:uid="{00000000-0010-0000-4B01-000017000000}" name="23" dataDxfId="2295"/>
    <tableColumn id="24" xr3:uid="{00000000-0010-0000-4B01-000018000000}" name="24" dataDxfId="2294"/>
    <tableColumn id="25" xr3:uid="{00000000-0010-0000-4B01-000019000000}" name="25" dataDxfId="2293"/>
    <tableColumn id="26" xr3:uid="{00000000-0010-0000-4B01-00001A000000}" name="26" dataDxfId="2292"/>
    <tableColumn id="27" xr3:uid="{00000000-0010-0000-4B01-00001B000000}" name="27" dataDxfId="2291"/>
    <tableColumn id="28" xr3:uid="{00000000-0010-0000-4B01-00001C000000}" name="28" dataDxfId="2290"/>
    <tableColumn id="29" xr3:uid="{00000000-0010-0000-4B01-00001D000000}" name="29" dataDxfId="2289"/>
    <tableColumn id="30" xr3:uid="{00000000-0010-0000-4B01-00001E000000}" name="30" dataDxfId="2288"/>
    <tableColumn id="31" xr3:uid="{00000000-0010-0000-4B01-00001F000000}" name="31" dataDxfId="2287"/>
  </tableColumns>
  <tableStyleInfo name="TableStyleMedium9" showFirstColumn="0" showLastColumn="0" showRowStripes="1" showColumnStripes="0"/>
</table>
</file>

<file path=xl/tables/table3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00000000-000C-0000-FFFF-FFFF4C010000}" name="Tabela19212446308" displayName="Tabela19212446308" ref="I133:AM143" totalsRowShown="0" headerRowDxfId="2286" dataDxfId="2284" headerRowBorderDxfId="2285">
  <autoFilter ref="I133:AM143" xr:uid="{00000000-0009-0000-0100-000033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C01-000001000000}" name="1" dataDxfId="2283"/>
    <tableColumn id="2" xr3:uid="{00000000-0010-0000-4C01-000002000000}" name="2" dataDxfId="2282"/>
    <tableColumn id="3" xr3:uid="{00000000-0010-0000-4C01-000003000000}" name="3" dataDxfId="2281"/>
    <tableColumn id="4" xr3:uid="{00000000-0010-0000-4C01-000004000000}" name="4" dataDxfId="2280"/>
    <tableColumn id="5" xr3:uid="{00000000-0010-0000-4C01-000005000000}" name="5" dataDxfId="2279"/>
    <tableColumn id="6" xr3:uid="{00000000-0010-0000-4C01-000006000000}" name="6" dataDxfId="2278"/>
    <tableColumn id="7" xr3:uid="{00000000-0010-0000-4C01-000007000000}" name="7" dataDxfId="2277"/>
    <tableColumn id="8" xr3:uid="{00000000-0010-0000-4C01-000008000000}" name="8" dataDxfId="2276"/>
    <tableColumn id="9" xr3:uid="{00000000-0010-0000-4C01-000009000000}" name="9" dataDxfId="2275"/>
    <tableColumn id="10" xr3:uid="{00000000-0010-0000-4C01-00000A000000}" name="10" dataDxfId="2274"/>
    <tableColumn id="11" xr3:uid="{00000000-0010-0000-4C01-00000B000000}" name="11" dataDxfId="2273"/>
    <tableColumn id="12" xr3:uid="{00000000-0010-0000-4C01-00000C000000}" name="12" dataDxfId="2272"/>
    <tableColumn id="13" xr3:uid="{00000000-0010-0000-4C01-00000D000000}" name="13" dataDxfId="2271"/>
    <tableColumn id="14" xr3:uid="{00000000-0010-0000-4C01-00000E000000}" name="14" dataDxfId="2270"/>
    <tableColumn id="15" xr3:uid="{00000000-0010-0000-4C01-00000F000000}" name="15" dataDxfId="2269"/>
    <tableColumn id="16" xr3:uid="{00000000-0010-0000-4C01-000010000000}" name="16" dataDxfId="2268"/>
    <tableColumn id="17" xr3:uid="{00000000-0010-0000-4C01-000011000000}" name="17" dataDxfId="2267"/>
    <tableColumn id="18" xr3:uid="{00000000-0010-0000-4C01-000012000000}" name="18" dataDxfId="2266"/>
    <tableColumn id="19" xr3:uid="{00000000-0010-0000-4C01-000013000000}" name="19" dataDxfId="2265"/>
    <tableColumn id="20" xr3:uid="{00000000-0010-0000-4C01-000014000000}" name="20" dataDxfId="2264"/>
    <tableColumn id="21" xr3:uid="{00000000-0010-0000-4C01-000015000000}" name="21" dataDxfId="2263"/>
    <tableColumn id="22" xr3:uid="{00000000-0010-0000-4C01-000016000000}" name="22" dataDxfId="2262"/>
    <tableColumn id="23" xr3:uid="{00000000-0010-0000-4C01-000017000000}" name="23" dataDxfId="2261"/>
    <tableColumn id="24" xr3:uid="{00000000-0010-0000-4C01-000018000000}" name="24" dataDxfId="2260"/>
    <tableColumn id="25" xr3:uid="{00000000-0010-0000-4C01-000019000000}" name="25" dataDxfId="2259"/>
    <tableColumn id="26" xr3:uid="{00000000-0010-0000-4C01-00001A000000}" name="26" dataDxfId="2258"/>
    <tableColumn id="27" xr3:uid="{00000000-0010-0000-4C01-00001B000000}" name="27" dataDxfId="2257"/>
    <tableColumn id="28" xr3:uid="{00000000-0010-0000-4C01-00001C000000}" name="28" dataDxfId="2256"/>
    <tableColumn id="29" xr3:uid="{00000000-0010-0000-4C01-00001D000000}" name="29" dataDxfId="2255"/>
    <tableColumn id="30" xr3:uid="{00000000-0010-0000-4C01-00001E000000}" name="30" dataDxfId="2254"/>
    <tableColumn id="31" xr3:uid="{00000000-0010-0000-4C01-00001F000000}" name="31" dataDxfId="2253"/>
  </tableColumns>
  <tableStyleInfo name="TableStyleMedium9" showFirstColumn="0" showLastColumn="0" showRowStripes="1" showColumnStripes="0"/>
</table>
</file>

<file path=xl/tables/table3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00000000-000C-0000-FFFF-FFFF4D010000}" name="Tabela19212547309" displayName="Tabela19212547309" ref="I121:AM131" totalsRowShown="0" headerRowDxfId="2252" dataDxfId="2250" headerRowBorderDxfId="2251">
  <autoFilter ref="I121:AM131" xr:uid="{00000000-0009-0000-0100-000034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D01-000001000000}" name="1" dataDxfId="2249"/>
    <tableColumn id="2" xr3:uid="{00000000-0010-0000-4D01-000002000000}" name="2" dataDxfId="2248"/>
    <tableColumn id="3" xr3:uid="{00000000-0010-0000-4D01-000003000000}" name="3" dataDxfId="2247"/>
    <tableColumn id="4" xr3:uid="{00000000-0010-0000-4D01-000004000000}" name="4" dataDxfId="2246"/>
    <tableColumn id="5" xr3:uid="{00000000-0010-0000-4D01-000005000000}" name="5" dataDxfId="2245"/>
    <tableColumn id="6" xr3:uid="{00000000-0010-0000-4D01-000006000000}" name="6" dataDxfId="2244"/>
    <tableColumn id="7" xr3:uid="{00000000-0010-0000-4D01-000007000000}" name="7" dataDxfId="2243"/>
    <tableColumn id="8" xr3:uid="{00000000-0010-0000-4D01-000008000000}" name="8" dataDxfId="2242"/>
    <tableColumn id="9" xr3:uid="{00000000-0010-0000-4D01-000009000000}" name="9" dataDxfId="2241"/>
    <tableColumn id="10" xr3:uid="{00000000-0010-0000-4D01-00000A000000}" name="10" dataDxfId="2240"/>
    <tableColumn id="11" xr3:uid="{00000000-0010-0000-4D01-00000B000000}" name="11" dataDxfId="2239"/>
    <tableColumn id="12" xr3:uid="{00000000-0010-0000-4D01-00000C000000}" name="12" dataDxfId="2238"/>
    <tableColumn id="13" xr3:uid="{00000000-0010-0000-4D01-00000D000000}" name="13" dataDxfId="2237"/>
    <tableColumn id="14" xr3:uid="{00000000-0010-0000-4D01-00000E000000}" name="14" dataDxfId="2236"/>
    <tableColumn id="15" xr3:uid="{00000000-0010-0000-4D01-00000F000000}" name="15" dataDxfId="2235"/>
    <tableColumn id="16" xr3:uid="{00000000-0010-0000-4D01-000010000000}" name="16" dataDxfId="2234"/>
    <tableColumn id="17" xr3:uid="{00000000-0010-0000-4D01-000011000000}" name="17" dataDxfId="2233"/>
    <tableColumn id="18" xr3:uid="{00000000-0010-0000-4D01-000012000000}" name="18" dataDxfId="2232"/>
    <tableColumn id="19" xr3:uid="{00000000-0010-0000-4D01-000013000000}" name="19" dataDxfId="2231"/>
    <tableColumn id="20" xr3:uid="{00000000-0010-0000-4D01-000014000000}" name="20" dataDxfId="2230"/>
    <tableColumn id="21" xr3:uid="{00000000-0010-0000-4D01-000015000000}" name="21" dataDxfId="2229"/>
    <tableColumn id="22" xr3:uid="{00000000-0010-0000-4D01-000016000000}" name="22" dataDxfId="2228"/>
    <tableColumn id="23" xr3:uid="{00000000-0010-0000-4D01-000017000000}" name="23" dataDxfId="2227"/>
    <tableColumn id="24" xr3:uid="{00000000-0010-0000-4D01-000018000000}" name="24" dataDxfId="2226"/>
    <tableColumn id="25" xr3:uid="{00000000-0010-0000-4D01-000019000000}" name="25" dataDxfId="2225"/>
    <tableColumn id="26" xr3:uid="{00000000-0010-0000-4D01-00001A000000}" name="26" dataDxfId="2224"/>
    <tableColumn id="27" xr3:uid="{00000000-0010-0000-4D01-00001B000000}" name="27" dataDxfId="2223"/>
    <tableColumn id="28" xr3:uid="{00000000-0010-0000-4D01-00001C000000}" name="28" dataDxfId="2222"/>
    <tableColumn id="29" xr3:uid="{00000000-0010-0000-4D01-00001D000000}" name="29" dataDxfId="2221"/>
    <tableColumn id="30" xr3:uid="{00000000-0010-0000-4D01-00001E000000}" name="30" dataDxfId="2220"/>
    <tableColumn id="31" xr3:uid="{00000000-0010-0000-4D01-00001F000000}" name="31" dataDxfId="2219"/>
  </tableColumns>
  <tableStyleInfo name="TableStyleMedium9" showFirstColumn="0" showLastColumn="0" showRowStripes="1" showColumnStripes="0"/>
</table>
</file>

<file path=xl/tables/table3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00000000-000C-0000-FFFF-FFFF4E010000}" name="Tabela2548310" displayName="Tabela2548310" ref="I157:AM167" totalsRowShown="0" headerRowDxfId="2218" dataDxfId="2217">
  <autoFilter ref="I157:AM167" xr:uid="{00000000-0009-0000-0100-000035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E01-000001000000}" name="1" dataDxfId="2216"/>
    <tableColumn id="2" xr3:uid="{00000000-0010-0000-4E01-000002000000}" name="2" dataDxfId="2215"/>
    <tableColumn id="3" xr3:uid="{00000000-0010-0000-4E01-000003000000}" name="3" dataDxfId="2214"/>
    <tableColumn id="4" xr3:uid="{00000000-0010-0000-4E01-000004000000}" name="4" dataDxfId="2213"/>
    <tableColumn id="5" xr3:uid="{00000000-0010-0000-4E01-000005000000}" name="5" dataDxfId="2212"/>
    <tableColumn id="6" xr3:uid="{00000000-0010-0000-4E01-000006000000}" name="6" dataDxfId="2211"/>
    <tableColumn id="7" xr3:uid="{00000000-0010-0000-4E01-000007000000}" name="7" dataDxfId="2210"/>
    <tableColumn id="8" xr3:uid="{00000000-0010-0000-4E01-000008000000}" name="8" dataDxfId="2209"/>
    <tableColumn id="9" xr3:uid="{00000000-0010-0000-4E01-000009000000}" name="9" dataDxfId="2208"/>
    <tableColumn id="10" xr3:uid="{00000000-0010-0000-4E01-00000A000000}" name="10" dataDxfId="2207"/>
    <tableColumn id="11" xr3:uid="{00000000-0010-0000-4E01-00000B000000}" name="11" dataDxfId="2206"/>
    <tableColumn id="12" xr3:uid="{00000000-0010-0000-4E01-00000C000000}" name="12" dataDxfId="2205"/>
    <tableColumn id="13" xr3:uid="{00000000-0010-0000-4E01-00000D000000}" name="13" dataDxfId="2204"/>
    <tableColumn id="14" xr3:uid="{00000000-0010-0000-4E01-00000E000000}" name="14" dataDxfId="2203"/>
    <tableColumn id="15" xr3:uid="{00000000-0010-0000-4E01-00000F000000}" name="15" dataDxfId="2202"/>
    <tableColumn id="16" xr3:uid="{00000000-0010-0000-4E01-000010000000}" name="16" dataDxfId="2201"/>
    <tableColumn id="17" xr3:uid="{00000000-0010-0000-4E01-000011000000}" name="17" dataDxfId="2200"/>
    <tableColumn id="18" xr3:uid="{00000000-0010-0000-4E01-000012000000}" name="18" dataDxfId="2199"/>
    <tableColumn id="19" xr3:uid="{00000000-0010-0000-4E01-000013000000}" name="19" dataDxfId="2198"/>
    <tableColumn id="20" xr3:uid="{00000000-0010-0000-4E01-000014000000}" name="20" dataDxfId="2197"/>
    <tableColumn id="21" xr3:uid="{00000000-0010-0000-4E01-000015000000}" name="21" dataDxfId="2196"/>
    <tableColumn id="22" xr3:uid="{00000000-0010-0000-4E01-000016000000}" name="22" dataDxfId="2195"/>
    <tableColumn id="23" xr3:uid="{00000000-0010-0000-4E01-000017000000}" name="23" dataDxfId="2194"/>
    <tableColumn id="24" xr3:uid="{00000000-0010-0000-4E01-000018000000}" name="24" dataDxfId="2193"/>
    <tableColumn id="25" xr3:uid="{00000000-0010-0000-4E01-000019000000}" name="25" dataDxfId="2192"/>
    <tableColumn id="26" xr3:uid="{00000000-0010-0000-4E01-00001A000000}" name="26" dataDxfId="2191"/>
    <tableColumn id="27" xr3:uid="{00000000-0010-0000-4E01-00001B000000}" name="27" dataDxfId="2190"/>
    <tableColumn id="28" xr3:uid="{00000000-0010-0000-4E01-00001C000000}" name="28" dataDxfId="2189"/>
    <tableColumn id="29" xr3:uid="{00000000-0010-0000-4E01-00001D000000}" name="29" dataDxfId="2188"/>
    <tableColumn id="30" xr3:uid="{00000000-0010-0000-4E01-00001E000000}" name="30" dataDxfId="2187"/>
    <tableColumn id="31" xr3:uid="{00000000-0010-0000-4E01-00001F000000}" name="31" dataDxfId="2186"/>
  </tableColumns>
  <tableStyleInfo name="TableStyleMedium9" showFirstColumn="0" showLastColumn="0" showRowStripes="1" showColumnStripes="0"/>
</table>
</file>

<file path=xl/tables/table3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00000000-000C-0000-FFFF-FFFF4F010000}" name="Tabela2649311" displayName="Tabela2649311" ref="I169:AM179" totalsRowShown="0" headerRowDxfId="2185" headerRowBorderDxfId="2184">
  <autoFilter ref="I169:AM179" xr:uid="{00000000-0009-0000-0100-000036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F01-000001000000}" name="1" dataDxfId="2183"/>
    <tableColumn id="2" xr3:uid="{00000000-0010-0000-4F01-000002000000}" name="2" dataDxfId="2182"/>
    <tableColumn id="3" xr3:uid="{00000000-0010-0000-4F01-000003000000}" name="3" dataDxfId="2181"/>
    <tableColumn id="4" xr3:uid="{00000000-0010-0000-4F01-000004000000}" name="4" dataDxfId="2180"/>
    <tableColumn id="5" xr3:uid="{00000000-0010-0000-4F01-000005000000}" name="5" dataDxfId="2179"/>
    <tableColumn id="6" xr3:uid="{00000000-0010-0000-4F01-000006000000}" name="6" dataDxfId="2178"/>
    <tableColumn id="7" xr3:uid="{00000000-0010-0000-4F01-000007000000}" name="7" dataDxfId="2177"/>
    <tableColumn id="8" xr3:uid="{00000000-0010-0000-4F01-000008000000}" name="8" dataDxfId="2176"/>
    <tableColumn id="9" xr3:uid="{00000000-0010-0000-4F01-000009000000}" name="9" dataDxfId="2175"/>
    <tableColumn id="10" xr3:uid="{00000000-0010-0000-4F01-00000A000000}" name="10" dataDxfId="2174"/>
    <tableColumn id="11" xr3:uid="{00000000-0010-0000-4F01-00000B000000}" name="11" dataDxfId="2173"/>
    <tableColumn id="12" xr3:uid="{00000000-0010-0000-4F01-00000C000000}" name="12" dataDxfId="2172"/>
    <tableColumn id="13" xr3:uid="{00000000-0010-0000-4F01-00000D000000}" name="13" dataDxfId="2171"/>
    <tableColumn id="14" xr3:uid="{00000000-0010-0000-4F01-00000E000000}" name="14" dataDxfId="2170"/>
    <tableColumn id="15" xr3:uid="{00000000-0010-0000-4F01-00000F000000}" name="15" dataDxfId="2169"/>
    <tableColumn id="16" xr3:uid="{00000000-0010-0000-4F01-000010000000}" name="16" dataDxfId="2168"/>
    <tableColumn id="17" xr3:uid="{00000000-0010-0000-4F01-000011000000}" name="17" dataDxfId="2167"/>
    <tableColumn id="18" xr3:uid="{00000000-0010-0000-4F01-000012000000}" name="18" dataDxfId="2166"/>
    <tableColumn id="19" xr3:uid="{00000000-0010-0000-4F01-000013000000}" name="19" dataDxfId="2165"/>
    <tableColumn id="20" xr3:uid="{00000000-0010-0000-4F01-000014000000}" name="20" dataDxfId="2164"/>
    <tableColumn id="21" xr3:uid="{00000000-0010-0000-4F01-000015000000}" name="21" dataDxfId="2163"/>
    <tableColumn id="22" xr3:uid="{00000000-0010-0000-4F01-000016000000}" name="22" dataDxfId="2162"/>
    <tableColumn id="23" xr3:uid="{00000000-0010-0000-4F01-000017000000}" name="23" dataDxfId="2161"/>
    <tableColumn id="24" xr3:uid="{00000000-0010-0000-4F01-000018000000}" name="24" dataDxfId="2160"/>
    <tableColumn id="25" xr3:uid="{00000000-0010-0000-4F01-000019000000}" name="25" dataDxfId="2159"/>
    <tableColumn id="26" xr3:uid="{00000000-0010-0000-4F01-00001A000000}" name="26" dataDxfId="2158"/>
    <tableColumn id="27" xr3:uid="{00000000-0010-0000-4F01-00001B000000}" name="27" dataDxfId="2157"/>
    <tableColumn id="28" xr3:uid="{00000000-0010-0000-4F01-00001C000000}" name="28" dataDxfId="2156"/>
    <tableColumn id="29" xr3:uid="{00000000-0010-0000-4F01-00001D000000}" name="29" dataDxfId="2155"/>
    <tableColumn id="30" xr3:uid="{00000000-0010-0000-4F01-00001E000000}" name="30" dataDxfId="2154"/>
    <tableColumn id="31" xr3:uid="{00000000-0010-0000-4F01-00001F000000}" name="31" dataDxfId="2153"/>
  </tableColumns>
  <tableStyleInfo name="TableStyleMedium9" showFirstColumn="0" showLastColumn="0" showRowStripes="1" showColumnStripes="0"/>
</table>
</file>

<file path=xl/tables/table3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00000000-000C-0000-FFFF-FFFF50010000}" name="Tabela2750312" displayName="Tabela2750312" ref="I181:AM191" totalsRowShown="0" headerRowDxfId="2152">
  <autoFilter ref="I181:AM191" xr:uid="{00000000-0009-0000-0100-000037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001-000001000000}" name="1" dataDxfId="2151"/>
    <tableColumn id="2" xr3:uid="{00000000-0010-0000-5001-000002000000}" name="2" dataDxfId="2150"/>
    <tableColumn id="3" xr3:uid="{00000000-0010-0000-5001-000003000000}" name="3" dataDxfId="2149"/>
    <tableColumn id="4" xr3:uid="{00000000-0010-0000-5001-000004000000}" name="4" dataDxfId="2148"/>
    <tableColumn id="5" xr3:uid="{00000000-0010-0000-5001-000005000000}" name="5" dataDxfId="2147"/>
    <tableColumn id="6" xr3:uid="{00000000-0010-0000-5001-000006000000}" name="6" dataDxfId="2146"/>
    <tableColumn id="7" xr3:uid="{00000000-0010-0000-5001-000007000000}" name="7" dataDxfId="2145"/>
    <tableColumn id="8" xr3:uid="{00000000-0010-0000-5001-000008000000}" name="8" dataDxfId="2144"/>
    <tableColumn id="9" xr3:uid="{00000000-0010-0000-5001-000009000000}" name="9" dataDxfId="2143"/>
    <tableColumn id="10" xr3:uid="{00000000-0010-0000-5001-00000A000000}" name="10" dataDxfId="2142"/>
    <tableColumn id="11" xr3:uid="{00000000-0010-0000-5001-00000B000000}" name="11" dataDxfId="2141"/>
    <tableColumn id="12" xr3:uid="{00000000-0010-0000-5001-00000C000000}" name="12" dataDxfId="2140"/>
    <tableColumn id="13" xr3:uid="{00000000-0010-0000-5001-00000D000000}" name="13" dataDxfId="2139"/>
    <tableColumn id="14" xr3:uid="{00000000-0010-0000-5001-00000E000000}" name="14" dataDxfId="2138"/>
    <tableColumn id="15" xr3:uid="{00000000-0010-0000-5001-00000F000000}" name="15" dataDxfId="2137"/>
    <tableColumn id="16" xr3:uid="{00000000-0010-0000-5001-000010000000}" name="16" dataDxfId="2136"/>
    <tableColumn id="17" xr3:uid="{00000000-0010-0000-5001-000011000000}" name="17" dataDxfId="2135"/>
    <tableColumn id="18" xr3:uid="{00000000-0010-0000-5001-000012000000}" name="18" dataDxfId="2134"/>
    <tableColumn id="19" xr3:uid="{00000000-0010-0000-5001-000013000000}" name="19" dataDxfId="2133"/>
    <tableColumn id="20" xr3:uid="{00000000-0010-0000-5001-000014000000}" name="20" dataDxfId="2132"/>
    <tableColumn id="21" xr3:uid="{00000000-0010-0000-5001-000015000000}" name="21" dataDxfId="2131"/>
    <tableColumn id="22" xr3:uid="{00000000-0010-0000-5001-000016000000}" name="22" dataDxfId="2130"/>
    <tableColumn id="23" xr3:uid="{00000000-0010-0000-5001-000017000000}" name="23" dataDxfId="2129"/>
    <tableColumn id="24" xr3:uid="{00000000-0010-0000-5001-000018000000}" name="24" dataDxfId="2128"/>
    <tableColumn id="25" xr3:uid="{00000000-0010-0000-5001-000019000000}" name="25" dataDxfId="2127"/>
    <tableColumn id="26" xr3:uid="{00000000-0010-0000-5001-00001A000000}" name="26" dataDxfId="2126"/>
    <tableColumn id="27" xr3:uid="{00000000-0010-0000-5001-00001B000000}" name="27" dataDxfId="2125"/>
    <tableColumn id="28" xr3:uid="{00000000-0010-0000-5001-00001C000000}" name="28" dataDxfId="2124"/>
    <tableColumn id="29" xr3:uid="{00000000-0010-0000-5001-00001D000000}" name="29" dataDxfId="2123"/>
    <tableColumn id="30" xr3:uid="{00000000-0010-0000-5001-00001E000000}" name="30" dataDxfId="2122"/>
    <tableColumn id="31" xr3:uid="{00000000-0010-0000-5001-00001F000000}" name="31" dataDxfId="2121"/>
  </tableColumns>
  <tableStyleInfo name="TableStyleMedium9" showFirstColumn="0" showLastColumn="0" showRowStripes="1" showColumnStripes="0"/>
</table>
</file>

<file path=xl/tables/table3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00000000-000C-0000-FFFF-FFFF51010000}" name="Tabela2851313" displayName="Tabela2851313" ref="I193:AM203" totalsRowShown="0" headerRowDxfId="2120" dataDxfId="2118" headerRowBorderDxfId="2119">
  <autoFilter ref="I193:AM203" xr:uid="{00000000-0009-0000-0100-00003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101-000001000000}" name="1" dataDxfId="2117"/>
    <tableColumn id="2" xr3:uid="{00000000-0010-0000-5101-000002000000}" name="2" dataDxfId="2116"/>
    <tableColumn id="3" xr3:uid="{00000000-0010-0000-5101-000003000000}" name="3" dataDxfId="2115"/>
    <tableColumn id="4" xr3:uid="{00000000-0010-0000-5101-000004000000}" name="4" dataDxfId="2114"/>
    <tableColumn id="5" xr3:uid="{00000000-0010-0000-5101-000005000000}" name="5" dataDxfId="2113"/>
    <tableColumn id="6" xr3:uid="{00000000-0010-0000-5101-000006000000}" name="6" dataDxfId="2112"/>
    <tableColumn id="7" xr3:uid="{00000000-0010-0000-5101-000007000000}" name="7" dataDxfId="2111"/>
    <tableColumn id="8" xr3:uid="{00000000-0010-0000-5101-000008000000}" name="8" dataDxfId="2110"/>
    <tableColumn id="9" xr3:uid="{00000000-0010-0000-5101-000009000000}" name="9" dataDxfId="2109"/>
    <tableColumn id="10" xr3:uid="{00000000-0010-0000-5101-00000A000000}" name="10" dataDxfId="2108"/>
    <tableColumn id="11" xr3:uid="{00000000-0010-0000-5101-00000B000000}" name="11" dataDxfId="2107"/>
    <tableColumn id="12" xr3:uid="{00000000-0010-0000-5101-00000C000000}" name="12" dataDxfId="2106"/>
    <tableColumn id="13" xr3:uid="{00000000-0010-0000-5101-00000D000000}" name="13" dataDxfId="2105"/>
    <tableColumn id="14" xr3:uid="{00000000-0010-0000-5101-00000E000000}" name="14" dataDxfId="2104"/>
    <tableColumn id="15" xr3:uid="{00000000-0010-0000-5101-00000F000000}" name="15" dataDxfId="2103"/>
    <tableColumn id="16" xr3:uid="{00000000-0010-0000-5101-000010000000}" name="16" dataDxfId="2102"/>
    <tableColumn id="17" xr3:uid="{00000000-0010-0000-5101-000011000000}" name="17" dataDxfId="2101"/>
    <tableColumn id="18" xr3:uid="{00000000-0010-0000-5101-000012000000}" name="18" dataDxfId="2100"/>
    <tableColumn id="19" xr3:uid="{00000000-0010-0000-5101-000013000000}" name="19" dataDxfId="2099"/>
    <tableColumn id="20" xr3:uid="{00000000-0010-0000-5101-000014000000}" name="20" dataDxfId="2098"/>
    <tableColumn id="21" xr3:uid="{00000000-0010-0000-5101-000015000000}" name="21" dataDxfId="2097"/>
    <tableColumn id="22" xr3:uid="{00000000-0010-0000-5101-000016000000}" name="22" dataDxfId="2096"/>
    <tableColumn id="23" xr3:uid="{00000000-0010-0000-5101-000017000000}" name="23" dataDxfId="2095"/>
    <tableColumn id="24" xr3:uid="{00000000-0010-0000-5101-000018000000}" name="24" dataDxfId="2094"/>
    <tableColumn id="25" xr3:uid="{00000000-0010-0000-5101-000019000000}" name="25" dataDxfId="2093"/>
    <tableColumn id="26" xr3:uid="{00000000-0010-0000-5101-00001A000000}" name="26" dataDxfId="2092"/>
    <tableColumn id="27" xr3:uid="{00000000-0010-0000-5101-00001B000000}" name="27" dataDxfId="2091"/>
    <tableColumn id="28" xr3:uid="{00000000-0010-0000-5101-00001C000000}" name="28" dataDxfId="2090"/>
    <tableColumn id="29" xr3:uid="{00000000-0010-0000-5101-00001D000000}" name="29" dataDxfId="2089"/>
    <tableColumn id="30" xr3:uid="{00000000-0010-0000-5101-00001E000000}" name="30" dataDxfId="2088"/>
    <tableColumn id="31" xr3:uid="{00000000-0010-0000-5101-00001F000000}" name="31" dataDxfId="2087"/>
  </tableColumns>
  <tableStyleInfo name="TableStyleMedium9" showFirstColumn="0" showLastColumn="0" showRowStripes="1" showColumnStripes="0"/>
</table>
</file>

<file path=xl/tables/table3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00000000-000C-0000-FFFF-FFFF52010000}" name="Tabela164058314" displayName="Tabela164058314" ref="B218:G227" headerRowCount="0" totalsRowShown="0">
  <tableColumns count="6">
    <tableColumn id="1" xr3:uid="{00000000-0010-0000-5201-000001000000}" name="Kolumna1" dataDxfId="2086">
      <calculatedColumnFormula>'Wzorzec kategorii'!B180</calculatedColumnFormula>
    </tableColumn>
    <tableColumn id="2" xr3:uid="{00000000-0010-0000-5201-000002000000}" name="Kolumna2" dataDxfId="2085" dataCellStyle="Walutowy"/>
    <tableColumn id="3" xr3:uid="{00000000-0010-0000-5201-000003000000}" name="Kolumna3" dataDxfId="2084" dataCellStyle="Walutowy">
      <calculatedColumnFormula>SUM(Tabela19234559315[#This Row])</calculatedColumnFormula>
    </tableColumn>
    <tableColumn id="4" xr3:uid="{00000000-0010-0000-5201-000004000000}" name="Kolumna4" dataDxfId="2083" dataCellStyle="Walutowy">
      <calculatedColumnFormula>C218-D218</calculatedColumnFormula>
    </tableColumn>
    <tableColumn id="5" xr3:uid="{00000000-0010-0000-5201-000005000000}" name="Kolumna5" dataDxfId="2082" dataCellStyle="Procentowy">
      <calculatedColumnFormula>IFERROR(D218/C218,"")</calculatedColumnFormula>
    </tableColumn>
    <tableColumn id="6" xr3:uid="{00000000-0010-0000-5201-000006000000}" name="Kolumna6" dataDxfId="2081" dataCellStyle="Walutowy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2" xr:uid="{00000000-000C-0000-FFFF-FFFF23000000}" name="Tabela1438363" displayName="Tabela1438363" ref="B144:C153" headerRowCount="0" totalsRowShown="0">
  <tableColumns count="2">
    <tableColumn id="1" xr3:uid="{00000000-0010-0000-2300-000001000000}" name="Kolumna1" dataDxfId="8238"/>
    <tableColumn id="2" xr3:uid="{00000000-0010-0000-2300-000002000000}" name="Kolumna2" dataDxfId="8237"/>
  </tableColumns>
  <tableStyleInfo name="TableStyleLight9" showFirstColumn="0" showLastColumn="0" showRowStripes="1" showColumnStripes="0"/>
</table>
</file>

<file path=xl/tables/table3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00000000-000C-0000-FFFF-FFFF53010000}" name="Tabela19234559315" displayName="Tabela19234559315" ref="I217:AM227" totalsRowShown="0" headerRowDxfId="2080" dataDxfId="2078" headerRowBorderDxfId="2079">
  <autoFilter ref="I217:AM227" xr:uid="{00000000-0009-0000-0100-00003A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301-000001000000}" name="1" dataDxfId="2077"/>
    <tableColumn id="2" xr3:uid="{00000000-0010-0000-5301-000002000000}" name="2" dataDxfId="2076"/>
    <tableColumn id="3" xr3:uid="{00000000-0010-0000-5301-000003000000}" name="3" dataDxfId="2075"/>
    <tableColumn id="4" xr3:uid="{00000000-0010-0000-5301-000004000000}" name="4" dataDxfId="2074"/>
    <tableColumn id="5" xr3:uid="{00000000-0010-0000-5301-000005000000}" name="5" dataDxfId="2073"/>
    <tableColumn id="6" xr3:uid="{00000000-0010-0000-5301-000006000000}" name="6" dataDxfId="2072"/>
    <tableColumn id="7" xr3:uid="{00000000-0010-0000-5301-000007000000}" name="7" dataDxfId="2071"/>
    <tableColumn id="8" xr3:uid="{00000000-0010-0000-5301-000008000000}" name="8" dataDxfId="2070"/>
    <tableColumn id="9" xr3:uid="{00000000-0010-0000-5301-000009000000}" name="9" dataDxfId="2069"/>
    <tableColumn id="10" xr3:uid="{00000000-0010-0000-5301-00000A000000}" name="10" dataDxfId="2068"/>
    <tableColumn id="11" xr3:uid="{00000000-0010-0000-5301-00000B000000}" name="11" dataDxfId="2067"/>
    <tableColumn id="12" xr3:uid="{00000000-0010-0000-5301-00000C000000}" name="12" dataDxfId="2066"/>
    <tableColumn id="13" xr3:uid="{00000000-0010-0000-5301-00000D000000}" name="13" dataDxfId="2065"/>
    <tableColumn id="14" xr3:uid="{00000000-0010-0000-5301-00000E000000}" name="14" dataDxfId="2064"/>
    <tableColumn id="15" xr3:uid="{00000000-0010-0000-5301-00000F000000}" name="15" dataDxfId="2063"/>
    <tableColumn id="16" xr3:uid="{00000000-0010-0000-5301-000010000000}" name="16" dataDxfId="2062"/>
    <tableColumn id="17" xr3:uid="{00000000-0010-0000-5301-000011000000}" name="17" dataDxfId="2061"/>
    <tableColumn id="18" xr3:uid="{00000000-0010-0000-5301-000012000000}" name="18" dataDxfId="2060"/>
    <tableColumn id="19" xr3:uid="{00000000-0010-0000-5301-000013000000}" name="19" dataDxfId="2059"/>
    <tableColumn id="20" xr3:uid="{00000000-0010-0000-5301-000014000000}" name="20" dataDxfId="2058"/>
    <tableColumn id="21" xr3:uid="{00000000-0010-0000-5301-000015000000}" name="21" dataDxfId="2057"/>
    <tableColumn id="22" xr3:uid="{00000000-0010-0000-5301-000016000000}" name="22" dataDxfId="2056"/>
    <tableColumn id="23" xr3:uid="{00000000-0010-0000-5301-000017000000}" name="23" dataDxfId="2055"/>
    <tableColumn id="24" xr3:uid="{00000000-0010-0000-5301-000018000000}" name="24" dataDxfId="2054"/>
    <tableColumn id="25" xr3:uid="{00000000-0010-0000-5301-000019000000}" name="25" dataDxfId="2053"/>
    <tableColumn id="26" xr3:uid="{00000000-0010-0000-5301-00001A000000}" name="26" dataDxfId="2052"/>
    <tableColumn id="27" xr3:uid="{00000000-0010-0000-5301-00001B000000}" name="27" dataDxfId="2051"/>
    <tableColumn id="28" xr3:uid="{00000000-0010-0000-5301-00001C000000}" name="28" dataDxfId="2050"/>
    <tableColumn id="29" xr3:uid="{00000000-0010-0000-5301-00001D000000}" name="29" dataDxfId="2049"/>
    <tableColumn id="30" xr3:uid="{00000000-0010-0000-5301-00001E000000}" name="30" dataDxfId="2048"/>
    <tableColumn id="31" xr3:uid="{00000000-0010-0000-5301-00001F000000}" name="31" dataDxfId="2047"/>
  </tableColumns>
  <tableStyleInfo name="TableStyleMedium9" showFirstColumn="0" showLastColumn="0" showRowStripes="1" showColumnStripes="0"/>
</table>
</file>

<file path=xl/tables/table3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00000000-000C-0000-FFFF-FFFF54010000}" name="Tabela16405860316" displayName="Tabela16405860316" ref="B230:G239" headerRowCount="0" totalsRowShown="0">
  <tableColumns count="6">
    <tableColumn id="1" xr3:uid="{00000000-0010-0000-5401-000001000000}" name="Kolumna1" dataDxfId="2046">
      <calculatedColumnFormula>'Wzorzec kategorii'!B192</calculatedColumnFormula>
    </tableColumn>
    <tableColumn id="2" xr3:uid="{00000000-0010-0000-5401-000002000000}" name="Kolumna2" dataDxfId="2045" dataCellStyle="Walutowy"/>
    <tableColumn id="3" xr3:uid="{00000000-0010-0000-5401-000003000000}" name="Kolumna3" dataDxfId="2044" dataCellStyle="Walutowy">
      <calculatedColumnFormula>SUM(Tabela1923455962318[#This Row])</calculatedColumnFormula>
    </tableColumn>
    <tableColumn id="4" xr3:uid="{00000000-0010-0000-5401-000004000000}" name="Kolumna4" dataDxfId="2043" dataCellStyle="Walutowy">
      <calculatedColumnFormula>C230-D230</calculatedColumnFormula>
    </tableColumn>
    <tableColumn id="5" xr3:uid="{00000000-0010-0000-5401-000005000000}" name="Kolumna5" dataDxfId="2042" dataCellStyle="Procentowy">
      <calculatedColumnFormula>IFERROR(D230/C230,"")</calculatedColumnFormula>
    </tableColumn>
    <tableColumn id="6" xr3:uid="{00000000-0010-0000-5401-000006000000}" name="Kolumna6" dataDxfId="2041" dataCellStyle="Walutowy"/>
  </tableColumns>
  <tableStyleInfo name="TableStyleLight9" showFirstColumn="0" showLastColumn="0" showRowStripes="1" showColumnStripes="0"/>
</table>
</file>

<file path=xl/tables/table3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00000000-000C-0000-FFFF-FFFF55010000}" name="Tabela1640586061317" displayName="Tabela1640586061317" ref="B242:G251" headerRowCount="0" totalsRowShown="0">
  <tableColumns count="6">
    <tableColumn id="1" xr3:uid="{00000000-0010-0000-5501-000001000000}" name="Kolumna1" dataDxfId="2040">
      <calculatedColumnFormula>'Wzorzec kategorii'!B204</calculatedColumnFormula>
    </tableColumn>
    <tableColumn id="2" xr3:uid="{00000000-0010-0000-5501-000002000000}" name="Kolumna2" dataDxfId="2039" dataCellStyle="Walutowy"/>
    <tableColumn id="3" xr3:uid="{00000000-0010-0000-5501-000003000000}" name="Kolumna3" dataDxfId="2038" dataCellStyle="Walutowy">
      <calculatedColumnFormula>SUM(Tabela1923455963319[#This Row])</calculatedColumnFormula>
    </tableColumn>
    <tableColumn id="4" xr3:uid="{00000000-0010-0000-5501-000004000000}" name="Kolumna4" dataDxfId="2037" dataCellStyle="Walutowy">
      <calculatedColumnFormula>C242-D242</calculatedColumnFormula>
    </tableColumn>
    <tableColumn id="5" xr3:uid="{00000000-0010-0000-5501-000005000000}" name="Kolumna5" dataDxfId="2036" dataCellStyle="Procentowy">
      <calculatedColumnFormula>IFERROR(D242/C242,"")</calculatedColumnFormula>
    </tableColumn>
    <tableColumn id="6" xr3:uid="{00000000-0010-0000-5501-000006000000}" name="Kolumna6" dataDxfId="2035" dataCellStyle="Walutowy"/>
  </tableColumns>
  <tableStyleInfo name="TableStyleLight9" showFirstColumn="0" showLastColumn="0" showRowStripes="1" showColumnStripes="0"/>
</table>
</file>

<file path=xl/tables/table3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00000000-000C-0000-FFFF-FFFF56010000}" name="Tabela1923455962318" displayName="Tabela1923455962318" ref="I229:AM239" totalsRowShown="0" headerRowDxfId="2034" dataDxfId="2032" headerRowBorderDxfId="2033">
  <autoFilter ref="I229:AM239" xr:uid="{00000000-0009-0000-0100-00003D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601-000001000000}" name="1" dataDxfId="2031"/>
    <tableColumn id="2" xr3:uid="{00000000-0010-0000-5601-000002000000}" name="2" dataDxfId="2030"/>
    <tableColumn id="3" xr3:uid="{00000000-0010-0000-5601-000003000000}" name="3" dataDxfId="2029"/>
    <tableColumn id="4" xr3:uid="{00000000-0010-0000-5601-000004000000}" name="4" dataDxfId="2028"/>
    <tableColumn id="5" xr3:uid="{00000000-0010-0000-5601-000005000000}" name="5" dataDxfId="2027"/>
    <tableColumn id="6" xr3:uid="{00000000-0010-0000-5601-000006000000}" name="6" dataDxfId="2026"/>
    <tableColumn id="7" xr3:uid="{00000000-0010-0000-5601-000007000000}" name="7" dataDxfId="2025"/>
    <tableColumn id="8" xr3:uid="{00000000-0010-0000-5601-000008000000}" name="8" dataDxfId="2024"/>
    <tableColumn id="9" xr3:uid="{00000000-0010-0000-5601-000009000000}" name="9" dataDxfId="2023"/>
    <tableColumn id="10" xr3:uid="{00000000-0010-0000-5601-00000A000000}" name="10" dataDxfId="2022"/>
    <tableColumn id="11" xr3:uid="{00000000-0010-0000-5601-00000B000000}" name="11" dataDxfId="2021"/>
    <tableColumn id="12" xr3:uid="{00000000-0010-0000-5601-00000C000000}" name="12" dataDxfId="2020"/>
    <tableColumn id="13" xr3:uid="{00000000-0010-0000-5601-00000D000000}" name="13" dataDxfId="2019"/>
    <tableColumn id="14" xr3:uid="{00000000-0010-0000-5601-00000E000000}" name="14" dataDxfId="2018"/>
    <tableColumn id="15" xr3:uid="{00000000-0010-0000-5601-00000F000000}" name="15" dataDxfId="2017"/>
    <tableColumn id="16" xr3:uid="{00000000-0010-0000-5601-000010000000}" name="16" dataDxfId="2016"/>
    <tableColumn id="17" xr3:uid="{00000000-0010-0000-5601-000011000000}" name="17" dataDxfId="2015"/>
    <tableColumn id="18" xr3:uid="{00000000-0010-0000-5601-000012000000}" name="18" dataDxfId="2014"/>
    <tableColumn id="19" xr3:uid="{00000000-0010-0000-5601-000013000000}" name="19" dataDxfId="2013"/>
    <tableColumn id="20" xr3:uid="{00000000-0010-0000-5601-000014000000}" name="20" dataDxfId="2012"/>
    <tableColumn id="21" xr3:uid="{00000000-0010-0000-5601-000015000000}" name="21" dataDxfId="2011"/>
    <tableColumn id="22" xr3:uid="{00000000-0010-0000-5601-000016000000}" name="22" dataDxfId="2010"/>
    <tableColumn id="23" xr3:uid="{00000000-0010-0000-5601-000017000000}" name="23" dataDxfId="2009"/>
    <tableColumn id="24" xr3:uid="{00000000-0010-0000-5601-000018000000}" name="24" dataDxfId="2008"/>
    <tableColumn id="25" xr3:uid="{00000000-0010-0000-5601-000019000000}" name="25" dataDxfId="2007"/>
    <tableColumn id="26" xr3:uid="{00000000-0010-0000-5601-00001A000000}" name="26" dataDxfId="2006"/>
    <tableColumn id="27" xr3:uid="{00000000-0010-0000-5601-00001B000000}" name="27" dataDxfId="2005"/>
    <tableColumn id="28" xr3:uid="{00000000-0010-0000-5601-00001C000000}" name="28" dataDxfId="2004"/>
    <tableColumn id="29" xr3:uid="{00000000-0010-0000-5601-00001D000000}" name="29" dataDxfId="2003"/>
    <tableColumn id="30" xr3:uid="{00000000-0010-0000-5601-00001E000000}" name="30" dataDxfId="2002"/>
    <tableColumn id="31" xr3:uid="{00000000-0010-0000-5601-00001F000000}" name="31" dataDxfId="2001"/>
  </tableColumns>
  <tableStyleInfo name="TableStyleMedium9" showFirstColumn="0" showLastColumn="0" showRowStripes="1" showColumnStripes="0"/>
</table>
</file>

<file path=xl/tables/table3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00000000-000C-0000-FFFF-FFFF57010000}" name="Tabela1923455963319" displayName="Tabela1923455963319" ref="I241:AM251" totalsRowShown="0" headerRowDxfId="2000" dataDxfId="1998" headerRowBorderDxfId="1999">
  <autoFilter ref="I241:AM251" xr:uid="{00000000-0009-0000-0100-00003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701-000001000000}" name="1" dataDxfId="1997"/>
    <tableColumn id="2" xr3:uid="{00000000-0010-0000-5701-000002000000}" name="2" dataDxfId="1996"/>
    <tableColumn id="3" xr3:uid="{00000000-0010-0000-5701-000003000000}" name="3" dataDxfId="1995"/>
    <tableColumn id="4" xr3:uid="{00000000-0010-0000-5701-000004000000}" name="4" dataDxfId="1994"/>
    <tableColumn id="5" xr3:uid="{00000000-0010-0000-5701-000005000000}" name="5" dataDxfId="1993"/>
    <tableColumn id="6" xr3:uid="{00000000-0010-0000-5701-000006000000}" name="6" dataDxfId="1992"/>
    <tableColumn id="7" xr3:uid="{00000000-0010-0000-5701-000007000000}" name="7" dataDxfId="1991"/>
    <tableColumn id="8" xr3:uid="{00000000-0010-0000-5701-000008000000}" name="8" dataDxfId="1990"/>
    <tableColumn id="9" xr3:uid="{00000000-0010-0000-5701-000009000000}" name="9" dataDxfId="1989"/>
    <tableColumn id="10" xr3:uid="{00000000-0010-0000-5701-00000A000000}" name="10" dataDxfId="1988"/>
    <tableColumn id="11" xr3:uid="{00000000-0010-0000-5701-00000B000000}" name="11" dataDxfId="1987"/>
    <tableColumn id="12" xr3:uid="{00000000-0010-0000-5701-00000C000000}" name="12" dataDxfId="1986"/>
    <tableColumn id="13" xr3:uid="{00000000-0010-0000-5701-00000D000000}" name="13" dataDxfId="1985"/>
    <tableColumn id="14" xr3:uid="{00000000-0010-0000-5701-00000E000000}" name="14" dataDxfId="1984"/>
    <tableColumn id="15" xr3:uid="{00000000-0010-0000-5701-00000F000000}" name="15" dataDxfId="1983"/>
    <tableColumn id="16" xr3:uid="{00000000-0010-0000-5701-000010000000}" name="16" dataDxfId="1982"/>
    <tableColumn id="17" xr3:uid="{00000000-0010-0000-5701-000011000000}" name="17" dataDxfId="1981"/>
    <tableColumn id="18" xr3:uid="{00000000-0010-0000-5701-000012000000}" name="18" dataDxfId="1980"/>
    <tableColumn id="19" xr3:uid="{00000000-0010-0000-5701-000013000000}" name="19" dataDxfId="1979"/>
    <tableColumn id="20" xr3:uid="{00000000-0010-0000-5701-000014000000}" name="20" dataDxfId="1978"/>
    <tableColumn id="21" xr3:uid="{00000000-0010-0000-5701-000015000000}" name="21" dataDxfId="1977"/>
    <tableColumn id="22" xr3:uid="{00000000-0010-0000-5701-000016000000}" name="22" dataDxfId="1976"/>
    <tableColumn id="23" xr3:uid="{00000000-0010-0000-5701-000017000000}" name="23" dataDxfId="1975"/>
    <tableColumn id="24" xr3:uid="{00000000-0010-0000-5701-000018000000}" name="24" dataDxfId="1974"/>
    <tableColumn id="25" xr3:uid="{00000000-0010-0000-5701-000019000000}" name="25" dataDxfId="1973"/>
    <tableColumn id="26" xr3:uid="{00000000-0010-0000-5701-00001A000000}" name="26" dataDxfId="1972"/>
    <tableColumn id="27" xr3:uid="{00000000-0010-0000-5701-00001B000000}" name="27" dataDxfId="1971"/>
    <tableColumn id="28" xr3:uid="{00000000-0010-0000-5701-00001C000000}" name="28" dataDxfId="1970"/>
    <tableColumn id="29" xr3:uid="{00000000-0010-0000-5701-00001D000000}" name="29" dataDxfId="1969"/>
    <tableColumn id="30" xr3:uid="{00000000-0010-0000-5701-00001E000000}" name="30" dataDxfId="1968"/>
    <tableColumn id="31" xr3:uid="{00000000-0010-0000-5701-00001F000000}" name="31" dataDxfId="1967"/>
  </tableColumns>
  <tableStyleInfo name="TableStyleMedium9" showFirstColumn="0" showLastColumn="0" showRowStripes="1" showColumnStripes="0"/>
</table>
</file>

<file path=xl/tables/table3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9" xr:uid="{00000000-000C-0000-FFFF-FFFF58010000}" name="Tabela33064320" displayName="Tabela33064320" ref="I51:AM66" totalsRowShown="0" headerRowDxfId="1966">
  <autoFilter ref="I51:AM66" xr:uid="{00000000-0009-0000-0100-00003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801-000001000000}" name="1" dataDxfId="1965"/>
    <tableColumn id="2" xr3:uid="{00000000-0010-0000-5801-000002000000}" name="2" dataDxfId="1964"/>
    <tableColumn id="3" xr3:uid="{00000000-0010-0000-5801-000003000000}" name="3" dataDxfId="1963"/>
    <tableColumn id="4" xr3:uid="{00000000-0010-0000-5801-000004000000}" name="4" dataDxfId="1962"/>
    <tableColumn id="5" xr3:uid="{00000000-0010-0000-5801-000005000000}" name="5" dataDxfId="1961"/>
    <tableColumn id="6" xr3:uid="{00000000-0010-0000-5801-000006000000}" name="6" dataDxfId="1960"/>
    <tableColumn id="7" xr3:uid="{00000000-0010-0000-5801-000007000000}" name="7" dataDxfId="1959"/>
    <tableColumn id="8" xr3:uid="{00000000-0010-0000-5801-000008000000}" name="8" dataDxfId="1958"/>
    <tableColumn id="9" xr3:uid="{00000000-0010-0000-5801-000009000000}" name="9" dataDxfId="1957"/>
    <tableColumn id="10" xr3:uid="{00000000-0010-0000-5801-00000A000000}" name="10" dataDxfId="1956"/>
    <tableColumn id="11" xr3:uid="{00000000-0010-0000-5801-00000B000000}" name="11" dataDxfId="1955"/>
    <tableColumn id="12" xr3:uid="{00000000-0010-0000-5801-00000C000000}" name="12" dataDxfId="1954"/>
    <tableColumn id="13" xr3:uid="{00000000-0010-0000-5801-00000D000000}" name="13" dataDxfId="1953"/>
    <tableColumn id="14" xr3:uid="{00000000-0010-0000-5801-00000E000000}" name="14" dataDxfId="1952"/>
    <tableColumn id="15" xr3:uid="{00000000-0010-0000-5801-00000F000000}" name="15" dataDxfId="1951"/>
    <tableColumn id="16" xr3:uid="{00000000-0010-0000-5801-000010000000}" name="16" dataDxfId="1950"/>
    <tableColumn id="17" xr3:uid="{00000000-0010-0000-5801-000011000000}" name="17" dataDxfId="1949"/>
    <tableColumn id="18" xr3:uid="{00000000-0010-0000-5801-000012000000}" name="18" dataDxfId="1948"/>
    <tableColumn id="19" xr3:uid="{00000000-0010-0000-5801-000013000000}" name="19" dataDxfId="1947"/>
    <tableColumn id="20" xr3:uid="{00000000-0010-0000-5801-000014000000}" name="20" dataDxfId="1946"/>
    <tableColumn id="21" xr3:uid="{00000000-0010-0000-5801-000015000000}" name="21" dataDxfId="1945"/>
    <tableColumn id="22" xr3:uid="{00000000-0010-0000-5801-000016000000}" name="22" dataDxfId="1944"/>
    <tableColumn id="23" xr3:uid="{00000000-0010-0000-5801-000017000000}" name="23" dataDxfId="1943"/>
    <tableColumn id="24" xr3:uid="{00000000-0010-0000-5801-000018000000}" name="24" dataDxfId="1942"/>
    <tableColumn id="25" xr3:uid="{00000000-0010-0000-5801-000019000000}" name="25" dataDxfId="1941"/>
    <tableColumn id="26" xr3:uid="{00000000-0010-0000-5801-00001A000000}" name="26" dataDxfId="1940"/>
    <tableColumn id="27" xr3:uid="{00000000-0010-0000-5801-00001B000000}" name="27" dataDxfId="1939"/>
    <tableColumn id="28" xr3:uid="{00000000-0010-0000-5801-00001C000000}" name="28" dataDxfId="1938"/>
    <tableColumn id="29" xr3:uid="{00000000-0010-0000-5801-00001D000000}" name="29" dataDxfId="1937"/>
    <tableColumn id="30" xr3:uid="{00000000-0010-0000-5801-00001E000000}" name="30" dataDxfId="1936"/>
    <tableColumn id="31" xr3:uid="{00000000-0010-0000-5801-00001F000000}" name="31" dataDxfId="1935"/>
  </tableColumns>
  <tableStyleInfo name="TableStyleMedium9" showFirstColumn="0" showLastColumn="0" showRowStripes="1" showColumnStripes="0"/>
</table>
</file>

<file path=xl/tables/table3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0" xr:uid="{00000000-000C-0000-FFFF-FFFF59010000}" name="Jedzenie2321" displayName="Jedzenie2321" ref="B74:G83" headerRowCount="0" totalsRowShown="0" headerRowDxfId="1934">
  <tableColumns count="6">
    <tableColumn id="1" xr3:uid="{00000000-0010-0000-5901-000001000000}" name="Kategoria" dataDxfId="1933">
      <calculatedColumnFormula>'Wzorzec kategorii'!B36</calculatedColumnFormula>
    </tableColumn>
    <tableColumn id="2" xr3:uid="{00000000-0010-0000-5901-000002000000}" name="0" headerRowDxfId="1932" dataDxfId="1931" dataCellStyle="Walutowy"/>
    <tableColumn id="3" xr3:uid="{00000000-0010-0000-5901-000003000000}" name="02" headerRowDxfId="1930" dataDxfId="1929" dataCellStyle="Walutowy">
      <calculatedColumnFormula>SUM(Tabela330324[#This Row])</calculatedColumnFormula>
    </tableColumn>
    <tableColumn id="4" xr3:uid="{00000000-0010-0000-5901-000004000000}" name="Kolumna4" dataDxfId="1928" dataCellStyle="Walutowy">
      <calculatedColumnFormula>C74-D74</calculatedColumnFormula>
    </tableColumn>
    <tableColumn id="5" xr3:uid="{00000000-0010-0000-5901-000005000000}" name="Kolumna1" dataDxfId="1927" dataCellStyle="Procentowy">
      <calculatedColumnFormula>IFERROR(D74/C74,"")</calculatedColumnFormula>
    </tableColumn>
    <tableColumn id="6" xr3:uid="{00000000-0010-0000-5901-000006000000}" name="Kolumna2" dataDxfId="1926" dataCellStyle="Walutowy"/>
  </tableColumns>
  <tableStyleInfo name="TableStyleLight9" showFirstColumn="0" showLastColumn="0" showRowStripes="1" showColumnStripes="0"/>
</table>
</file>

<file path=xl/tables/table3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00000000-000C-0000-FFFF-FFFF5A010000}" name="Transport3322" displayName="Transport3322" ref="B98:G107" headerRowCount="0" totalsRowShown="0">
  <tableColumns count="6">
    <tableColumn id="1" xr3:uid="{00000000-0010-0000-5A01-000001000000}" name="Kolumna1" dataDxfId="1925">
      <calculatedColumnFormula>'Wzorzec kategorii'!B60</calculatedColumnFormula>
    </tableColumn>
    <tableColumn id="2" xr3:uid="{00000000-0010-0000-5A01-000002000000}" name="Kolumna2" dataDxfId="1924" dataCellStyle="Walutowy"/>
    <tableColumn id="3" xr3:uid="{00000000-0010-0000-5A01-000003000000}" name="Kolumna3" dataDxfId="1923" dataCellStyle="Walutowy">
      <calculatedColumnFormula>SUM(Tabela1942336[#This Row])</calculatedColumnFormula>
    </tableColumn>
    <tableColumn id="4" xr3:uid="{00000000-0010-0000-5A01-000004000000}" name="Kolumna4" dataDxfId="1922" dataCellStyle="Walutowy">
      <calculatedColumnFormula>C98-D98</calculatedColumnFormula>
    </tableColumn>
    <tableColumn id="5" xr3:uid="{00000000-0010-0000-5A01-000005000000}" name="Kolumna5" dataDxfId="1921" dataCellStyle="Procentowy">
      <calculatedColumnFormula>IFERROR(D98/C98,"")</calculatedColumnFormula>
    </tableColumn>
    <tableColumn id="6" xr3:uid="{00000000-0010-0000-5A01-000006000000}" name="Kolumna6" dataDxfId="1920" dataCellStyle="Walutowy"/>
  </tableColumns>
  <tableStyleInfo name="TableStyleLight9" showFirstColumn="0" showLastColumn="0" showRowStripes="1" showColumnStripes="0"/>
</table>
</file>

<file path=xl/tables/table3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00000000-000C-0000-FFFF-FFFF5B010000}" name="Przychody10" displayName="Przychody10" ref="B52:G66" headerRowCount="0" totalsRowShown="0" headerRowDxfId="1919">
  <tableColumns count="6">
    <tableColumn id="1" xr3:uid="{00000000-0010-0000-5B01-000001000000}" name="Kolumna1" dataDxfId="1918">
      <calculatedColumnFormula>'Wzorzec kategorii'!B15</calculatedColumnFormula>
    </tableColumn>
    <tableColumn id="2" xr3:uid="{00000000-0010-0000-5B01-000002000000}" name="Kolumna2" dataDxfId="1917" dataCellStyle="Walutowy"/>
    <tableColumn id="3" xr3:uid="{00000000-0010-0000-5B01-000003000000}" name="Kolumna3" dataDxfId="1916" dataCellStyle="Walutowy">
      <calculatedColumnFormula>SUM(Tabela33064355[#This Row])</calculatedColumnFormula>
    </tableColumn>
    <tableColumn id="4" xr3:uid="{00000000-0010-0000-5B01-000004000000}" name="Kolumna4" dataDxfId="1915" dataCellStyle="Walutowy">
      <calculatedColumnFormula>Przychody10[[#This Row],[Kolumna3]]-Przychody10[[#This Row],[Kolumna2]]</calculatedColumnFormula>
    </tableColumn>
    <tableColumn id="5" xr3:uid="{00000000-0010-0000-5B01-000005000000}" name="Kolumna5" dataDxfId="1914" dataCellStyle="Procentowy">
      <calculatedColumnFormula>IFERROR(D52/C52,"")</calculatedColumnFormula>
    </tableColumn>
    <tableColumn id="6" xr3:uid="{00000000-0010-0000-5B01-000006000000}" name="Kolumna6" dataDxfId="1913"/>
  </tableColumns>
  <tableStyleInfo name="TableStyleLight9" showFirstColumn="0" showLastColumn="0" showRowStripes="1" showColumnStripes="0"/>
</table>
</file>

<file path=xl/tables/table3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00000000-000C-0000-FFFF-FFFF5C010000}" name="Tabela330324" displayName="Tabela330324" ref="I73:AM83" totalsRowShown="0" headerRowDxfId="1912">
  <autoFilter ref="I73:AM83" xr:uid="{00000000-0009-0000-0100-000043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5C01-000001000000}" name="1" dataDxfId="1911"/>
    <tableColumn id="2" xr3:uid="{00000000-0010-0000-5C01-000002000000}" name="2" dataDxfId="1910"/>
    <tableColumn id="3" xr3:uid="{00000000-0010-0000-5C01-000003000000}" name="3" dataDxfId="1909"/>
    <tableColumn id="4" xr3:uid="{00000000-0010-0000-5C01-000004000000}" name="4" dataDxfId="1908"/>
    <tableColumn id="5" xr3:uid="{00000000-0010-0000-5C01-000005000000}" name="5" dataDxfId="1907"/>
    <tableColumn id="6" xr3:uid="{00000000-0010-0000-5C01-000006000000}" name="6" dataDxfId="1906"/>
    <tableColumn id="7" xr3:uid="{00000000-0010-0000-5C01-000007000000}" name="7" dataDxfId="1905"/>
    <tableColumn id="8" xr3:uid="{00000000-0010-0000-5C01-000008000000}" name="8" dataDxfId="1904"/>
    <tableColumn id="9" xr3:uid="{00000000-0010-0000-5C01-000009000000}" name="9" dataDxfId="1903"/>
    <tableColumn id="10" xr3:uid="{00000000-0010-0000-5C01-00000A000000}" name="10" dataDxfId="1902"/>
    <tableColumn id="11" xr3:uid="{00000000-0010-0000-5C01-00000B000000}" name="11" dataDxfId="1901"/>
    <tableColumn id="12" xr3:uid="{00000000-0010-0000-5C01-00000C000000}" name="12" dataDxfId="1900"/>
    <tableColumn id="13" xr3:uid="{00000000-0010-0000-5C01-00000D000000}" name="13" dataDxfId="1899"/>
    <tableColumn id="14" xr3:uid="{00000000-0010-0000-5C01-00000E000000}" name="14" dataDxfId="1898"/>
    <tableColumn id="15" xr3:uid="{00000000-0010-0000-5C01-00000F000000}" name="15" dataDxfId="1897"/>
    <tableColumn id="16" xr3:uid="{00000000-0010-0000-5C01-000010000000}" name="16" dataDxfId="1896"/>
    <tableColumn id="17" xr3:uid="{00000000-0010-0000-5C01-000011000000}" name="17" dataDxfId="1895"/>
    <tableColumn id="18" xr3:uid="{00000000-0010-0000-5C01-000012000000}" name="18" dataDxfId="1894"/>
    <tableColumn id="19" xr3:uid="{00000000-0010-0000-5C01-000013000000}" name="19" dataDxfId="1893"/>
    <tableColumn id="20" xr3:uid="{00000000-0010-0000-5C01-000014000000}" name="20" dataDxfId="1892"/>
    <tableColumn id="21" xr3:uid="{00000000-0010-0000-5C01-000015000000}" name="21" dataDxfId="1891"/>
    <tableColumn id="22" xr3:uid="{00000000-0010-0000-5C01-000016000000}" name="22" dataDxfId="1890"/>
    <tableColumn id="23" xr3:uid="{00000000-0010-0000-5C01-000017000000}" name="23" dataDxfId="1889"/>
    <tableColumn id="24" xr3:uid="{00000000-0010-0000-5C01-000018000000}" name="24" dataDxfId="1888"/>
    <tableColumn id="25" xr3:uid="{00000000-0010-0000-5C01-000019000000}" name="25" dataDxfId="1887"/>
    <tableColumn id="26" xr3:uid="{00000000-0010-0000-5C01-00001A000000}" name="26" dataDxfId="1886"/>
    <tableColumn id="27" xr3:uid="{00000000-0010-0000-5C01-00001B000000}" name="27" dataDxfId="1885"/>
    <tableColumn id="28" xr3:uid="{00000000-0010-0000-5C01-00001C000000}" name="28" dataDxfId="1884"/>
    <tableColumn id="29" xr3:uid="{00000000-0010-0000-5C01-00001D000000}" name="29" dataDxfId="1883"/>
    <tableColumn id="30" xr3:uid="{00000000-0010-0000-5C01-00001E000000}" name="30" dataDxfId="1882"/>
    <tableColumn id="31" xr3:uid="{00000000-0010-0000-5C01-00001F000000}" name="31" dataDxfId="1881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3" xr:uid="{00000000-000C-0000-FFFF-FFFF24000000}" name="Tabela1539364" displayName="Tabela1539364" ref="B156:C165" headerRowCount="0" totalsRowShown="0">
  <tableColumns count="2">
    <tableColumn id="1" xr3:uid="{00000000-0010-0000-2400-000001000000}" name="Kolumna1" dataDxfId="8236"/>
    <tableColumn id="2" xr3:uid="{00000000-0010-0000-2400-000002000000}" name="Kolumna2" dataDxfId="8235"/>
  </tableColumns>
  <tableStyleInfo name="TableStyleLight9" showFirstColumn="0" showLastColumn="0" showRowStripes="1" showColumnStripes="0"/>
</table>
</file>

<file path=xl/tables/table3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00000000-000C-0000-FFFF-FFFF5D010000}" name="Tabela431325" displayName="Tabela431325" ref="B86:G95" headerRowCount="0" totalsRowShown="0" headerRowDxfId="1880">
  <tableColumns count="6">
    <tableColumn id="1" xr3:uid="{00000000-0010-0000-5D01-000001000000}" name="Kolumna1" dataDxfId="1879">
      <calculatedColumnFormula>'Wzorzec kategorii'!B48</calculatedColumnFormula>
    </tableColumn>
    <tableColumn id="2" xr3:uid="{00000000-0010-0000-5D01-000002000000}" name="Kolumna2" headerRowDxfId="1878" dataDxfId="1877" dataCellStyle="Walutowy"/>
    <tableColumn id="3" xr3:uid="{00000000-0010-0000-5D01-000003000000}" name="Kolumna3" headerRowDxfId="1876" dataDxfId="1875" dataCellStyle="Walutowy">
      <calculatedColumnFormula>SUM(Tabela1841335[#This Row])</calculatedColumnFormula>
    </tableColumn>
    <tableColumn id="4" xr3:uid="{00000000-0010-0000-5D01-000004000000}" name="Kolumna4" headerRowDxfId="1874" dataDxfId="1873" dataCellStyle="Walutowy">
      <calculatedColumnFormula>C86-D86</calculatedColumnFormula>
    </tableColumn>
    <tableColumn id="5" xr3:uid="{00000000-0010-0000-5D01-000005000000}" name="Kolumna5" headerRowDxfId="1872" dataDxfId="1871" dataCellStyle="Procentowy">
      <calculatedColumnFormula>IFERROR(D86/C86,"")</calculatedColumnFormula>
    </tableColumn>
    <tableColumn id="6" xr3:uid="{00000000-0010-0000-5D01-000006000000}" name="Kolumna6" headerRowDxfId="1870" dataDxfId="1869" dataCellStyle="Walutowy"/>
  </tableColumns>
  <tableStyleInfo name="TableStyleLight9" showFirstColumn="0" showLastColumn="0" showRowStripes="1" showColumnStripes="0"/>
</table>
</file>

<file path=xl/tables/table3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00000000-000C-0000-FFFF-FFFF5E010000}" name="Tabela832326" displayName="Tabela832326" ref="B110:G119" headerRowCount="0" totalsRowShown="0">
  <tableColumns count="6">
    <tableColumn id="1" xr3:uid="{00000000-0010-0000-5E01-000001000000}" name="Kolumna1" headerRowDxfId="1868" dataDxfId="1867">
      <calculatedColumnFormula>'Wzorzec kategorii'!B72</calculatedColumnFormula>
    </tableColumn>
    <tableColumn id="2" xr3:uid="{00000000-0010-0000-5E01-000002000000}" name="Kolumna2" dataDxfId="1866" dataCellStyle="Walutowy"/>
    <tableColumn id="3" xr3:uid="{00000000-0010-0000-5E01-000003000000}" name="Kolumna3" dataDxfId="1865" dataCellStyle="Walutowy">
      <calculatedColumnFormula>SUM(Tabela192143337[#This Row])</calculatedColumnFormula>
    </tableColumn>
    <tableColumn id="4" xr3:uid="{00000000-0010-0000-5E01-000004000000}" name="Kolumna4" dataDxfId="1864" dataCellStyle="Walutowy">
      <calculatedColumnFormula>C110-D110</calculatedColumnFormula>
    </tableColumn>
    <tableColumn id="5" xr3:uid="{00000000-0010-0000-5E01-000005000000}" name="Kolumna5" dataDxfId="1863" dataCellStyle="Procentowy">
      <calculatedColumnFormula>IFERROR(D110/C110,"")</calculatedColumnFormula>
    </tableColumn>
    <tableColumn id="6" xr3:uid="{00000000-0010-0000-5E01-000006000000}" name="Kolumna6" dataDxfId="1862" dataCellStyle="Walutowy"/>
  </tableColumns>
  <tableStyleInfo name="TableStyleLight9" showFirstColumn="0" showLastColumn="0" showRowStripes="1" showColumnStripes="0"/>
</table>
</file>

<file path=xl/tables/table3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00000000-000C-0000-FFFF-FFFF5F010000}" name="Tabela933327" displayName="Tabela933327" ref="B122:G131" headerRowCount="0" totalsRowShown="0">
  <tableColumns count="6">
    <tableColumn id="1" xr3:uid="{00000000-0010-0000-5F01-000001000000}" name="Kolumna1" headerRowDxfId="1861" dataDxfId="1860">
      <calculatedColumnFormula>'Wzorzec kategorii'!B84</calculatedColumnFormula>
    </tableColumn>
    <tableColumn id="2" xr3:uid="{00000000-0010-0000-5F01-000002000000}" name="Kolumna2" dataDxfId="1859" dataCellStyle="Walutowy"/>
    <tableColumn id="3" xr3:uid="{00000000-0010-0000-5F01-000003000000}" name="Kolumna3" dataDxfId="1858" dataCellStyle="Walutowy">
      <calculatedColumnFormula>SUM(Tabela19212547341[#This Row])</calculatedColumnFormula>
    </tableColumn>
    <tableColumn id="4" xr3:uid="{00000000-0010-0000-5F01-000004000000}" name="Kolumna4" dataDxfId="1857" dataCellStyle="Walutowy">
      <calculatedColumnFormula>C122-D122</calculatedColumnFormula>
    </tableColumn>
    <tableColumn id="5" xr3:uid="{00000000-0010-0000-5F01-000005000000}" name="Kolumna5" dataDxfId="1856" dataCellStyle="Procentowy">
      <calculatedColumnFormula>IFERROR(D122/C122,"")</calculatedColumnFormula>
    </tableColumn>
    <tableColumn id="6" xr3:uid="{00000000-0010-0000-5F01-000006000000}" name="Kolumna6" dataDxfId="1855" dataCellStyle="Walutowy"/>
  </tableColumns>
  <tableStyleInfo name="TableStyleLight9" showFirstColumn="0" showLastColumn="0" showRowStripes="1" showColumnStripes="0"/>
</table>
</file>

<file path=xl/tables/table3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00000000-000C-0000-FFFF-FFFF60010000}" name="Tabela1034328" displayName="Tabela1034328" ref="B134:G143" headerRowCount="0" totalsRowShown="0">
  <tableColumns count="6">
    <tableColumn id="1" xr3:uid="{00000000-0010-0000-6001-000001000000}" name="Kolumna1" headerRowDxfId="1854" dataDxfId="1853">
      <calculatedColumnFormula>'Wzorzec kategorii'!B96</calculatedColumnFormula>
    </tableColumn>
    <tableColumn id="2" xr3:uid="{00000000-0010-0000-6001-000002000000}" name="Kolumna2" dataDxfId="1852" dataCellStyle="Walutowy"/>
    <tableColumn id="3" xr3:uid="{00000000-0010-0000-6001-000003000000}" name="Kolumna3" dataDxfId="1851" dataCellStyle="Walutowy">
      <calculatedColumnFormula>SUM(Tabela19212446340[#This Row])</calculatedColumnFormula>
    </tableColumn>
    <tableColumn id="4" xr3:uid="{00000000-0010-0000-6001-000004000000}" name="Kolumna4" dataDxfId="1850" dataCellStyle="Walutowy">
      <calculatedColumnFormula>C134-D134</calculatedColumnFormula>
    </tableColumn>
    <tableColumn id="5" xr3:uid="{00000000-0010-0000-6001-000005000000}" name="Kolumna5" dataDxfId="1849" dataCellStyle="Procentowy">
      <calculatedColumnFormula>IFERROR(D134/C134,"")</calculatedColumnFormula>
    </tableColumn>
    <tableColumn id="6" xr3:uid="{00000000-0010-0000-6001-000006000000}" name="Kolumna6" dataDxfId="1848" dataCellStyle="Walutowy"/>
  </tableColumns>
  <tableStyleInfo name="TableStyleLight9" showFirstColumn="0" showLastColumn="0" showRowStripes="1" showColumnStripes="0"/>
</table>
</file>

<file path=xl/tables/table3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00000000-000C-0000-FFFF-FFFF61010000}" name="Tabela1135329" displayName="Tabela1135329" ref="B146:G155" headerRowCount="0" totalsRowShown="0">
  <tableColumns count="6">
    <tableColumn id="1" xr3:uid="{00000000-0010-0000-6101-000001000000}" name="Kolumna1" dataDxfId="1847">
      <calculatedColumnFormula>'Wzorzec kategorii'!B108</calculatedColumnFormula>
    </tableColumn>
    <tableColumn id="2" xr3:uid="{00000000-0010-0000-6101-000002000000}" name="Kolumna2" dataDxfId="1846" dataCellStyle="Walutowy"/>
    <tableColumn id="3" xr3:uid="{00000000-0010-0000-6101-000003000000}" name="Kolumna3" dataDxfId="1845" dataCellStyle="Walutowy">
      <calculatedColumnFormula>SUM(Tabela192244338[#This Row])</calculatedColumnFormula>
    </tableColumn>
    <tableColumn id="4" xr3:uid="{00000000-0010-0000-6101-000004000000}" name="Kolumna4" dataDxfId="1844" dataCellStyle="Walutowy">
      <calculatedColumnFormula>C146-D146</calculatedColumnFormula>
    </tableColumn>
    <tableColumn id="5" xr3:uid="{00000000-0010-0000-6101-000005000000}" name="Kolumna5" dataDxfId="1843" dataCellStyle="Procentowy">
      <calculatedColumnFormula>IFERROR(D146/C146,"")</calculatedColumnFormula>
    </tableColumn>
    <tableColumn id="6" xr3:uid="{00000000-0010-0000-6101-000006000000}" name="Kolumna6" dataDxfId="1842" dataCellStyle="Walutowy"/>
  </tableColumns>
  <tableStyleInfo name="TableStyleLight9" showFirstColumn="0" showLastColumn="0" showRowStripes="1" showColumnStripes="0"/>
</table>
</file>

<file path=xl/tables/table3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9" xr:uid="{00000000-000C-0000-FFFF-FFFF62010000}" name="Tabela1236330" displayName="Tabela1236330" ref="B158:G167" headerRowCount="0" totalsRowShown="0">
  <tableColumns count="6">
    <tableColumn id="1" xr3:uid="{00000000-0010-0000-6201-000001000000}" name="Kolumna1" dataDxfId="1841">
      <calculatedColumnFormula>'Wzorzec kategorii'!B120</calculatedColumnFormula>
    </tableColumn>
    <tableColumn id="2" xr3:uid="{00000000-0010-0000-6201-000002000000}" name="Kolumna2" dataDxfId="1840" dataCellStyle="Walutowy"/>
    <tableColumn id="3" xr3:uid="{00000000-0010-0000-6201-000003000000}" name="Kolumna3" dataDxfId="1839" dataCellStyle="Walutowy">
      <calculatedColumnFormula>SUM(Tabela2548342[#This Row])</calculatedColumnFormula>
    </tableColumn>
    <tableColumn id="4" xr3:uid="{00000000-0010-0000-6201-000004000000}" name="Kolumna4" dataDxfId="1838" dataCellStyle="Walutowy">
      <calculatedColumnFormula>C158-D158</calculatedColumnFormula>
    </tableColumn>
    <tableColumn id="5" xr3:uid="{00000000-0010-0000-6201-000005000000}" name="Kolumna5" dataDxfId="1837" dataCellStyle="Procentowy">
      <calculatedColumnFormula>IFERROR(D158/C158,"")</calculatedColumnFormula>
    </tableColumn>
    <tableColumn id="6" xr3:uid="{00000000-0010-0000-6201-000006000000}" name="Kolumna6" dataDxfId="1836" dataCellStyle="Walutowy"/>
  </tableColumns>
  <tableStyleInfo name="TableStyleLight9" showFirstColumn="0" showLastColumn="0" showRowStripes="1" showColumnStripes="0"/>
</table>
</file>

<file path=xl/tables/table3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0" xr:uid="{00000000-000C-0000-FFFF-FFFF63010000}" name="Tabela1337331" displayName="Tabela1337331" ref="B170:G179" headerRowCount="0" totalsRowShown="0">
  <tableColumns count="6">
    <tableColumn id="1" xr3:uid="{00000000-0010-0000-6301-000001000000}" name="Kolumna1" dataDxfId="1835">
      <calculatedColumnFormula>'Wzorzec kategorii'!B132</calculatedColumnFormula>
    </tableColumn>
    <tableColumn id="2" xr3:uid="{00000000-0010-0000-6301-000002000000}" name="Kolumna2" dataDxfId="1834" dataCellStyle="Walutowy"/>
    <tableColumn id="3" xr3:uid="{00000000-0010-0000-6301-000003000000}" name="Kolumna3" dataDxfId="1833" dataCellStyle="Walutowy">
      <calculatedColumnFormula>SUM(Tabela2649343[#This Row])</calculatedColumnFormula>
    </tableColumn>
    <tableColumn id="4" xr3:uid="{00000000-0010-0000-6301-000004000000}" name="Kolumna4" dataDxfId="1832" dataCellStyle="Walutowy">
      <calculatedColumnFormula>C170-D170</calculatedColumnFormula>
    </tableColumn>
    <tableColumn id="5" xr3:uid="{00000000-0010-0000-6301-000005000000}" name="Kolumna5" dataDxfId="1831" dataCellStyle="Procentowy">
      <calculatedColumnFormula>IFERROR(D170/C170,"")</calculatedColumnFormula>
    </tableColumn>
    <tableColumn id="6" xr3:uid="{00000000-0010-0000-6301-000006000000}" name="Kolumna6" dataDxfId="1830" dataCellStyle="Walutowy"/>
  </tableColumns>
  <tableStyleInfo name="TableStyleLight9" showFirstColumn="0" showLastColumn="0" showRowStripes="1" showColumnStripes="0"/>
</table>
</file>

<file path=xl/tables/table3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1" xr:uid="{00000000-000C-0000-FFFF-FFFF64010000}" name="Tabela1438332" displayName="Tabela1438332" ref="B182:G191" headerRowCount="0" totalsRowShown="0">
  <tableColumns count="6">
    <tableColumn id="1" xr3:uid="{00000000-0010-0000-6401-000001000000}" name="Kolumna1" dataDxfId="1829">
      <calculatedColumnFormula>'Wzorzec kategorii'!B144</calculatedColumnFormula>
    </tableColumn>
    <tableColumn id="2" xr3:uid="{00000000-0010-0000-6401-000002000000}" name="Kolumna2" dataDxfId="1828" dataCellStyle="Walutowy"/>
    <tableColumn id="3" xr3:uid="{00000000-0010-0000-6401-000003000000}" name="Kolumna3" dataDxfId="1827" dataCellStyle="Walutowy">
      <calculatedColumnFormula>SUM(Tabela2750344[#This Row])</calculatedColumnFormula>
    </tableColumn>
    <tableColumn id="4" xr3:uid="{00000000-0010-0000-6401-000004000000}" name="Kolumna4" dataDxfId="1826" dataCellStyle="Walutowy">
      <calculatedColumnFormula>C182-D182</calculatedColumnFormula>
    </tableColumn>
    <tableColumn id="5" xr3:uid="{00000000-0010-0000-6401-000005000000}" name="Kolumna5" dataDxfId="1825" dataCellStyle="Procentowy">
      <calculatedColumnFormula>IFERROR(D182/C182,"")</calculatedColumnFormula>
    </tableColumn>
    <tableColumn id="6" xr3:uid="{00000000-0010-0000-6401-000006000000}" name="Kolumna6" dataDxfId="1824" dataCellStyle="Walutowy"/>
  </tableColumns>
  <tableStyleInfo name="TableStyleLight9" showFirstColumn="0" showLastColumn="0" showRowStripes="1" showColumnStripes="0"/>
</table>
</file>

<file path=xl/tables/table3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2" xr:uid="{00000000-000C-0000-FFFF-FFFF65010000}" name="Tabela1539333" displayName="Tabela1539333" ref="B194:G203" headerRowCount="0" totalsRowShown="0">
  <tableColumns count="6">
    <tableColumn id="1" xr3:uid="{00000000-0010-0000-6501-000001000000}" name="Kolumna1" dataDxfId="1823">
      <calculatedColumnFormula>'Wzorzec kategorii'!B156</calculatedColumnFormula>
    </tableColumn>
    <tableColumn id="2" xr3:uid="{00000000-0010-0000-6501-000002000000}" name="Kolumna2" dataDxfId="1822" dataCellStyle="Walutowy"/>
    <tableColumn id="3" xr3:uid="{00000000-0010-0000-6501-000003000000}" name="Kolumna3" dataDxfId="1821" dataCellStyle="Walutowy">
      <calculatedColumnFormula>SUM(Tabela2851345[#This Row])</calculatedColumnFormula>
    </tableColumn>
    <tableColumn id="4" xr3:uid="{00000000-0010-0000-6501-000004000000}" name="Kolumna4" dataDxfId="1820" dataCellStyle="Walutowy">
      <calculatedColumnFormula>C194-D194</calculatedColumnFormula>
    </tableColumn>
    <tableColumn id="5" xr3:uid="{00000000-0010-0000-6501-000005000000}" name="Kolumna5" dataDxfId="1819" dataCellStyle="Procentowy">
      <calculatedColumnFormula>IFERROR(D194/C194,"")</calculatedColumnFormula>
    </tableColumn>
    <tableColumn id="6" xr3:uid="{00000000-0010-0000-6501-000006000000}" name="Kolumna6" dataDxfId="1818" dataCellStyle="Walutowy"/>
  </tableColumns>
  <tableStyleInfo name="TableStyleLight9" showFirstColumn="0" showLastColumn="0" showRowStripes="1" showColumnStripes="0"/>
</table>
</file>

<file path=xl/tables/table3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3" xr:uid="{00000000-000C-0000-FFFF-FFFF66010000}" name="Tabela1640334" displayName="Tabela1640334" ref="B206:G215" headerRowCount="0" totalsRowShown="0">
  <tableColumns count="6">
    <tableColumn id="1" xr3:uid="{00000000-0010-0000-6601-000001000000}" name="Kolumna1" dataDxfId="1817">
      <calculatedColumnFormula>'Wzorzec kategorii'!B168</calculatedColumnFormula>
    </tableColumn>
    <tableColumn id="2" xr3:uid="{00000000-0010-0000-6601-000002000000}" name="Kolumna2" dataDxfId="1816" dataCellStyle="Walutowy"/>
    <tableColumn id="3" xr3:uid="{00000000-0010-0000-6601-000003000000}" name="Kolumna3" dataDxfId="1815" dataCellStyle="Walutowy">
      <calculatedColumnFormula>SUM(Tabela192345339[#This Row])</calculatedColumnFormula>
    </tableColumn>
    <tableColumn id="4" xr3:uid="{00000000-0010-0000-6601-000004000000}" name="Kolumna4" dataDxfId="1814" dataCellStyle="Walutowy">
      <calculatedColumnFormula>C206-D206</calculatedColumnFormula>
    </tableColumn>
    <tableColumn id="5" xr3:uid="{00000000-0010-0000-6601-000005000000}" name="Kolumna5" dataDxfId="1813" dataCellStyle="Procentowy">
      <calculatedColumnFormula>IFERROR(D206/C206,"")</calculatedColumnFormula>
    </tableColumn>
    <tableColumn id="6" xr3:uid="{00000000-0010-0000-6601-000006000000}" name="Kolumna6" dataDxfId="1812" dataCellStyle="Walutowy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4" xr:uid="{00000000-000C-0000-FFFF-FFFF25000000}" name="Tabela1640365" displayName="Tabela1640365" ref="B168:C177" headerRowCount="0" totalsRowShown="0">
  <tableColumns count="2">
    <tableColumn id="1" xr3:uid="{00000000-0010-0000-2500-000001000000}" name="Kolumna1" dataDxfId="8234"/>
    <tableColumn id="2" xr3:uid="{00000000-0010-0000-2500-000002000000}" name="Kolumna2" dataDxfId="8233"/>
  </tableColumns>
  <tableStyleInfo name="TableStyleLight9" showFirstColumn="0" showLastColumn="0" showRowStripes="1" showColumnStripes="0"/>
</table>
</file>

<file path=xl/tables/table3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4" xr:uid="{00000000-000C-0000-FFFF-FFFF67010000}" name="Tabela1841335" displayName="Tabela1841335" ref="I85:AM95" totalsRowShown="0" headerRowDxfId="1811" dataDxfId="1809" headerRowBorderDxfId="1810">
  <autoFilter ref="I85:AM95" xr:uid="{00000000-0009-0000-0100-00004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701-000001000000}" name="1" dataDxfId="1808"/>
    <tableColumn id="2" xr3:uid="{00000000-0010-0000-6701-000002000000}" name="2" dataDxfId="1807"/>
    <tableColumn id="3" xr3:uid="{00000000-0010-0000-6701-000003000000}" name="3" dataDxfId="1806"/>
    <tableColumn id="4" xr3:uid="{00000000-0010-0000-6701-000004000000}" name="4" dataDxfId="1805"/>
    <tableColumn id="5" xr3:uid="{00000000-0010-0000-6701-000005000000}" name="5" dataDxfId="1804"/>
    <tableColumn id="6" xr3:uid="{00000000-0010-0000-6701-000006000000}" name="6" dataDxfId="1803"/>
    <tableColumn id="7" xr3:uid="{00000000-0010-0000-6701-000007000000}" name="7" dataDxfId="1802"/>
    <tableColumn id="8" xr3:uid="{00000000-0010-0000-6701-000008000000}" name="8" dataDxfId="1801"/>
    <tableColumn id="9" xr3:uid="{00000000-0010-0000-6701-000009000000}" name="9" dataDxfId="1800"/>
    <tableColumn id="10" xr3:uid="{00000000-0010-0000-6701-00000A000000}" name="10" dataDxfId="1799"/>
    <tableColumn id="11" xr3:uid="{00000000-0010-0000-6701-00000B000000}" name="11" dataDxfId="1798"/>
    <tableColumn id="12" xr3:uid="{00000000-0010-0000-6701-00000C000000}" name="12" dataDxfId="1797"/>
    <tableColumn id="13" xr3:uid="{00000000-0010-0000-6701-00000D000000}" name="13" dataDxfId="1796"/>
    <tableColumn id="14" xr3:uid="{00000000-0010-0000-6701-00000E000000}" name="14" dataDxfId="1795"/>
    <tableColumn id="15" xr3:uid="{00000000-0010-0000-6701-00000F000000}" name="15" dataDxfId="1794"/>
    <tableColumn id="16" xr3:uid="{00000000-0010-0000-6701-000010000000}" name="16" dataDxfId="1793"/>
    <tableColumn id="17" xr3:uid="{00000000-0010-0000-6701-000011000000}" name="17" dataDxfId="1792"/>
    <tableColumn id="18" xr3:uid="{00000000-0010-0000-6701-000012000000}" name="18" dataDxfId="1791"/>
    <tableColumn id="19" xr3:uid="{00000000-0010-0000-6701-000013000000}" name="19" dataDxfId="1790"/>
    <tableColumn id="20" xr3:uid="{00000000-0010-0000-6701-000014000000}" name="20" dataDxfId="1789"/>
    <tableColumn id="21" xr3:uid="{00000000-0010-0000-6701-000015000000}" name="21" dataDxfId="1788"/>
    <tableColumn id="22" xr3:uid="{00000000-0010-0000-6701-000016000000}" name="22" dataDxfId="1787"/>
    <tableColumn id="23" xr3:uid="{00000000-0010-0000-6701-000017000000}" name="23" dataDxfId="1786"/>
    <tableColumn id="24" xr3:uid="{00000000-0010-0000-6701-000018000000}" name="24" dataDxfId="1785"/>
    <tableColumn id="25" xr3:uid="{00000000-0010-0000-6701-000019000000}" name="25" dataDxfId="1784"/>
    <tableColumn id="26" xr3:uid="{00000000-0010-0000-6701-00001A000000}" name="26" dataDxfId="1783"/>
    <tableColumn id="27" xr3:uid="{00000000-0010-0000-6701-00001B000000}" name="27" dataDxfId="1782"/>
    <tableColumn id="28" xr3:uid="{00000000-0010-0000-6701-00001C000000}" name="28" dataDxfId="1781"/>
    <tableColumn id="29" xr3:uid="{00000000-0010-0000-6701-00001D000000}" name="29" dataDxfId="1780"/>
    <tableColumn id="30" xr3:uid="{00000000-0010-0000-6701-00001E000000}" name="30" dataDxfId="1779"/>
    <tableColumn id="31" xr3:uid="{00000000-0010-0000-6701-00001F000000}" name="31" dataDxfId="1778"/>
  </tableColumns>
  <tableStyleInfo name="TableStyleMedium9" showFirstColumn="0" showLastColumn="0" showRowStripes="1" showColumnStripes="0"/>
</table>
</file>

<file path=xl/tables/table3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5" xr:uid="{00000000-000C-0000-FFFF-FFFF68010000}" name="Tabela1942336" displayName="Tabela1942336" ref="I97:AM107" totalsRowShown="0" headerRowDxfId="1777" dataDxfId="1775" headerRowBorderDxfId="1776">
  <autoFilter ref="I97:AM107" xr:uid="{00000000-0009-0000-0100-00004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801-000001000000}" name="1" dataDxfId="1774"/>
    <tableColumn id="2" xr3:uid="{00000000-0010-0000-6801-000002000000}" name="2" dataDxfId="1773"/>
    <tableColumn id="3" xr3:uid="{00000000-0010-0000-6801-000003000000}" name="3" dataDxfId="1772"/>
    <tableColumn id="4" xr3:uid="{00000000-0010-0000-6801-000004000000}" name="4" dataDxfId="1771"/>
    <tableColumn id="5" xr3:uid="{00000000-0010-0000-6801-000005000000}" name="5" dataDxfId="1770"/>
    <tableColumn id="6" xr3:uid="{00000000-0010-0000-6801-000006000000}" name="6" dataDxfId="1769"/>
    <tableColumn id="7" xr3:uid="{00000000-0010-0000-6801-000007000000}" name="7" dataDxfId="1768"/>
    <tableColumn id="8" xr3:uid="{00000000-0010-0000-6801-000008000000}" name="8" dataDxfId="1767"/>
    <tableColumn id="9" xr3:uid="{00000000-0010-0000-6801-000009000000}" name="9" dataDxfId="1766"/>
    <tableColumn id="10" xr3:uid="{00000000-0010-0000-6801-00000A000000}" name="10" dataDxfId="1765"/>
    <tableColumn id="11" xr3:uid="{00000000-0010-0000-6801-00000B000000}" name="11" dataDxfId="1764"/>
    <tableColumn id="12" xr3:uid="{00000000-0010-0000-6801-00000C000000}" name="12" dataDxfId="1763"/>
    <tableColumn id="13" xr3:uid="{00000000-0010-0000-6801-00000D000000}" name="13" dataDxfId="1762"/>
    <tableColumn id="14" xr3:uid="{00000000-0010-0000-6801-00000E000000}" name="14" dataDxfId="1761"/>
    <tableColumn id="15" xr3:uid="{00000000-0010-0000-6801-00000F000000}" name="15" dataDxfId="1760"/>
    <tableColumn id="16" xr3:uid="{00000000-0010-0000-6801-000010000000}" name="16" dataDxfId="1759"/>
    <tableColumn id="17" xr3:uid="{00000000-0010-0000-6801-000011000000}" name="17" dataDxfId="1758"/>
    <tableColumn id="18" xr3:uid="{00000000-0010-0000-6801-000012000000}" name="18" dataDxfId="1757"/>
    <tableColumn id="19" xr3:uid="{00000000-0010-0000-6801-000013000000}" name="19" dataDxfId="1756"/>
    <tableColumn id="20" xr3:uid="{00000000-0010-0000-6801-000014000000}" name="20" dataDxfId="1755"/>
    <tableColumn id="21" xr3:uid="{00000000-0010-0000-6801-000015000000}" name="21" dataDxfId="1754"/>
    <tableColumn id="22" xr3:uid="{00000000-0010-0000-6801-000016000000}" name="22" dataDxfId="1753"/>
    <tableColumn id="23" xr3:uid="{00000000-0010-0000-6801-000017000000}" name="23" dataDxfId="1752"/>
    <tableColumn id="24" xr3:uid="{00000000-0010-0000-6801-000018000000}" name="24" dataDxfId="1751"/>
    <tableColumn id="25" xr3:uid="{00000000-0010-0000-6801-000019000000}" name="25" dataDxfId="1750"/>
    <tableColumn id="26" xr3:uid="{00000000-0010-0000-6801-00001A000000}" name="26" dataDxfId="1749"/>
    <tableColumn id="27" xr3:uid="{00000000-0010-0000-6801-00001B000000}" name="27" dataDxfId="1748"/>
    <tableColumn id="28" xr3:uid="{00000000-0010-0000-6801-00001C000000}" name="28" dataDxfId="1747"/>
    <tableColumn id="29" xr3:uid="{00000000-0010-0000-6801-00001D000000}" name="29" dataDxfId="1746"/>
    <tableColumn id="30" xr3:uid="{00000000-0010-0000-6801-00001E000000}" name="30" dataDxfId="1745"/>
    <tableColumn id="31" xr3:uid="{00000000-0010-0000-6801-00001F000000}" name="31" dataDxfId="1744"/>
  </tableColumns>
  <tableStyleInfo name="TableStyleMedium9" showFirstColumn="0" showLastColumn="0" showRowStripes="1" showColumnStripes="0"/>
</table>
</file>

<file path=xl/tables/table3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6" xr:uid="{00000000-000C-0000-FFFF-FFFF69010000}" name="Tabela192143337" displayName="Tabela192143337" ref="I109:AM119" totalsRowShown="0" headerRowDxfId="1743" dataDxfId="1741" headerRowBorderDxfId="1742">
  <autoFilter ref="I109:AM119" xr:uid="{00000000-0009-0000-0100-000050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901-000001000000}" name="1" dataDxfId="1740"/>
    <tableColumn id="2" xr3:uid="{00000000-0010-0000-6901-000002000000}" name="2" dataDxfId="1739"/>
    <tableColumn id="3" xr3:uid="{00000000-0010-0000-6901-000003000000}" name="3" dataDxfId="1738"/>
    <tableColumn id="4" xr3:uid="{00000000-0010-0000-6901-000004000000}" name="4" dataDxfId="1737"/>
    <tableColumn id="5" xr3:uid="{00000000-0010-0000-6901-000005000000}" name="5" dataDxfId="1736"/>
    <tableColumn id="6" xr3:uid="{00000000-0010-0000-6901-000006000000}" name="6" dataDxfId="1735"/>
    <tableColumn id="7" xr3:uid="{00000000-0010-0000-6901-000007000000}" name="7" dataDxfId="1734"/>
    <tableColumn id="8" xr3:uid="{00000000-0010-0000-6901-000008000000}" name="8" dataDxfId="1733"/>
    <tableColumn id="9" xr3:uid="{00000000-0010-0000-6901-000009000000}" name="9" dataDxfId="1732"/>
    <tableColumn id="10" xr3:uid="{00000000-0010-0000-6901-00000A000000}" name="10" dataDxfId="1731"/>
    <tableColumn id="11" xr3:uid="{00000000-0010-0000-6901-00000B000000}" name="11" dataDxfId="1730"/>
    <tableColumn id="12" xr3:uid="{00000000-0010-0000-6901-00000C000000}" name="12" dataDxfId="1729"/>
    <tableColumn id="13" xr3:uid="{00000000-0010-0000-6901-00000D000000}" name="13" dataDxfId="1728"/>
    <tableColumn id="14" xr3:uid="{00000000-0010-0000-6901-00000E000000}" name="14" dataDxfId="1727"/>
    <tableColumn id="15" xr3:uid="{00000000-0010-0000-6901-00000F000000}" name="15" dataDxfId="1726"/>
    <tableColumn id="16" xr3:uid="{00000000-0010-0000-6901-000010000000}" name="16" dataDxfId="1725"/>
    <tableColumn id="17" xr3:uid="{00000000-0010-0000-6901-000011000000}" name="17" dataDxfId="1724"/>
    <tableColumn id="18" xr3:uid="{00000000-0010-0000-6901-000012000000}" name="18" dataDxfId="1723"/>
    <tableColumn id="19" xr3:uid="{00000000-0010-0000-6901-000013000000}" name="19" dataDxfId="1722"/>
    <tableColumn id="20" xr3:uid="{00000000-0010-0000-6901-000014000000}" name="20" dataDxfId="1721"/>
    <tableColumn id="21" xr3:uid="{00000000-0010-0000-6901-000015000000}" name="21" dataDxfId="1720"/>
    <tableColumn id="22" xr3:uid="{00000000-0010-0000-6901-000016000000}" name="22" dataDxfId="1719"/>
    <tableColumn id="23" xr3:uid="{00000000-0010-0000-6901-000017000000}" name="23" dataDxfId="1718"/>
    <tableColumn id="24" xr3:uid="{00000000-0010-0000-6901-000018000000}" name="24" dataDxfId="1717"/>
    <tableColumn id="25" xr3:uid="{00000000-0010-0000-6901-000019000000}" name="25" dataDxfId="1716"/>
    <tableColumn id="26" xr3:uid="{00000000-0010-0000-6901-00001A000000}" name="26" dataDxfId="1715"/>
    <tableColumn id="27" xr3:uid="{00000000-0010-0000-6901-00001B000000}" name="27" dataDxfId="1714"/>
    <tableColumn id="28" xr3:uid="{00000000-0010-0000-6901-00001C000000}" name="28" dataDxfId="1713"/>
    <tableColumn id="29" xr3:uid="{00000000-0010-0000-6901-00001D000000}" name="29" dataDxfId="1712"/>
    <tableColumn id="30" xr3:uid="{00000000-0010-0000-6901-00001E000000}" name="30" dataDxfId="1711"/>
    <tableColumn id="31" xr3:uid="{00000000-0010-0000-6901-00001F000000}" name="31" dataDxfId="1710"/>
  </tableColumns>
  <tableStyleInfo name="TableStyleMedium9" showFirstColumn="0" showLastColumn="0" showRowStripes="1" showColumnStripes="0"/>
</table>
</file>

<file path=xl/tables/table3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7" xr:uid="{00000000-000C-0000-FFFF-FFFF6A010000}" name="Tabela192244338" displayName="Tabela192244338" ref="I145:AM155" totalsRowShown="0" headerRowDxfId="1709" dataDxfId="1707" headerRowBorderDxfId="1708">
  <autoFilter ref="I145:AM155" xr:uid="{00000000-0009-0000-0100-000051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A01-000001000000}" name="1" dataDxfId="1706"/>
    <tableColumn id="2" xr3:uid="{00000000-0010-0000-6A01-000002000000}" name="2" dataDxfId="1705"/>
    <tableColumn id="3" xr3:uid="{00000000-0010-0000-6A01-000003000000}" name="3" dataDxfId="1704"/>
    <tableColumn id="4" xr3:uid="{00000000-0010-0000-6A01-000004000000}" name="4" dataDxfId="1703"/>
    <tableColumn id="5" xr3:uid="{00000000-0010-0000-6A01-000005000000}" name="5" dataDxfId="1702"/>
    <tableColumn id="6" xr3:uid="{00000000-0010-0000-6A01-000006000000}" name="6" dataDxfId="1701"/>
    <tableColumn id="7" xr3:uid="{00000000-0010-0000-6A01-000007000000}" name="7" dataDxfId="1700"/>
    <tableColumn id="8" xr3:uid="{00000000-0010-0000-6A01-000008000000}" name="8" dataDxfId="1699"/>
    <tableColumn id="9" xr3:uid="{00000000-0010-0000-6A01-000009000000}" name="9" dataDxfId="1698"/>
    <tableColumn id="10" xr3:uid="{00000000-0010-0000-6A01-00000A000000}" name="10" dataDxfId="1697"/>
    <tableColumn id="11" xr3:uid="{00000000-0010-0000-6A01-00000B000000}" name="11" dataDxfId="1696"/>
    <tableColumn id="12" xr3:uid="{00000000-0010-0000-6A01-00000C000000}" name="12" dataDxfId="1695"/>
    <tableColumn id="13" xr3:uid="{00000000-0010-0000-6A01-00000D000000}" name="13" dataDxfId="1694"/>
    <tableColumn id="14" xr3:uid="{00000000-0010-0000-6A01-00000E000000}" name="14" dataDxfId="1693"/>
    <tableColumn id="15" xr3:uid="{00000000-0010-0000-6A01-00000F000000}" name="15" dataDxfId="1692"/>
    <tableColumn id="16" xr3:uid="{00000000-0010-0000-6A01-000010000000}" name="16" dataDxfId="1691"/>
    <tableColumn id="17" xr3:uid="{00000000-0010-0000-6A01-000011000000}" name="17" dataDxfId="1690"/>
    <tableColumn id="18" xr3:uid="{00000000-0010-0000-6A01-000012000000}" name="18" dataDxfId="1689"/>
    <tableColumn id="19" xr3:uid="{00000000-0010-0000-6A01-000013000000}" name="19" dataDxfId="1688"/>
    <tableColumn id="20" xr3:uid="{00000000-0010-0000-6A01-000014000000}" name="20" dataDxfId="1687"/>
    <tableColumn id="21" xr3:uid="{00000000-0010-0000-6A01-000015000000}" name="21" dataDxfId="1686"/>
    <tableColumn id="22" xr3:uid="{00000000-0010-0000-6A01-000016000000}" name="22" dataDxfId="1685"/>
    <tableColumn id="23" xr3:uid="{00000000-0010-0000-6A01-000017000000}" name="23" dataDxfId="1684"/>
    <tableColumn id="24" xr3:uid="{00000000-0010-0000-6A01-000018000000}" name="24" dataDxfId="1683"/>
    <tableColumn id="25" xr3:uid="{00000000-0010-0000-6A01-000019000000}" name="25" dataDxfId="1682"/>
    <tableColumn id="26" xr3:uid="{00000000-0010-0000-6A01-00001A000000}" name="26" dataDxfId="1681"/>
    <tableColumn id="27" xr3:uid="{00000000-0010-0000-6A01-00001B000000}" name="27" dataDxfId="1680"/>
    <tableColumn id="28" xr3:uid="{00000000-0010-0000-6A01-00001C000000}" name="28" dataDxfId="1679"/>
    <tableColumn id="29" xr3:uid="{00000000-0010-0000-6A01-00001D000000}" name="29" dataDxfId="1678"/>
    <tableColumn id="30" xr3:uid="{00000000-0010-0000-6A01-00001E000000}" name="30" dataDxfId="1677"/>
    <tableColumn id="31" xr3:uid="{00000000-0010-0000-6A01-00001F000000}" name="31" dataDxfId="1676"/>
  </tableColumns>
  <tableStyleInfo name="TableStyleMedium9" showFirstColumn="0" showLastColumn="0" showRowStripes="1" showColumnStripes="0"/>
</table>
</file>

<file path=xl/tables/table3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8" xr:uid="{00000000-000C-0000-FFFF-FFFF6B010000}" name="Tabela192345339" displayName="Tabela192345339" ref="I205:AM215" totalsRowShown="0" headerRowDxfId="1675" dataDxfId="1673" headerRowBorderDxfId="1674">
  <autoFilter ref="I205:AM215" xr:uid="{00000000-0009-0000-0100-000052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B01-000001000000}" name="1" dataDxfId="1672"/>
    <tableColumn id="2" xr3:uid="{00000000-0010-0000-6B01-000002000000}" name="2" dataDxfId="1671"/>
    <tableColumn id="3" xr3:uid="{00000000-0010-0000-6B01-000003000000}" name="3" dataDxfId="1670"/>
    <tableColumn id="4" xr3:uid="{00000000-0010-0000-6B01-000004000000}" name="4" dataDxfId="1669"/>
    <tableColumn id="5" xr3:uid="{00000000-0010-0000-6B01-000005000000}" name="5" dataDxfId="1668"/>
    <tableColumn id="6" xr3:uid="{00000000-0010-0000-6B01-000006000000}" name="6" dataDxfId="1667"/>
    <tableColumn id="7" xr3:uid="{00000000-0010-0000-6B01-000007000000}" name="7" dataDxfId="1666"/>
    <tableColumn id="8" xr3:uid="{00000000-0010-0000-6B01-000008000000}" name="8" dataDxfId="1665"/>
    <tableColumn id="9" xr3:uid="{00000000-0010-0000-6B01-000009000000}" name="9" dataDxfId="1664"/>
    <tableColumn id="10" xr3:uid="{00000000-0010-0000-6B01-00000A000000}" name="10" dataDxfId="1663"/>
    <tableColumn id="11" xr3:uid="{00000000-0010-0000-6B01-00000B000000}" name="11" dataDxfId="1662"/>
    <tableColumn id="12" xr3:uid="{00000000-0010-0000-6B01-00000C000000}" name="12" dataDxfId="1661"/>
    <tableColumn id="13" xr3:uid="{00000000-0010-0000-6B01-00000D000000}" name="13" dataDxfId="1660"/>
    <tableColumn id="14" xr3:uid="{00000000-0010-0000-6B01-00000E000000}" name="14" dataDxfId="1659"/>
    <tableColumn id="15" xr3:uid="{00000000-0010-0000-6B01-00000F000000}" name="15" dataDxfId="1658"/>
    <tableColumn id="16" xr3:uid="{00000000-0010-0000-6B01-000010000000}" name="16" dataDxfId="1657"/>
    <tableColumn id="17" xr3:uid="{00000000-0010-0000-6B01-000011000000}" name="17" dataDxfId="1656"/>
    <tableColumn id="18" xr3:uid="{00000000-0010-0000-6B01-000012000000}" name="18" dataDxfId="1655"/>
    <tableColumn id="19" xr3:uid="{00000000-0010-0000-6B01-000013000000}" name="19" dataDxfId="1654"/>
    <tableColumn id="20" xr3:uid="{00000000-0010-0000-6B01-000014000000}" name="20" dataDxfId="1653"/>
    <tableColumn id="21" xr3:uid="{00000000-0010-0000-6B01-000015000000}" name="21" dataDxfId="1652"/>
    <tableColumn id="22" xr3:uid="{00000000-0010-0000-6B01-000016000000}" name="22" dataDxfId="1651"/>
    <tableColumn id="23" xr3:uid="{00000000-0010-0000-6B01-000017000000}" name="23" dataDxfId="1650"/>
    <tableColumn id="24" xr3:uid="{00000000-0010-0000-6B01-000018000000}" name="24" dataDxfId="1649"/>
    <tableColumn id="25" xr3:uid="{00000000-0010-0000-6B01-000019000000}" name="25" dataDxfId="1648"/>
    <tableColumn id="26" xr3:uid="{00000000-0010-0000-6B01-00001A000000}" name="26" dataDxfId="1647"/>
    <tableColumn id="27" xr3:uid="{00000000-0010-0000-6B01-00001B000000}" name="27" dataDxfId="1646"/>
    <tableColumn id="28" xr3:uid="{00000000-0010-0000-6B01-00001C000000}" name="28" dataDxfId="1645"/>
    <tableColumn id="29" xr3:uid="{00000000-0010-0000-6B01-00001D000000}" name="29" dataDxfId="1644"/>
    <tableColumn id="30" xr3:uid="{00000000-0010-0000-6B01-00001E000000}" name="30" dataDxfId="1643"/>
    <tableColumn id="31" xr3:uid="{00000000-0010-0000-6B01-00001F000000}" name="31" dataDxfId="1642"/>
  </tableColumns>
  <tableStyleInfo name="TableStyleMedium9" showFirstColumn="0" showLastColumn="0" showRowStripes="1" showColumnStripes="0"/>
</table>
</file>

<file path=xl/tables/table3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9" xr:uid="{00000000-000C-0000-FFFF-FFFF6C010000}" name="Tabela19212446340" displayName="Tabela19212446340" ref="I133:AM143" totalsRowShown="0" headerRowDxfId="1641" dataDxfId="1639" headerRowBorderDxfId="1640">
  <autoFilter ref="I133:AM143" xr:uid="{00000000-0009-0000-0100-000053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C01-000001000000}" name="1" dataDxfId="1638"/>
    <tableColumn id="2" xr3:uid="{00000000-0010-0000-6C01-000002000000}" name="2" dataDxfId="1637"/>
    <tableColumn id="3" xr3:uid="{00000000-0010-0000-6C01-000003000000}" name="3" dataDxfId="1636"/>
    <tableColumn id="4" xr3:uid="{00000000-0010-0000-6C01-000004000000}" name="4" dataDxfId="1635"/>
    <tableColumn id="5" xr3:uid="{00000000-0010-0000-6C01-000005000000}" name="5" dataDxfId="1634"/>
    <tableColumn id="6" xr3:uid="{00000000-0010-0000-6C01-000006000000}" name="6" dataDxfId="1633"/>
    <tableColumn id="7" xr3:uid="{00000000-0010-0000-6C01-000007000000}" name="7" dataDxfId="1632"/>
    <tableColumn id="8" xr3:uid="{00000000-0010-0000-6C01-000008000000}" name="8" dataDxfId="1631"/>
    <tableColumn id="9" xr3:uid="{00000000-0010-0000-6C01-000009000000}" name="9" dataDxfId="1630"/>
    <tableColumn id="10" xr3:uid="{00000000-0010-0000-6C01-00000A000000}" name="10" dataDxfId="1629"/>
    <tableColumn id="11" xr3:uid="{00000000-0010-0000-6C01-00000B000000}" name="11" dataDxfId="1628"/>
    <tableColumn id="12" xr3:uid="{00000000-0010-0000-6C01-00000C000000}" name="12" dataDxfId="1627"/>
    <tableColumn id="13" xr3:uid="{00000000-0010-0000-6C01-00000D000000}" name="13" dataDxfId="1626"/>
    <tableColumn id="14" xr3:uid="{00000000-0010-0000-6C01-00000E000000}" name="14" dataDxfId="1625"/>
    <tableColumn id="15" xr3:uid="{00000000-0010-0000-6C01-00000F000000}" name="15" dataDxfId="1624"/>
    <tableColumn id="16" xr3:uid="{00000000-0010-0000-6C01-000010000000}" name="16" dataDxfId="1623"/>
    <tableColumn id="17" xr3:uid="{00000000-0010-0000-6C01-000011000000}" name="17" dataDxfId="1622"/>
    <tableColumn id="18" xr3:uid="{00000000-0010-0000-6C01-000012000000}" name="18" dataDxfId="1621"/>
    <tableColumn id="19" xr3:uid="{00000000-0010-0000-6C01-000013000000}" name="19" dataDxfId="1620"/>
    <tableColumn id="20" xr3:uid="{00000000-0010-0000-6C01-000014000000}" name="20" dataDxfId="1619"/>
    <tableColumn id="21" xr3:uid="{00000000-0010-0000-6C01-000015000000}" name="21" dataDxfId="1618"/>
    <tableColumn id="22" xr3:uid="{00000000-0010-0000-6C01-000016000000}" name="22" dataDxfId="1617"/>
    <tableColumn id="23" xr3:uid="{00000000-0010-0000-6C01-000017000000}" name="23" dataDxfId="1616"/>
    <tableColumn id="24" xr3:uid="{00000000-0010-0000-6C01-000018000000}" name="24" dataDxfId="1615"/>
    <tableColumn id="25" xr3:uid="{00000000-0010-0000-6C01-000019000000}" name="25" dataDxfId="1614"/>
    <tableColumn id="26" xr3:uid="{00000000-0010-0000-6C01-00001A000000}" name="26" dataDxfId="1613"/>
    <tableColumn id="27" xr3:uid="{00000000-0010-0000-6C01-00001B000000}" name="27" dataDxfId="1612"/>
    <tableColumn id="28" xr3:uid="{00000000-0010-0000-6C01-00001C000000}" name="28" dataDxfId="1611"/>
    <tableColumn id="29" xr3:uid="{00000000-0010-0000-6C01-00001D000000}" name="29" dataDxfId="1610"/>
    <tableColumn id="30" xr3:uid="{00000000-0010-0000-6C01-00001E000000}" name="30" dataDxfId="1609"/>
    <tableColumn id="31" xr3:uid="{00000000-0010-0000-6C01-00001F000000}" name="31" dataDxfId="1608"/>
  </tableColumns>
  <tableStyleInfo name="TableStyleMedium9" showFirstColumn="0" showLastColumn="0" showRowStripes="1" showColumnStripes="0"/>
</table>
</file>

<file path=xl/tables/table3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0" xr:uid="{00000000-000C-0000-FFFF-FFFF6D010000}" name="Tabela19212547341" displayName="Tabela19212547341" ref="I121:AM131" totalsRowShown="0" headerRowDxfId="1607" dataDxfId="1605" headerRowBorderDxfId="1606">
  <autoFilter ref="I121:AM131" xr:uid="{00000000-0009-0000-0100-000054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D01-000001000000}" name="1" dataDxfId="1604"/>
    <tableColumn id="2" xr3:uid="{00000000-0010-0000-6D01-000002000000}" name="2" dataDxfId="1603"/>
    <tableColumn id="3" xr3:uid="{00000000-0010-0000-6D01-000003000000}" name="3" dataDxfId="1602"/>
    <tableColumn id="4" xr3:uid="{00000000-0010-0000-6D01-000004000000}" name="4" dataDxfId="1601"/>
    <tableColumn id="5" xr3:uid="{00000000-0010-0000-6D01-000005000000}" name="5" dataDxfId="1600"/>
    <tableColumn id="6" xr3:uid="{00000000-0010-0000-6D01-000006000000}" name="6" dataDxfId="1599"/>
    <tableColumn id="7" xr3:uid="{00000000-0010-0000-6D01-000007000000}" name="7" dataDxfId="1598"/>
    <tableColumn id="8" xr3:uid="{00000000-0010-0000-6D01-000008000000}" name="8" dataDxfId="1597"/>
    <tableColumn id="9" xr3:uid="{00000000-0010-0000-6D01-000009000000}" name="9" dataDxfId="1596"/>
    <tableColumn id="10" xr3:uid="{00000000-0010-0000-6D01-00000A000000}" name="10" dataDxfId="1595"/>
    <tableColumn id="11" xr3:uid="{00000000-0010-0000-6D01-00000B000000}" name="11" dataDxfId="1594"/>
    <tableColumn id="12" xr3:uid="{00000000-0010-0000-6D01-00000C000000}" name="12" dataDxfId="1593"/>
    <tableColumn id="13" xr3:uid="{00000000-0010-0000-6D01-00000D000000}" name="13" dataDxfId="1592"/>
    <tableColumn id="14" xr3:uid="{00000000-0010-0000-6D01-00000E000000}" name="14" dataDxfId="1591"/>
    <tableColumn id="15" xr3:uid="{00000000-0010-0000-6D01-00000F000000}" name="15" dataDxfId="1590"/>
    <tableColumn id="16" xr3:uid="{00000000-0010-0000-6D01-000010000000}" name="16" dataDxfId="1589"/>
    <tableColumn id="17" xr3:uid="{00000000-0010-0000-6D01-000011000000}" name="17" dataDxfId="1588"/>
    <tableColumn id="18" xr3:uid="{00000000-0010-0000-6D01-000012000000}" name="18" dataDxfId="1587"/>
    <tableColumn id="19" xr3:uid="{00000000-0010-0000-6D01-000013000000}" name="19" dataDxfId="1586"/>
    <tableColumn id="20" xr3:uid="{00000000-0010-0000-6D01-000014000000}" name="20" dataDxfId="1585"/>
    <tableColumn id="21" xr3:uid="{00000000-0010-0000-6D01-000015000000}" name="21" dataDxfId="1584"/>
    <tableColumn id="22" xr3:uid="{00000000-0010-0000-6D01-000016000000}" name="22" dataDxfId="1583"/>
    <tableColumn id="23" xr3:uid="{00000000-0010-0000-6D01-000017000000}" name="23" dataDxfId="1582"/>
    <tableColumn id="24" xr3:uid="{00000000-0010-0000-6D01-000018000000}" name="24" dataDxfId="1581"/>
    <tableColumn id="25" xr3:uid="{00000000-0010-0000-6D01-000019000000}" name="25" dataDxfId="1580"/>
    <tableColumn id="26" xr3:uid="{00000000-0010-0000-6D01-00001A000000}" name="26" dataDxfId="1579"/>
    <tableColumn id="27" xr3:uid="{00000000-0010-0000-6D01-00001B000000}" name="27" dataDxfId="1578"/>
    <tableColumn id="28" xr3:uid="{00000000-0010-0000-6D01-00001C000000}" name="28" dataDxfId="1577"/>
    <tableColumn id="29" xr3:uid="{00000000-0010-0000-6D01-00001D000000}" name="29" dataDxfId="1576"/>
    <tableColumn id="30" xr3:uid="{00000000-0010-0000-6D01-00001E000000}" name="30" dataDxfId="1575"/>
    <tableColumn id="31" xr3:uid="{00000000-0010-0000-6D01-00001F000000}" name="31" dataDxfId="1574"/>
  </tableColumns>
  <tableStyleInfo name="TableStyleMedium9" showFirstColumn="0" showLastColumn="0" showRowStripes="1" showColumnStripes="0"/>
</table>
</file>

<file path=xl/tables/table3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1" xr:uid="{00000000-000C-0000-FFFF-FFFF6E010000}" name="Tabela2548342" displayName="Tabela2548342" ref="I157:AM167" totalsRowShown="0" headerRowDxfId="1573" dataDxfId="1572">
  <autoFilter ref="I157:AM167" xr:uid="{00000000-0009-0000-0100-000055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E01-000001000000}" name="1" dataDxfId="1571"/>
    <tableColumn id="2" xr3:uid="{00000000-0010-0000-6E01-000002000000}" name="2" dataDxfId="1570"/>
    <tableColumn id="3" xr3:uid="{00000000-0010-0000-6E01-000003000000}" name="3" dataDxfId="1569"/>
    <tableColumn id="4" xr3:uid="{00000000-0010-0000-6E01-000004000000}" name="4" dataDxfId="1568"/>
    <tableColumn id="5" xr3:uid="{00000000-0010-0000-6E01-000005000000}" name="5" dataDxfId="1567"/>
    <tableColumn id="6" xr3:uid="{00000000-0010-0000-6E01-000006000000}" name="6" dataDxfId="1566"/>
    <tableColumn id="7" xr3:uid="{00000000-0010-0000-6E01-000007000000}" name="7" dataDxfId="1565"/>
    <tableColumn id="8" xr3:uid="{00000000-0010-0000-6E01-000008000000}" name="8" dataDxfId="1564"/>
    <tableColumn id="9" xr3:uid="{00000000-0010-0000-6E01-000009000000}" name="9" dataDxfId="1563"/>
    <tableColumn id="10" xr3:uid="{00000000-0010-0000-6E01-00000A000000}" name="10" dataDxfId="1562"/>
    <tableColumn id="11" xr3:uid="{00000000-0010-0000-6E01-00000B000000}" name="11" dataDxfId="1561"/>
    <tableColumn id="12" xr3:uid="{00000000-0010-0000-6E01-00000C000000}" name="12" dataDxfId="1560"/>
    <tableColumn id="13" xr3:uid="{00000000-0010-0000-6E01-00000D000000}" name="13" dataDxfId="1559"/>
    <tableColumn id="14" xr3:uid="{00000000-0010-0000-6E01-00000E000000}" name="14" dataDxfId="1558"/>
    <tableColumn id="15" xr3:uid="{00000000-0010-0000-6E01-00000F000000}" name="15" dataDxfId="1557"/>
    <tableColumn id="16" xr3:uid="{00000000-0010-0000-6E01-000010000000}" name="16" dataDxfId="1556"/>
    <tableColumn id="17" xr3:uid="{00000000-0010-0000-6E01-000011000000}" name="17" dataDxfId="1555"/>
    <tableColumn id="18" xr3:uid="{00000000-0010-0000-6E01-000012000000}" name="18" dataDxfId="1554"/>
    <tableColumn id="19" xr3:uid="{00000000-0010-0000-6E01-000013000000}" name="19" dataDxfId="1553"/>
    <tableColumn id="20" xr3:uid="{00000000-0010-0000-6E01-000014000000}" name="20" dataDxfId="1552"/>
    <tableColumn id="21" xr3:uid="{00000000-0010-0000-6E01-000015000000}" name="21" dataDxfId="1551"/>
    <tableColumn id="22" xr3:uid="{00000000-0010-0000-6E01-000016000000}" name="22" dataDxfId="1550"/>
    <tableColumn id="23" xr3:uid="{00000000-0010-0000-6E01-000017000000}" name="23" dataDxfId="1549"/>
    <tableColumn id="24" xr3:uid="{00000000-0010-0000-6E01-000018000000}" name="24" dataDxfId="1548"/>
    <tableColumn id="25" xr3:uid="{00000000-0010-0000-6E01-000019000000}" name="25" dataDxfId="1547"/>
    <tableColumn id="26" xr3:uid="{00000000-0010-0000-6E01-00001A000000}" name="26" dataDxfId="1546"/>
    <tableColumn id="27" xr3:uid="{00000000-0010-0000-6E01-00001B000000}" name="27" dataDxfId="1545"/>
    <tableColumn id="28" xr3:uid="{00000000-0010-0000-6E01-00001C000000}" name="28" dataDxfId="1544"/>
    <tableColumn id="29" xr3:uid="{00000000-0010-0000-6E01-00001D000000}" name="29" dataDxfId="1543"/>
    <tableColumn id="30" xr3:uid="{00000000-0010-0000-6E01-00001E000000}" name="30" dataDxfId="1542"/>
    <tableColumn id="31" xr3:uid="{00000000-0010-0000-6E01-00001F000000}" name="31" dataDxfId="1541"/>
  </tableColumns>
  <tableStyleInfo name="TableStyleMedium9" showFirstColumn="0" showLastColumn="0" showRowStripes="1" showColumnStripes="0"/>
</table>
</file>

<file path=xl/tables/table3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2" xr:uid="{00000000-000C-0000-FFFF-FFFF6F010000}" name="Tabela2649343" displayName="Tabela2649343" ref="I169:AM179" totalsRowShown="0" headerRowDxfId="1540" headerRowBorderDxfId="1539">
  <autoFilter ref="I169:AM179" xr:uid="{00000000-0009-0000-0100-000056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6F01-000001000000}" name="1" dataDxfId="1538"/>
    <tableColumn id="2" xr3:uid="{00000000-0010-0000-6F01-000002000000}" name="2" dataDxfId="1537"/>
    <tableColumn id="3" xr3:uid="{00000000-0010-0000-6F01-000003000000}" name="3" dataDxfId="1536"/>
    <tableColumn id="4" xr3:uid="{00000000-0010-0000-6F01-000004000000}" name="4" dataDxfId="1535"/>
    <tableColumn id="5" xr3:uid="{00000000-0010-0000-6F01-000005000000}" name="5" dataDxfId="1534"/>
    <tableColumn id="6" xr3:uid="{00000000-0010-0000-6F01-000006000000}" name="6" dataDxfId="1533"/>
    <tableColumn id="7" xr3:uid="{00000000-0010-0000-6F01-000007000000}" name="7" dataDxfId="1532"/>
    <tableColumn id="8" xr3:uid="{00000000-0010-0000-6F01-000008000000}" name="8" dataDxfId="1531"/>
    <tableColumn id="9" xr3:uid="{00000000-0010-0000-6F01-000009000000}" name="9" dataDxfId="1530"/>
    <tableColumn id="10" xr3:uid="{00000000-0010-0000-6F01-00000A000000}" name="10" dataDxfId="1529"/>
    <tableColumn id="11" xr3:uid="{00000000-0010-0000-6F01-00000B000000}" name="11" dataDxfId="1528"/>
    <tableColumn id="12" xr3:uid="{00000000-0010-0000-6F01-00000C000000}" name="12" dataDxfId="1527"/>
    <tableColumn id="13" xr3:uid="{00000000-0010-0000-6F01-00000D000000}" name="13" dataDxfId="1526"/>
    <tableColumn id="14" xr3:uid="{00000000-0010-0000-6F01-00000E000000}" name="14" dataDxfId="1525"/>
    <tableColumn id="15" xr3:uid="{00000000-0010-0000-6F01-00000F000000}" name="15" dataDxfId="1524"/>
    <tableColumn id="16" xr3:uid="{00000000-0010-0000-6F01-000010000000}" name="16" dataDxfId="1523"/>
    <tableColumn id="17" xr3:uid="{00000000-0010-0000-6F01-000011000000}" name="17" dataDxfId="1522"/>
    <tableColumn id="18" xr3:uid="{00000000-0010-0000-6F01-000012000000}" name="18" dataDxfId="1521"/>
    <tableColumn id="19" xr3:uid="{00000000-0010-0000-6F01-000013000000}" name="19" dataDxfId="1520"/>
    <tableColumn id="20" xr3:uid="{00000000-0010-0000-6F01-000014000000}" name="20" dataDxfId="1519"/>
    <tableColumn id="21" xr3:uid="{00000000-0010-0000-6F01-000015000000}" name="21" dataDxfId="1518"/>
    <tableColumn id="22" xr3:uid="{00000000-0010-0000-6F01-000016000000}" name="22" dataDxfId="1517"/>
    <tableColumn id="23" xr3:uid="{00000000-0010-0000-6F01-000017000000}" name="23" dataDxfId="1516"/>
    <tableColumn id="24" xr3:uid="{00000000-0010-0000-6F01-000018000000}" name="24" dataDxfId="1515"/>
    <tableColumn id="25" xr3:uid="{00000000-0010-0000-6F01-000019000000}" name="25" dataDxfId="1514"/>
    <tableColumn id="26" xr3:uid="{00000000-0010-0000-6F01-00001A000000}" name="26" dataDxfId="1513"/>
    <tableColumn id="27" xr3:uid="{00000000-0010-0000-6F01-00001B000000}" name="27" dataDxfId="1512"/>
    <tableColumn id="28" xr3:uid="{00000000-0010-0000-6F01-00001C000000}" name="28" dataDxfId="1511"/>
    <tableColumn id="29" xr3:uid="{00000000-0010-0000-6F01-00001D000000}" name="29" dataDxfId="1510"/>
    <tableColumn id="30" xr3:uid="{00000000-0010-0000-6F01-00001E000000}" name="30" dataDxfId="1509"/>
    <tableColumn id="31" xr3:uid="{00000000-0010-0000-6F01-00001F000000}" name="31" dataDxfId="1508"/>
  </tableColumns>
  <tableStyleInfo name="TableStyleMedium9" showFirstColumn="0" showLastColumn="0" showRowStripes="1" showColumnStripes="0"/>
</table>
</file>

<file path=xl/tables/table3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3" xr:uid="{00000000-000C-0000-FFFF-FFFF70010000}" name="Tabela2750344" displayName="Tabela2750344" ref="I181:AM191" totalsRowShown="0" headerRowDxfId="1507">
  <autoFilter ref="I181:AM191" xr:uid="{00000000-0009-0000-0100-000057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001-000001000000}" name="1" dataDxfId="1506"/>
    <tableColumn id="2" xr3:uid="{00000000-0010-0000-7001-000002000000}" name="2" dataDxfId="1505"/>
    <tableColumn id="3" xr3:uid="{00000000-0010-0000-7001-000003000000}" name="3" dataDxfId="1504"/>
    <tableColumn id="4" xr3:uid="{00000000-0010-0000-7001-000004000000}" name="4" dataDxfId="1503"/>
    <tableColumn id="5" xr3:uid="{00000000-0010-0000-7001-000005000000}" name="5" dataDxfId="1502"/>
    <tableColumn id="6" xr3:uid="{00000000-0010-0000-7001-000006000000}" name="6" dataDxfId="1501"/>
    <tableColumn id="7" xr3:uid="{00000000-0010-0000-7001-000007000000}" name="7" dataDxfId="1500"/>
    <tableColumn id="8" xr3:uid="{00000000-0010-0000-7001-000008000000}" name="8" dataDxfId="1499"/>
    <tableColumn id="9" xr3:uid="{00000000-0010-0000-7001-000009000000}" name="9" dataDxfId="1498"/>
    <tableColumn id="10" xr3:uid="{00000000-0010-0000-7001-00000A000000}" name="10" dataDxfId="1497"/>
    <tableColumn id="11" xr3:uid="{00000000-0010-0000-7001-00000B000000}" name="11" dataDxfId="1496"/>
    <tableColumn id="12" xr3:uid="{00000000-0010-0000-7001-00000C000000}" name="12" dataDxfId="1495"/>
    <tableColumn id="13" xr3:uid="{00000000-0010-0000-7001-00000D000000}" name="13" dataDxfId="1494"/>
    <tableColumn id="14" xr3:uid="{00000000-0010-0000-7001-00000E000000}" name="14" dataDxfId="1493"/>
    <tableColumn id="15" xr3:uid="{00000000-0010-0000-7001-00000F000000}" name="15" dataDxfId="1492"/>
    <tableColumn id="16" xr3:uid="{00000000-0010-0000-7001-000010000000}" name="16" dataDxfId="1491"/>
    <tableColumn id="17" xr3:uid="{00000000-0010-0000-7001-000011000000}" name="17" dataDxfId="1490"/>
    <tableColumn id="18" xr3:uid="{00000000-0010-0000-7001-000012000000}" name="18" dataDxfId="1489"/>
    <tableColumn id="19" xr3:uid="{00000000-0010-0000-7001-000013000000}" name="19" dataDxfId="1488"/>
    <tableColumn id="20" xr3:uid="{00000000-0010-0000-7001-000014000000}" name="20" dataDxfId="1487"/>
    <tableColumn id="21" xr3:uid="{00000000-0010-0000-7001-000015000000}" name="21" dataDxfId="1486"/>
    <tableColumn id="22" xr3:uid="{00000000-0010-0000-7001-000016000000}" name="22" dataDxfId="1485"/>
    <tableColumn id="23" xr3:uid="{00000000-0010-0000-7001-000017000000}" name="23" dataDxfId="1484"/>
    <tableColumn id="24" xr3:uid="{00000000-0010-0000-7001-000018000000}" name="24" dataDxfId="1483"/>
    <tableColumn id="25" xr3:uid="{00000000-0010-0000-7001-000019000000}" name="25" dataDxfId="1482"/>
    <tableColumn id="26" xr3:uid="{00000000-0010-0000-7001-00001A000000}" name="26" dataDxfId="1481"/>
    <tableColumn id="27" xr3:uid="{00000000-0010-0000-7001-00001B000000}" name="27" dataDxfId="1480"/>
    <tableColumn id="28" xr3:uid="{00000000-0010-0000-7001-00001C000000}" name="28" dataDxfId="1479"/>
    <tableColumn id="29" xr3:uid="{00000000-0010-0000-7001-00001D000000}" name="29" dataDxfId="1478"/>
    <tableColumn id="30" xr3:uid="{00000000-0010-0000-7001-00001E000000}" name="30" dataDxfId="1477"/>
    <tableColumn id="31" xr3:uid="{00000000-0010-0000-7001-00001F000000}" name="31" dataDxfId="1476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6000000}" name="Tabela164036552" displayName="Tabela164036552" ref="B180:C189" headerRowCount="0" totalsRowShown="0">
  <tableColumns count="2">
    <tableColumn id="1" xr3:uid="{00000000-0010-0000-2600-000001000000}" name="Kolumna1" dataDxfId="8232"/>
    <tableColumn id="2" xr3:uid="{00000000-0010-0000-2600-000002000000}" name="Kolumna2" dataDxfId="8231"/>
  </tableColumns>
  <tableStyleInfo name="TableStyleLight9" showFirstColumn="0" showLastColumn="0" showRowStripes="1" showColumnStripes="0"/>
</table>
</file>

<file path=xl/tables/table3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4" xr:uid="{00000000-000C-0000-FFFF-FFFF71010000}" name="Tabela2851345" displayName="Tabela2851345" ref="I193:AM203" totalsRowShown="0" headerRowDxfId="1475" dataDxfId="1473" headerRowBorderDxfId="1474">
  <autoFilter ref="I193:AM203" xr:uid="{00000000-0009-0000-0100-00005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101-000001000000}" name="1" dataDxfId="1472"/>
    <tableColumn id="2" xr3:uid="{00000000-0010-0000-7101-000002000000}" name="2" dataDxfId="1471"/>
    <tableColumn id="3" xr3:uid="{00000000-0010-0000-7101-000003000000}" name="3" dataDxfId="1470"/>
    <tableColumn id="4" xr3:uid="{00000000-0010-0000-7101-000004000000}" name="4" dataDxfId="1469"/>
    <tableColumn id="5" xr3:uid="{00000000-0010-0000-7101-000005000000}" name="5" dataDxfId="1468"/>
    <tableColumn id="6" xr3:uid="{00000000-0010-0000-7101-000006000000}" name="6" dataDxfId="1467"/>
    <tableColumn id="7" xr3:uid="{00000000-0010-0000-7101-000007000000}" name="7" dataDxfId="1466"/>
    <tableColumn id="8" xr3:uid="{00000000-0010-0000-7101-000008000000}" name="8" dataDxfId="1465"/>
    <tableColumn id="9" xr3:uid="{00000000-0010-0000-7101-000009000000}" name="9" dataDxfId="1464"/>
    <tableColumn id="10" xr3:uid="{00000000-0010-0000-7101-00000A000000}" name="10" dataDxfId="1463"/>
    <tableColumn id="11" xr3:uid="{00000000-0010-0000-7101-00000B000000}" name="11" dataDxfId="1462"/>
    <tableColumn id="12" xr3:uid="{00000000-0010-0000-7101-00000C000000}" name="12" dataDxfId="1461"/>
    <tableColumn id="13" xr3:uid="{00000000-0010-0000-7101-00000D000000}" name="13" dataDxfId="1460"/>
    <tableColumn id="14" xr3:uid="{00000000-0010-0000-7101-00000E000000}" name="14" dataDxfId="1459"/>
    <tableColumn id="15" xr3:uid="{00000000-0010-0000-7101-00000F000000}" name="15" dataDxfId="1458"/>
    <tableColumn id="16" xr3:uid="{00000000-0010-0000-7101-000010000000}" name="16" dataDxfId="1457"/>
    <tableColumn id="17" xr3:uid="{00000000-0010-0000-7101-000011000000}" name="17" dataDxfId="1456"/>
    <tableColumn id="18" xr3:uid="{00000000-0010-0000-7101-000012000000}" name="18" dataDxfId="1455"/>
    <tableColumn id="19" xr3:uid="{00000000-0010-0000-7101-000013000000}" name="19" dataDxfId="1454"/>
    <tableColumn id="20" xr3:uid="{00000000-0010-0000-7101-000014000000}" name="20" dataDxfId="1453"/>
    <tableColumn id="21" xr3:uid="{00000000-0010-0000-7101-000015000000}" name="21" dataDxfId="1452"/>
    <tableColumn id="22" xr3:uid="{00000000-0010-0000-7101-000016000000}" name="22" dataDxfId="1451"/>
    <tableColumn id="23" xr3:uid="{00000000-0010-0000-7101-000017000000}" name="23" dataDxfId="1450"/>
    <tableColumn id="24" xr3:uid="{00000000-0010-0000-7101-000018000000}" name="24" dataDxfId="1449"/>
    <tableColumn id="25" xr3:uid="{00000000-0010-0000-7101-000019000000}" name="25" dataDxfId="1448"/>
    <tableColumn id="26" xr3:uid="{00000000-0010-0000-7101-00001A000000}" name="26" dataDxfId="1447"/>
    <tableColumn id="27" xr3:uid="{00000000-0010-0000-7101-00001B000000}" name="27" dataDxfId="1446"/>
    <tableColumn id="28" xr3:uid="{00000000-0010-0000-7101-00001C000000}" name="28" dataDxfId="1445"/>
    <tableColumn id="29" xr3:uid="{00000000-0010-0000-7101-00001D000000}" name="29" dataDxfId="1444"/>
    <tableColumn id="30" xr3:uid="{00000000-0010-0000-7101-00001E000000}" name="30" dataDxfId="1443"/>
    <tableColumn id="31" xr3:uid="{00000000-0010-0000-7101-00001F000000}" name="31" dataDxfId="1442"/>
  </tableColumns>
  <tableStyleInfo name="TableStyleMedium9" showFirstColumn="0" showLastColumn="0" showRowStripes="1" showColumnStripes="0"/>
</table>
</file>

<file path=xl/tables/table3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5" xr:uid="{00000000-000C-0000-FFFF-FFFF72010000}" name="Tabela164058346" displayName="Tabela164058346" ref="B218:G227" headerRowCount="0" totalsRowShown="0">
  <tableColumns count="6">
    <tableColumn id="1" xr3:uid="{00000000-0010-0000-7201-000001000000}" name="Kolumna1" dataDxfId="1441">
      <calculatedColumnFormula>'Wzorzec kategorii'!B180</calculatedColumnFormula>
    </tableColumn>
    <tableColumn id="2" xr3:uid="{00000000-0010-0000-7201-000002000000}" name="Kolumna2" dataDxfId="1440" dataCellStyle="Walutowy"/>
    <tableColumn id="3" xr3:uid="{00000000-0010-0000-7201-000003000000}" name="Kolumna3" dataDxfId="1439" dataCellStyle="Walutowy">
      <calculatedColumnFormula>SUM(Tabela19234559347[#This Row])</calculatedColumnFormula>
    </tableColumn>
    <tableColumn id="4" xr3:uid="{00000000-0010-0000-7201-000004000000}" name="Kolumna4" dataDxfId="1438" dataCellStyle="Walutowy">
      <calculatedColumnFormula>C218-D218</calculatedColumnFormula>
    </tableColumn>
    <tableColumn id="5" xr3:uid="{00000000-0010-0000-7201-000005000000}" name="Kolumna5" dataDxfId="1437" dataCellStyle="Procentowy">
      <calculatedColumnFormula>IFERROR(D218/C218,"")</calculatedColumnFormula>
    </tableColumn>
    <tableColumn id="6" xr3:uid="{00000000-0010-0000-7201-000006000000}" name="Kolumna6" dataDxfId="1436" dataCellStyle="Walutowy"/>
  </tableColumns>
  <tableStyleInfo name="TableStyleLight9" showFirstColumn="0" showLastColumn="0" showRowStripes="1" showColumnStripes="0"/>
</table>
</file>

<file path=xl/tables/table3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6" xr:uid="{00000000-000C-0000-FFFF-FFFF73010000}" name="Tabela19234559347" displayName="Tabela19234559347" ref="I217:AM227" totalsRowShown="0" headerRowDxfId="1435" dataDxfId="1433" headerRowBorderDxfId="1434">
  <autoFilter ref="I217:AM227" xr:uid="{00000000-0009-0000-0100-00005A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301-000001000000}" name="1" dataDxfId="1432"/>
    <tableColumn id="2" xr3:uid="{00000000-0010-0000-7301-000002000000}" name="2" dataDxfId="1431"/>
    <tableColumn id="3" xr3:uid="{00000000-0010-0000-7301-000003000000}" name="3" dataDxfId="1430"/>
    <tableColumn id="4" xr3:uid="{00000000-0010-0000-7301-000004000000}" name="4" dataDxfId="1429"/>
    <tableColumn id="5" xr3:uid="{00000000-0010-0000-7301-000005000000}" name="5" dataDxfId="1428"/>
    <tableColumn id="6" xr3:uid="{00000000-0010-0000-7301-000006000000}" name="6" dataDxfId="1427"/>
    <tableColumn id="7" xr3:uid="{00000000-0010-0000-7301-000007000000}" name="7" dataDxfId="1426"/>
    <tableColumn id="8" xr3:uid="{00000000-0010-0000-7301-000008000000}" name="8" dataDxfId="1425"/>
    <tableColumn id="9" xr3:uid="{00000000-0010-0000-7301-000009000000}" name="9" dataDxfId="1424"/>
    <tableColumn id="10" xr3:uid="{00000000-0010-0000-7301-00000A000000}" name="10" dataDxfId="1423"/>
    <tableColumn id="11" xr3:uid="{00000000-0010-0000-7301-00000B000000}" name="11" dataDxfId="1422"/>
    <tableColumn id="12" xr3:uid="{00000000-0010-0000-7301-00000C000000}" name="12" dataDxfId="1421"/>
    <tableColumn id="13" xr3:uid="{00000000-0010-0000-7301-00000D000000}" name="13" dataDxfId="1420"/>
    <tableColumn id="14" xr3:uid="{00000000-0010-0000-7301-00000E000000}" name="14" dataDxfId="1419"/>
    <tableColumn id="15" xr3:uid="{00000000-0010-0000-7301-00000F000000}" name="15" dataDxfId="1418"/>
    <tableColumn id="16" xr3:uid="{00000000-0010-0000-7301-000010000000}" name="16" dataDxfId="1417"/>
    <tableColumn id="17" xr3:uid="{00000000-0010-0000-7301-000011000000}" name="17" dataDxfId="1416"/>
    <tableColumn id="18" xr3:uid="{00000000-0010-0000-7301-000012000000}" name="18" dataDxfId="1415"/>
    <tableColumn id="19" xr3:uid="{00000000-0010-0000-7301-000013000000}" name="19" dataDxfId="1414"/>
    <tableColumn id="20" xr3:uid="{00000000-0010-0000-7301-000014000000}" name="20" dataDxfId="1413"/>
    <tableColumn id="21" xr3:uid="{00000000-0010-0000-7301-000015000000}" name="21" dataDxfId="1412"/>
    <tableColumn id="22" xr3:uid="{00000000-0010-0000-7301-000016000000}" name="22" dataDxfId="1411"/>
    <tableColumn id="23" xr3:uid="{00000000-0010-0000-7301-000017000000}" name="23" dataDxfId="1410"/>
    <tableColumn id="24" xr3:uid="{00000000-0010-0000-7301-000018000000}" name="24" dataDxfId="1409"/>
    <tableColumn id="25" xr3:uid="{00000000-0010-0000-7301-000019000000}" name="25" dataDxfId="1408"/>
    <tableColumn id="26" xr3:uid="{00000000-0010-0000-7301-00001A000000}" name="26" dataDxfId="1407"/>
    <tableColumn id="27" xr3:uid="{00000000-0010-0000-7301-00001B000000}" name="27" dataDxfId="1406"/>
    <tableColumn id="28" xr3:uid="{00000000-0010-0000-7301-00001C000000}" name="28" dataDxfId="1405"/>
    <tableColumn id="29" xr3:uid="{00000000-0010-0000-7301-00001D000000}" name="29" dataDxfId="1404"/>
    <tableColumn id="30" xr3:uid="{00000000-0010-0000-7301-00001E000000}" name="30" dataDxfId="1403"/>
    <tableColumn id="31" xr3:uid="{00000000-0010-0000-7301-00001F000000}" name="31" dataDxfId="1402"/>
  </tableColumns>
  <tableStyleInfo name="TableStyleMedium9" showFirstColumn="0" showLastColumn="0" showRowStripes="1" showColumnStripes="0"/>
</table>
</file>

<file path=xl/tables/table3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7" xr:uid="{00000000-000C-0000-FFFF-FFFF74010000}" name="Tabela16405860348" displayName="Tabela16405860348" ref="B230:G239" headerRowCount="0" totalsRowShown="0">
  <tableColumns count="6">
    <tableColumn id="1" xr3:uid="{00000000-0010-0000-7401-000001000000}" name="Kolumna1" dataDxfId="1401">
      <calculatedColumnFormula>'Wzorzec kategorii'!B192</calculatedColumnFormula>
    </tableColumn>
    <tableColumn id="2" xr3:uid="{00000000-0010-0000-7401-000002000000}" name="Kolumna2" dataDxfId="1400" dataCellStyle="Walutowy"/>
    <tableColumn id="3" xr3:uid="{00000000-0010-0000-7401-000003000000}" name="Kolumna3" dataDxfId="1399" dataCellStyle="Walutowy">
      <calculatedColumnFormula>SUM(Tabela1923455962350[#This Row])</calculatedColumnFormula>
    </tableColumn>
    <tableColumn id="4" xr3:uid="{00000000-0010-0000-7401-000004000000}" name="Kolumna4" dataDxfId="1398" dataCellStyle="Walutowy">
      <calculatedColumnFormula>C230-D230</calculatedColumnFormula>
    </tableColumn>
    <tableColumn id="5" xr3:uid="{00000000-0010-0000-7401-000005000000}" name="Kolumna5" dataDxfId="1397" dataCellStyle="Procentowy">
      <calculatedColumnFormula>IFERROR(D230/C230,"")</calculatedColumnFormula>
    </tableColumn>
    <tableColumn id="6" xr3:uid="{00000000-0010-0000-7401-000006000000}" name="Kolumna6" dataDxfId="1396" dataCellStyle="Walutowy"/>
  </tableColumns>
  <tableStyleInfo name="TableStyleLight9" showFirstColumn="0" showLastColumn="0" showRowStripes="1" showColumnStripes="0"/>
</table>
</file>

<file path=xl/tables/table3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8" xr:uid="{00000000-000C-0000-FFFF-FFFF75010000}" name="Tabela1640586061349" displayName="Tabela1640586061349" ref="B242:G251" headerRowCount="0" totalsRowShown="0">
  <tableColumns count="6">
    <tableColumn id="1" xr3:uid="{00000000-0010-0000-7501-000001000000}" name="Kolumna1" dataDxfId="1395">
      <calculatedColumnFormula>'Wzorzec kategorii'!B204</calculatedColumnFormula>
    </tableColumn>
    <tableColumn id="2" xr3:uid="{00000000-0010-0000-7501-000002000000}" name="Kolumna2" dataDxfId="1394" dataCellStyle="Walutowy"/>
    <tableColumn id="3" xr3:uid="{00000000-0010-0000-7501-000003000000}" name="Kolumna3" dataDxfId="1393" dataCellStyle="Walutowy">
      <calculatedColumnFormula>SUM(Tabela1923455963351[#This Row])</calculatedColumnFormula>
    </tableColumn>
    <tableColumn id="4" xr3:uid="{00000000-0010-0000-7501-000004000000}" name="Kolumna4" dataDxfId="1392" dataCellStyle="Walutowy">
      <calculatedColumnFormula>C242-D242</calculatedColumnFormula>
    </tableColumn>
    <tableColumn id="5" xr3:uid="{00000000-0010-0000-7501-000005000000}" name="Kolumna5" dataDxfId="1391" dataCellStyle="Procentowy">
      <calculatedColumnFormula>IFERROR(D242/C242,"")</calculatedColumnFormula>
    </tableColumn>
    <tableColumn id="6" xr3:uid="{00000000-0010-0000-7501-000006000000}" name="Kolumna6" dataDxfId="1390" dataCellStyle="Walutowy"/>
  </tableColumns>
  <tableStyleInfo name="TableStyleLight9" showFirstColumn="0" showLastColumn="0" showRowStripes="1" showColumnStripes="0"/>
</table>
</file>

<file path=xl/tables/table3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9" xr:uid="{00000000-000C-0000-FFFF-FFFF76010000}" name="Tabela1923455962350" displayName="Tabela1923455962350" ref="I229:AM239" totalsRowShown="0" headerRowDxfId="1389" dataDxfId="1387" headerRowBorderDxfId="1388">
  <autoFilter ref="I229:AM239" xr:uid="{00000000-0009-0000-0100-00005D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601-000001000000}" name="1" dataDxfId="1386"/>
    <tableColumn id="2" xr3:uid="{00000000-0010-0000-7601-000002000000}" name="2" dataDxfId="1385"/>
    <tableColumn id="3" xr3:uid="{00000000-0010-0000-7601-000003000000}" name="3" dataDxfId="1384"/>
    <tableColumn id="4" xr3:uid="{00000000-0010-0000-7601-000004000000}" name="4" dataDxfId="1383"/>
    <tableColumn id="5" xr3:uid="{00000000-0010-0000-7601-000005000000}" name="5" dataDxfId="1382"/>
    <tableColumn id="6" xr3:uid="{00000000-0010-0000-7601-000006000000}" name="6" dataDxfId="1381"/>
    <tableColumn id="7" xr3:uid="{00000000-0010-0000-7601-000007000000}" name="7" dataDxfId="1380"/>
    <tableColumn id="8" xr3:uid="{00000000-0010-0000-7601-000008000000}" name="8" dataDxfId="1379"/>
    <tableColumn id="9" xr3:uid="{00000000-0010-0000-7601-000009000000}" name="9" dataDxfId="1378"/>
    <tableColumn id="10" xr3:uid="{00000000-0010-0000-7601-00000A000000}" name="10" dataDxfId="1377"/>
    <tableColumn id="11" xr3:uid="{00000000-0010-0000-7601-00000B000000}" name="11" dataDxfId="1376"/>
    <tableColumn id="12" xr3:uid="{00000000-0010-0000-7601-00000C000000}" name="12" dataDxfId="1375"/>
    <tableColumn id="13" xr3:uid="{00000000-0010-0000-7601-00000D000000}" name="13" dataDxfId="1374"/>
    <tableColumn id="14" xr3:uid="{00000000-0010-0000-7601-00000E000000}" name="14" dataDxfId="1373"/>
    <tableColumn id="15" xr3:uid="{00000000-0010-0000-7601-00000F000000}" name="15" dataDxfId="1372"/>
    <tableColumn id="16" xr3:uid="{00000000-0010-0000-7601-000010000000}" name="16" dataDxfId="1371"/>
    <tableColumn id="17" xr3:uid="{00000000-0010-0000-7601-000011000000}" name="17" dataDxfId="1370"/>
    <tableColumn id="18" xr3:uid="{00000000-0010-0000-7601-000012000000}" name="18" dataDxfId="1369"/>
    <tableColumn id="19" xr3:uid="{00000000-0010-0000-7601-000013000000}" name="19" dataDxfId="1368"/>
    <tableColumn id="20" xr3:uid="{00000000-0010-0000-7601-000014000000}" name="20" dataDxfId="1367"/>
    <tableColumn id="21" xr3:uid="{00000000-0010-0000-7601-000015000000}" name="21" dataDxfId="1366"/>
    <tableColumn id="22" xr3:uid="{00000000-0010-0000-7601-000016000000}" name="22" dataDxfId="1365"/>
    <tableColumn id="23" xr3:uid="{00000000-0010-0000-7601-000017000000}" name="23" dataDxfId="1364"/>
    <tableColumn id="24" xr3:uid="{00000000-0010-0000-7601-000018000000}" name="24" dataDxfId="1363"/>
    <tableColumn id="25" xr3:uid="{00000000-0010-0000-7601-000019000000}" name="25" dataDxfId="1362"/>
    <tableColumn id="26" xr3:uid="{00000000-0010-0000-7601-00001A000000}" name="26" dataDxfId="1361"/>
    <tableColumn id="27" xr3:uid="{00000000-0010-0000-7601-00001B000000}" name="27" dataDxfId="1360"/>
    <tableColumn id="28" xr3:uid="{00000000-0010-0000-7601-00001C000000}" name="28" dataDxfId="1359"/>
    <tableColumn id="29" xr3:uid="{00000000-0010-0000-7601-00001D000000}" name="29" dataDxfId="1358"/>
    <tableColumn id="30" xr3:uid="{00000000-0010-0000-7601-00001E000000}" name="30" dataDxfId="1357"/>
    <tableColumn id="31" xr3:uid="{00000000-0010-0000-7601-00001F000000}" name="31" dataDxfId="1356"/>
  </tableColumns>
  <tableStyleInfo name="TableStyleMedium9" showFirstColumn="0" showLastColumn="0" showRowStripes="1" showColumnStripes="0"/>
</table>
</file>

<file path=xl/tables/table3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0" xr:uid="{00000000-000C-0000-FFFF-FFFF77010000}" name="Tabela1923455963351" displayName="Tabela1923455963351" ref="I241:AM251" totalsRowShown="0" headerRowDxfId="1355" dataDxfId="1353" headerRowBorderDxfId="1354">
  <autoFilter ref="I241:AM251" xr:uid="{00000000-0009-0000-0100-00005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701-000001000000}" name="1" dataDxfId="1352"/>
    <tableColumn id="2" xr3:uid="{00000000-0010-0000-7701-000002000000}" name="2" dataDxfId="1351"/>
    <tableColumn id="3" xr3:uid="{00000000-0010-0000-7701-000003000000}" name="3" dataDxfId="1350"/>
    <tableColumn id="4" xr3:uid="{00000000-0010-0000-7701-000004000000}" name="4" dataDxfId="1349"/>
    <tableColumn id="5" xr3:uid="{00000000-0010-0000-7701-000005000000}" name="5" dataDxfId="1348"/>
    <tableColumn id="6" xr3:uid="{00000000-0010-0000-7701-000006000000}" name="6" dataDxfId="1347"/>
    <tableColumn id="7" xr3:uid="{00000000-0010-0000-7701-000007000000}" name="7" dataDxfId="1346"/>
    <tableColumn id="8" xr3:uid="{00000000-0010-0000-7701-000008000000}" name="8" dataDxfId="1345"/>
    <tableColumn id="9" xr3:uid="{00000000-0010-0000-7701-000009000000}" name="9" dataDxfId="1344"/>
    <tableColumn id="10" xr3:uid="{00000000-0010-0000-7701-00000A000000}" name="10" dataDxfId="1343"/>
    <tableColumn id="11" xr3:uid="{00000000-0010-0000-7701-00000B000000}" name="11" dataDxfId="1342"/>
    <tableColumn id="12" xr3:uid="{00000000-0010-0000-7701-00000C000000}" name="12" dataDxfId="1341"/>
    <tableColumn id="13" xr3:uid="{00000000-0010-0000-7701-00000D000000}" name="13" dataDxfId="1340"/>
    <tableColumn id="14" xr3:uid="{00000000-0010-0000-7701-00000E000000}" name="14" dataDxfId="1339"/>
    <tableColumn id="15" xr3:uid="{00000000-0010-0000-7701-00000F000000}" name="15" dataDxfId="1338"/>
    <tableColumn id="16" xr3:uid="{00000000-0010-0000-7701-000010000000}" name="16" dataDxfId="1337"/>
    <tableColumn id="17" xr3:uid="{00000000-0010-0000-7701-000011000000}" name="17" dataDxfId="1336"/>
    <tableColumn id="18" xr3:uid="{00000000-0010-0000-7701-000012000000}" name="18" dataDxfId="1335"/>
    <tableColumn id="19" xr3:uid="{00000000-0010-0000-7701-000013000000}" name="19" dataDxfId="1334"/>
    <tableColumn id="20" xr3:uid="{00000000-0010-0000-7701-000014000000}" name="20" dataDxfId="1333"/>
    <tableColumn id="21" xr3:uid="{00000000-0010-0000-7701-000015000000}" name="21" dataDxfId="1332"/>
    <tableColumn id="22" xr3:uid="{00000000-0010-0000-7701-000016000000}" name="22" dataDxfId="1331"/>
    <tableColumn id="23" xr3:uid="{00000000-0010-0000-7701-000017000000}" name="23" dataDxfId="1330"/>
    <tableColumn id="24" xr3:uid="{00000000-0010-0000-7701-000018000000}" name="24" dataDxfId="1329"/>
    <tableColumn id="25" xr3:uid="{00000000-0010-0000-7701-000019000000}" name="25" dataDxfId="1328"/>
    <tableColumn id="26" xr3:uid="{00000000-0010-0000-7701-00001A000000}" name="26" dataDxfId="1327"/>
    <tableColumn id="27" xr3:uid="{00000000-0010-0000-7701-00001B000000}" name="27" dataDxfId="1326"/>
    <tableColumn id="28" xr3:uid="{00000000-0010-0000-7701-00001C000000}" name="28" dataDxfId="1325"/>
    <tableColumn id="29" xr3:uid="{00000000-0010-0000-7701-00001D000000}" name="29" dataDxfId="1324"/>
    <tableColumn id="30" xr3:uid="{00000000-0010-0000-7701-00001E000000}" name="30" dataDxfId="1323"/>
    <tableColumn id="31" xr3:uid="{00000000-0010-0000-7701-00001F000000}" name="31" dataDxfId="1322"/>
  </tableColumns>
  <tableStyleInfo name="TableStyleMedium9" showFirstColumn="0" showLastColumn="0" showRowStripes="1" showColumnStripes="0"/>
</table>
</file>

<file path=xl/tables/table3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4" xr:uid="{00000000-000C-0000-FFFF-FFFF78010000}" name="Tabela33064355" displayName="Tabela33064355" ref="I51:AM66" totalsRowShown="0" headerRowDxfId="1321">
  <autoFilter ref="I51:AM66" xr:uid="{00000000-0009-0000-0100-000062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801-000001000000}" name="1" dataDxfId="1320"/>
    <tableColumn id="2" xr3:uid="{00000000-0010-0000-7801-000002000000}" name="2" dataDxfId="1319"/>
    <tableColumn id="3" xr3:uid="{00000000-0010-0000-7801-000003000000}" name="3" dataDxfId="1318"/>
    <tableColumn id="4" xr3:uid="{00000000-0010-0000-7801-000004000000}" name="4" dataDxfId="1317"/>
    <tableColumn id="5" xr3:uid="{00000000-0010-0000-7801-000005000000}" name="5" dataDxfId="1316"/>
    <tableColumn id="6" xr3:uid="{00000000-0010-0000-7801-000006000000}" name="6" dataDxfId="1315"/>
    <tableColumn id="7" xr3:uid="{00000000-0010-0000-7801-000007000000}" name="7" dataDxfId="1314"/>
    <tableColumn id="8" xr3:uid="{00000000-0010-0000-7801-000008000000}" name="8" dataDxfId="1313"/>
    <tableColumn id="9" xr3:uid="{00000000-0010-0000-7801-000009000000}" name="9" dataDxfId="1312"/>
    <tableColumn id="10" xr3:uid="{00000000-0010-0000-7801-00000A000000}" name="10" dataDxfId="1311"/>
    <tableColumn id="11" xr3:uid="{00000000-0010-0000-7801-00000B000000}" name="11" dataDxfId="1310"/>
    <tableColumn id="12" xr3:uid="{00000000-0010-0000-7801-00000C000000}" name="12" dataDxfId="1309"/>
    <tableColumn id="13" xr3:uid="{00000000-0010-0000-7801-00000D000000}" name="13" dataDxfId="1308"/>
    <tableColumn id="14" xr3:uid="{00000000-0010-0000-7801-00000E000000}" name="14" dataDxfId="1307"/>
    <tableColumn id="15" xr3:uid="{00000000-0010-0000-7801-00000F000000}" name="15" dataDxfId="1306"/>
    <tableColumn id="16" xr3:uid="{00000000-0010-0000-7801-000010000000}" name="16" dataDxfId="1305"/>
    <tableColumn id="17" xr3:uid="{00000000-0010-0000-7801-000011000000}" name="17" dataDxfId="1304"/>
    <tableColumn id="18" xr3:uid="{00000000-0010-0000-7801-000012000000}" name="18" dataDxfId="1303"/>
    <tableColumn id="19" xr3:uid="{00000000-0010-0000-7801-000013000000}" name="19" dataDxfId="1302"/>
    <tableColumn id="20" xr3:uid="{00000000-0010-0000-7801-000014000000}" name="20" dataDxfId="1301"/>
    <tableColumn id="21" xr3:uid="{00000000-0010-0000-7801-000015000000}" name="21" dataDxfId="1300"/>
    <tableColumn id="22" xr3:uid="{00000000-0010-0000-7801-000016000000}" name="22" dataDxfId="1299"/>
    <tableColumn id="23" xr3:uid="{00000000-0010-0000-7801-000017000000}" name="23" dataDxfId="1298"/>
    <tableColumn id="24" xr3:uid="{00000000-0010-0000-7801-000018000000}" name="24" dataDxfId="1297"/>
    <tableColumn id="25" xr3:uid="{00000000-0010-0000-7801-000019000000}" name="25" dataDxfId="1296"/>
    <tableColumn id="26" xr3:uid="{00000000-0010-0000-7801-00001A000000}" name="26" dataDxfId="1295"/>
    <tableColumn id="27" xr3:uid="{00000000-0010-0000-7801-00001B000000}" name="27" dataDxfId="1294"/>
    <tableColumn id="28" xr3:uid="{00000000-0010-0000-7801-00001C000000}" name="28" dataDxfId="1293"/>
    <tableColumn id="29" xr3:uid="{00000000-0010-0000-7801-00001D000000}" name="29" dataDxfId="1292"/>
    <tableColumn id="30" xr3:uid="{00000000-0010-0000-7801-00001E000000}" name="30" dataDxfId="1291"/>
    <tableColumn id="31" xr3:uid="{00000000-0010-0000-7801-00001F000000}" name="31" dataDxfId="1290"/>
  </tableColumns>
  <tableStyleInfo name="TableStyleMedium9" showFirstColumn="0" showLastColumn="0" showRowStripes="1" showColumnStripes="0"/>
</table>
</file>

<file path=xl/tables/table3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5" xr:uid="{00000000-000C-0000-FFFF-FFFF79010000}" name="Jedzenie2366" displayName="Jedzenie2366" ref="B74:G83" headerRowCount="0" totalsRowShown="0" headerRowDxfId="1289">
  <tableColumns count="6">
    <tableColumn id="1" xr3:uid="{00000000-0010-0000-7901-000001000000}" name="Kategoria" dataDxfId="1288">
      <calculatedColumnFormula>'Wzorzec kategorii'!B36</calculatedColumnFormula>
    </tableColumn>
    <tableColumn id="2" xr3:uid="{00000000-0010-0000-7901-000002000000}" name="0" headerRowDxfId="1287" dataDxfId="1286" dataCellStyle="Walutowy"/>
    <tableColumn id="3" xr3:uid="{00000000-0010-0000-7901-000003000000}" name="02" headerRowDxfId="1285" dataDxfId="1284" dataCellStyle="Walutowy">
      <calculatedColumnFormula>SUM(Tabela330369[#This Row])</calculatedColumnFormula>
    </tableColumn>
    <tableColumn id="4" xr3:uid="{00000000-0010-0000-7901-000004000000}" name="Kolumna4" dataDxfId="1283" dataCellStyle="Walutowy">
      <calculatedColumnFormula>C74-D74</calculatedColumnFormula>
    </tableColumn>
    <tableColumn id="5" xr3:uid="{00000000-0010-0000-7901-000005000000}" name="Kolumna1" dataDxfId="1282" dataCellStyle="Procentowy">
      <calculatedColumnFormula>IFERROR(D74/C74,"")</calculatedColumnFormula>
    </tableColumn>
    <tableColumn id="6" xr3:uid="{00000000-0010-0000-7901-000006000000}" name="Kolumna2" dataDxfId="1281" dataCellStyle="Walutowy"/>
  </tableColumns>
  <tableStyleInfo name="TableStyleLight9" showFirstColumn="0" showLastColumn="0" showRowStripes="1" showColumnStripes="0"/>
</table>
</file>

<file path=xl/tables/table3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6" xr:uid="{00000000-000C-0000-FFFF-FFFF7A010000}" name="Transport3367" displayName="Transport3367" ref="B98:G107" headerRowCount="0" totalsRowShown="0">
  <tableColumns count="6">
    <tableColumn id="1" xr3:uid="{00000000-0010-0000-7A01-000001000000}" name="Kolumna1" dataDxfId="1280">
      <calculatedColumnFormula>'Wzorzec kategorii'!B60</calculatedColumnFormula>
    </tableColumn>
    <tableColumn id="2" xr3:uid="{00000000-0010-0000-7A01-000002000000}" name="Kolumna2" dataDxfId="1279" dataCellStyle="Walutowy"/>
    <tableColumn id="3" xr3:uid="{00000000-0010-0000-7A01-000003000000}" name="Kolumna3" dataDxfId="1278" dataCellStyle="Walutowy">
      <calculatedColumnFormula>SUM(Tabela1942394[#This Row])</calculatedColumnFormula>
    </tableColumn>
    <tableColumn id="4" xr3:uid="{00000000-0010-0000-7A01-000004000000}" name="Kolumna4" dataDxfId="1277" dataCellStyle="Walutowy">
      <calculatedColumnFormula>C98-D98</calculatedColumnFormula>
    </tableColumn>
    <tableColumn id="5" xr3:uid="{00000000-0010-0000-7A01-000005000000}" name="Kolumna5" dataDxfId="1276" dataCellStyle="Procentowy">
      <calculatedColumnFormula>IFERROR(D98/C98,"")</calculatedColumnFormula>
    </tableColumn>
    <tableColumn id="6" xr3:uid="{00000000-0010-0000-7A01-000006000000}" name="Kolumna6" dataDxfId="1275" dataCellStyle="Walu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3" displayName="Tabela3" ref="I62:AM67" totalsRowShown="0" headerRowDxfId="8762" dataDxfId="8761">
  <autoFilter ref="I62:AM6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0300-000001000000}" name="1" dataDxfId="8760"/>
    <tableColumn id="2" xr3:uid="{00000000-0010-0000-0300-000002000000}" name="2" dataDxfId="8759"/>
    <tableColumn id="3" xr3:uid="{00000000-0010-0000-0300-000003000000}" name="3" dataDxfId="8758"/>
    <tableColumn id="4" xr3:uid="{00000000-0010-0000-0300-000004000000}" name="4" dataDxfId="8757"/>
    <tableColumn id="5" xr3:uid="{00000000-0010-0000-0300-000005000000}" name="5" dataDxfId="8756"/>
    <tableColumn id="6" xr3:uid="{00000000-0010-0000-0300-000006000000}" name="6" dataDxfId="8755"/>
    <tableColumn id="7" xr3:uid="{00000000-0010-0000-0300-000007000000}" name="7" dataDxfId="8754"/>
    <tableColumn id="8" xr3:uid="{00000000-0010-0000-0300-000008000000}" name="8" dataDxfId="8753"/>
    <tableColumn id="9" xr3:uid="{00000000-0010-0000-0300-000009000000}" name="9" dataDxfId="8752"/>
    <tableColumn id="10" xr3:uid="{00000000-0010-0000-0300-00000A000000}" name="10" dataDxfId="8751"/>
    <tableColumn id="11" xr3:uid="{00000000-0010-0000-0300-00000B000000}" name="11" dataDxfId="8750"/>
    <tableColumn id="12" xr3:uid="{00000000-0010-0000-0300-00000C000000}" name="12" dataDxfId="8749"/>
    <tableColumn id="13" xr3:uid="{00000000-0010-0000-0300-00000D000000}" name="13" dataDxfId="8748"/>
    <tableColumn id="14" xr3:uid="{00000000-0010-0000-0300-00000E000000}" name="14" dataDxfId="8747"/>
    <tableColumn id="15" xr3:uid="{00000000-0010-0000-0300-00000F000000}" name="15" dataDxfId="8746"/>
    <tableColumn id="16" xr3:uid="{00000000-0010-0000-0300-000010000000}" name="16" dataDxfId="8745"/>
    <tableColumn id="17" xr3:uid="{00000000-0010-0000-0300-000011000000}" name="17" dataDxfId="8744"/>
    <tableColumn id="18" xr3:uid="{00000000-0010-0000-0300-000012000000}" name="18" dataDxfId="8743"/>
    <tableColumn id="19" xr3:uid="{00000000-0010-0000-0300-000013000000}" name="19" dataDxfId="8742"/>
    <tableColumn id="20" xr3:uid="{00000000-0010-0000-0300-000014000000}" name="20" dataDxfId="8741"/>
    <tableColumn id="21" xr3:uid="{00000000-0010-0000-0300-000015000000}" name="21" dataDxfId="8740"/>
    <tableColumn id="22" xr3:uid="{00000000-0010-0000-0300-000016000000}" name="22" dataDxfId="8739"/>
    <tableColumn id="23" xr3:uid="{00000000-0010-0000-0300-000017000000}" name="23" dataDxfId="8738"/>
    <tableColumn id="24" xr3:uid="{00000000-0010-0000-0300-000018000000}" name="24" dataDxfId="8737"/>
    <tableColumn id="25" xr3:uid="{00000000-0010-0000-0300-000019000000}" name="25" dataDxfId="8736"/>
    <tableColumn id="26" xr3:uid="{00000000-0010-0000-0300-00001A000000}" name="26" dataDxfId="8735"/>
    <tableColumn id="27" xr3:uid="{00000000-0010-0000-0300-00001B000000}" name="27" dataDxfId="8734"/>
    <tableColumn id="28" xr3:uid="{00000000-0010-0000-0300-00001C000000}" name="28" dataDxfId="8733"/>
    <tableColumn id="29" xr3:uid="{00000000-0010-0000-0300-00001D000000}" name="29" dataDxfId="8732"/>
    <tableColumn id="30" xr3:uid="{00000000-0010-0000-0300-00001E000000}" name="30" dataDxfId="8731"/>
    <tableColumn id="31" xr3:uid="{00000000-0010-0000-0300-00001F000000}" name="31" dataDxfId="8730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7000000}" name="Tabela164036553" displayName="Tabela164036553" ref="B192:C201" headerRowCount="0" totalsRowShown="0">
  <tableColumns count="2">
    <tableColumn id="1" xr3:uid="{00000000-0010-0000-2700-000001000000}" name="Kolumna1" dataDxfId="8230"/>
    <tableColumn id="2" xr3:uid="{00000000-0010-0000-2700-000002000000}" name="Kolumna2" dataDxfId="8229"/>
  </tableColumns>
  <tableStyleInfo name="TableStyleLight9" showFirstColumn="0" showLastColumn="0" showRowStripes="1" showColumnStripes="0"/>
</table>
</file>

<file path=xl/tables/table4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7" xr:uid="{00000000-000C-0000-FFFF-FFFF7B010000}" name="Przychody11" displayName="Przychody11" ref="B52:G66" headerRowCount="0" totalsRowShown="0" headerRowDxfId="1274">
  <tableColumns count="6">
    <tableColumn id="1" xr3:uid="{00000000-0010-0000-7B01-000001000000}" name="Kolumna1" dataDxfId="1273">
      <calculatedColumnFormula>'Wzorzec kategorii'!B15</calculatedColumnFormula>
    </tableColumn>
    <tableColumn id="2" xr3:uid="{00000000-0010-0000-7B01-000002000000}" name="Kolumna2" dataDxfId="1272" dataCellStyle="Walutowy"/>
    <tableColumn id="3" xr3:uid="{00000000-0010-0000-7B01-000003000000}" name="Kolumna3" dataDxfId="1271" dataCellStyle="Walutowy">
      <calculatedColumnFormula>SUM(Tabela33064410[#This Row])</calculatedColumnFormula>
    </tableColumn>
    <tableColumn id="4" xr3:uid="{00000000-0010-0000-7B01-000004000000}" name="Kolumna4" dataDxfId="1270" dataCellStyle="Walutowy">
      <calculatedColumnFormula>Przychody11[[#This Row],[Kolumna3]]-Przychody11[[#This Row],[Kolumna2]]</calculatedColumnFormula>
    </tableColumn>
    <tableColumn id="5" xr3:uid="{00000000-0010-0000-7B01-000005000000}" name="Kolumna5" dataDxfId="1269" dataCellStyle="Procentowy">
      <calculatedColumnFormula>IFERROR(D52/C52,"")</calculatedColumnFormula>
    </tableColumn>
    <tableColumn id="6" xr3:uid="{00000000-0010-0000-7B01-000006000000}" name="Kolumna6" dataDxfId="1268"/>
  </tableColumns>
  <tableStyleInfo name="TableStyleLight9" showFirstColumn="0" showLastColumn="0" showRowStripes="1" showColumnStripes="0"/>
</table>
</file>

<file path=xl/tables/table4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8" xr:uid="{00000000-000C-0000-FFFF-FFFF7C010000}" name="Tabela330369" displayName="Tabela330369" ref="I73:AM83" totalsRowShown="0" headerRowDxfId="1267">
  <autoFilter ref="I73:AM83" xr:uid="{00000000-0009-0000-0100-000070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7C01-000001000000}" name="1" dataDxfId="1266"/>
    <tableColumn id="2" xr3:uid="{00000000-0010-0000-7C01-000002000000}" name="2" dataDxfId="1265"/>
    <tableColumn id="3" xr3:uid="{00000000-0010-0000-7C01-000003000000}" name="3" dataDxfId="1264"/>
    <tableColumn id="4" xr3:uid="{00000000-0010-0000-7C01-000004000000}" name="4" dataDxfId="1263"/>
    <tableColumn id="5" xr3:uid="{00000000-0010-0000-7C01-000005000000}" name="5" dataDxfId="1262"/>
    <tableColumn id="6" xr3:uid="{00000000-0010-0000-7C01-000006000000}" name="6" dataDxfId="1261"/>
    <tableColumn id="7" xr3:uid="{00000000-0010-0000-7C01-000007000000}" name="7" dataDxfId="1260"/>
    <tableColumn id="8" xr3:uid="{00000000-0010-0000-7C01-000008000000}" name="8" dataDxfId="1259"/>
    <tableColumn id="9" xr3:uid="{00000000-0010-0000-7C01-000009000000}" name="9" dataDxfId="1258"/>
    <tableColumn id="10" xr3:uid="{00000000-0010-0000-7C01-00000A000000}" name="10" dataDxfId="1257"/>
    <tableColumn id="11" xr3:uid="{00000000-0010-0000-7C01-00000B000000}" name="11" dataDxfId="1256"/>
    <tableColumn id="12" xr3:uid="{00000000-0010-0000-7C01-00000C000000}" name="12" dataDxfId="1255"/>
    <tableColumn id="13" xr3:uid="{00000000-0010-0000-7C01-00000D000000}" name="13" dataDxfId="1254"/>
    <tableColumn id="14" xr3:uid="{00000000-0010-0000-7C01-00000E000000}" name="14" dataDxfId="1253"/>
    <tableColumn id="15" xr3:uid="{00000000-0010-0000-7C01-00000F000000}" name="15" dataDxfId="1252"/>
    <tableColumn id="16" xr3:uid="{00000000-0010-0000-7C01-000010000000}" name="16" dataDxfId="1251"/>
    <tableColumn id="17" xr3:uid="{00000000-0010-0000-7C01-000011000000}" name="17" dataDxfId="1250"/>
    <tableColumn id="18" xr3:uid="{00000000-0010-0000-7C01-000012000000}" name="18" dataDxfId="1249"/>
    <tableColumn id="19" xr3:uid="{00000000-0010-0000-7C01-000013000000}" name="19" dataDxfId="1248"/>
    <tableColumn id="20" xr3:uid="{00000000-0010-0000-7C01-000014000000}" name="20" dataDxfId="1247"/>
    <tableColumn id="21" xr3:uid="{00000000-0010-0000-7C01-000015000000}" name="21" dataDxfId="1246"/>
    <tableColumn id="22" xr3:uid="{00000000-0010-0000-7C01-000016000000}" name="22" dataDxfId="1245"/>
    <tableColumn id="23" xr3:uid="{00000000-0010-0000-7C01-000017000000}" name="23" dataDxfId="1244"/>
    <tableColumn id="24" xr3:uid="{00000000-0010-0000-7C01-000018000000}" name="24" dataDxfId="1243"/>
    <tableColumn id="25" xr3:uid="{00000000-0010-0000-7C01-000019000000}" name="25" dataDxfId="1242"/>
    <tableColumn id="26" xr3:uid="{00000000-0010-0000-7C01-00001A000000}" name="26" dataDxfId="1241"/>
    <tableColumn id="27" xr3:uid="{00000000-0010-0000-7C01-00001B000000}" name="27" dataDxfId="1240"/>
    <tableColumn id="28" xr3:uid="{00000000-0010-0000-7C01-00001C000000}" name="28" dataDxfId="1239"/>
    <tableColumn id="29" xr3:uid="{00000000-0010-0000-7C01-00001D000000}" name="29" dataDxfId="1238"/>
    <tableColumn id="30" xr3:uid="{00000000-0010-0000-7C01-00001E000000}" name="30" dataDxfId="1237"/>
    <tableColumn id="31" xr3:uid="{00000000-0010-0000-7C01-00001F000000}" name="31" dataDxfId="1236"/>
  </tableColumns>
  <tableStyleInfo name="TableStyleMedium9" showFirstColumn="0" showLastColumn="0" showRowStripes="1" showColumnStripes="0"/>
</table>
</file>

<file path=xl/tables/table4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9" xr:uid="{00000000-000C-0000-FFFF-FFFF7D010000}" name="Tabela431370" displayName="Tabela431370" ref="B86:G95" headerRowCount="0" totalsRowShown="0" headerRowDxfId="1235">
  <tableColumns count="6">
    <tableColumn id="1" xr3:uid="{00000000-0010-0000-7D01-000001000000}" name="Kolumna1" dataDxfId="1234">
      <calculatedColumnFormula>'Wzorzec kategorii'!B48</calculatedColumnFormula>
    </tableColumn>
    <tableColumn id="2" xr3:uid="{00000000-0010-0000-7D01-000002000000}" name="Kolumna2" headerRowDxfId="1233" dataDxfId="1232" dataCellStyle="Walutowy"/>
    <tableColumn id="3" xr3:uid="{00000000-0010-0000-7D01-000003000000}" name="Kolumna3" headerRowDxfId="1231" dataDxfId="1230" dataCellStyle="Walutowy">
      <calculatedColumnFormula>SUM(Tabela1841393[#This Row])</calculatedColumnFormula>
    </tableColumn>
    <tableColumn id="4" xr3:uid="{00000000-0010-0000-7D01-000004000000}" name="Kolumna4" headerRowDxfId="1229" dataDxfId="1228" dataCellStyle="Walutowy">
      <calculatedColumnFormula>C86-D86</calculatedColumnFormula>
    </tableColumn>
    <tableColumn id="5" xr3:uid="{00000000-0010-0000-7D01-000005000000}" name="Kolumna5" headerRowDxfId="1227" dataDxfId="1226" dataCellStyle="Procentowy">
      <calculatedColumnFormula>IFERROR(D86/C86,"")</calculatedColumnFormula>
    </tableColumn>
    <tableColumn id="6" xr3:uid="{00000000-0010-0000-7D01-000006000000}" name="Kolumna6" headerRowDxfId="1225" dataDxfId="1224" dataCellStyle="Walutowy"/>
  </tableColumns>
  <tableStyleInfo name="TableStyleLight9" showFirstColumn="0" showLastColumn="0" showRowStripes="1" showColumnStripes="0"/>
</table>
</file>

<file path=xl/tables/table4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0" xr:uid="{00000000-000C-0000-FFFF-FFFF7E010000}" name="Tabela832371" displayName="Tabela832371" ref="B110:G119" headerRowCount="0" totalsRowShown="0">
  <tableColumns count="6">
    <tableColumn id="1" xr3:uid="{00000000-0010-0000-7E01-000001000000}" name="Kolumna1" headerRowDxfId="1223" dataDxfId="1222">
      <calculatedColumnFormula>'Wzorzec kategorii'!B72</calculatedColumnFormula>
    </tableColumn>
    <tableColumn id="2" xr3:uid="{00000000-0010-0000-7E01-000002000000}" name="Kolumna2" dataDxfId="1221" dataCellStyle="Walutowy"/>
    <tableColumn id="3" xr3:uid="{00000000-0010-0000-7E01-000003000000}" name="Kolumna3" dataDxfId="1220" dataCellStyle="Walutowy">
      <calculatedColumnFormula>SUM(Tabela192143395[#This Row])</calculatedColumnFormula>
    </tableColumn>
    <tableColumn id="4" xr3:uid="{00000000-0010-0000-7E01-000004000000}" name="Kolumna4" dataDxfId="1219" dataCellStyle="Walutowy">
      <calculatedColumnFormula>C110-D110</calculatedColumnFormula>
    </tableColumn>
    <tableColumn id="5" xr3:uid="{00000000-0010-0000-7E01-000005000000}" name="Kolumna5" dataDxfId="1218" dataCellStyle="Procentowy">
      <calculatedColumnFormula>IFERROR(D110/C110,"")</calculatedColumnFormula>
    </tableColumn>
    <tableColumn id="6" xr3:uid="{00000000-0010-0000-7E01-000006000000}" name="Kolumna6" dataDxfId="1217" dataCellStyle="Walutowy"/>
  </tableColumns>
  <tableStyleInfo name="TableStyleLight9" showFirstColumn="0" showLastColumn="0" showRowStripes="1" showColumnStripes="0"/>
</table>
</file>

<file path=xl/tables/table4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1" xr:uid="{00000000-000C-0000-FFFF-FFFF7F010000}" name="Tabela933372" displayName="Tabela933372" ref="B122:G131" headerRowCount="0" totalsRowShown="0">
  <tableColumns count="6">
    <tableColumn id="1" xr3:uid="{00000000-0010-0000-7F01-000001000000}" name="Kolumna1" headerRowDxfId="1216" dataDxfId="1215">
      <calculatedColumnFormula>'Wzorzec kategorii'!B84</calculatedColumnFormula>
    </tableColumn>
    <tableColumn id="2" xr3:uid="{00000000-0010-0000-7F01-000002000000}" name="Kolumna2" dataDxfId="1214" dataCellStyle="Walutowy"/>
    <tableColumn id="3" xr3:uid="{00000000-0010-0000-7F01-000003000000}" name="Kolumna3" dataDxfId="1213" dataCellStyle="Walutowy">
      <calculatedColumnFormula>SUM(Tabela19212547399[#This Row])</calculatedColumnFormula>
    </tableColumn>
    <tableColumn id="4" xr3:uid="{00000000-0010-0000-7F01-000004000000}" name="Kolumna4" dataDxfId="1212" dataCellStyle="Walutowy">
      <calculatedColumnFormula>C122-D122</calculatedColumnFormula>
    </tableColumn>
    <tableColumn id="5" xr3:uid="{00000000-0010-0000-7F01-000005000000}" name="Kolumna5" dataDxfId="1211" dataCellStyle="Procentowy">
      <calculatedColumnFormula>IFERROR(D122/C122,"")</calculatedColumnFormula>
    </tableColumn>
    <tableColumn id="6" xr3:uid="{00000000-0010-0000-7F01-000006000000}" name="Kolumna6" dataDxfId="1210" dataCellStyle="Walutowy"/>
  </tableColumns>
  <tableStyleInfo name="TableStyleLight9" showFirstColumn="0" showLastColumn="0" showRowStripes="1" showColumnStripes="0"/>
</table>
</file>

<file path=xl/tables/table4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2" xr:uid="{00000000-000C-0000-FFFF-FFFF80010000}" name="Tabela1034373" displayName="Tabela1034373" ref="B134:G143" headerRowCount="0" totalsRowShown="0">
  <tableColumns count="6">
    <tableColumn id="1" xr3:uid="{00000000-0010-0000-8001-000001000000}" name="Kolumna1" headerRowDxfId="1209" dataDxfId="1208">
      <calculatedColumnFormula>'Wzorzec kategorii'!B96</calculatedColumnFormula>
    </tableColumn>
    <tableColumn id="2" xr3:uid="{00000000-0010-0000-8001-000002000000}" name="Kolumna2" dataDxfId="1207" dataCellStyle="Walutowy"/>
    <tableColumn id="3" xr3:uid="{00000000-0010-0000-8001-000003000000}" name="Kolumna3" dataDxfId="1206" dataCellStyle="Walutowy">
      <calculatedColumnFormula>SUM(Tabela19212446398[#This Row])</calculatedColumnFormula>
    </tableColumn>
    <tableColumn id="4" xr3:uid="{00000000-0010-0000-8001-000004000000}" name="Kolumna4" dataDxfId="1205" dataCellStyle="Walutowy">
      <calculatedColumnFormula>C134-D134</calculatedColumnFormula>
    </tableColumn>
    <tableColumn id="5" xr3:uid="{00000000-0010-0000-8001-000005000000}" name="Kolumna5" dataDxfId="1204" dataCellStyle="Procentowy">
      <calculatedColumnFormula>IFERROR(D134/C134,"")</calculatedColumnFormula>
    </tableColumn>
    <tableColumn id="6" xr3:uid="{00000000-0010-0000-8001-000006000000}" name="Kolumna6" dataDxfId="1203" dataCellStyle="Walutowy"/>
  </tableColumns>
  <tableStyleInfo name="TableStyleLight9" showFirstColumn="0" showLastColumn="0" showRowStripes="1" showColumnStripes="0"/>
</table>
</file>

<file path=xl/tables/table4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3" xr:uid="{00000000-000C-0000-FFFF-FFFF81010000}" name="Tabela1135374" displayName="Tabela1135374" ref="B146:G155" headerRowCount="0" totalsRowShown="0">
  <tableColumns count="6">
    <tableColumn id="1" xr3:uid="{00000000-0010-0000-8101-000001000000}" name="Kolumna1" dataDxfId="1202">
      <calculatedColumnFormula>'Wzorzec kategorii'!B108</calculatedColumnFormula>
    </tableColumn>
    <tableColumn id="2" xr3:uid="{00000000-0010-0000-8101-000002000000}" name="Kolumna2" dataDxfId="1201" dataCellStyle="Walutowy"/>
    <tableColumn id="3" xr3:uid="{00000000-0010-0000-8101-000003000000}" name="Kolumna3" dataDxfId="1200" dataCellStyle="Walutowy">
      <calculatedColumnFormula>SUM(Tabela192244396[#This Row])</calculatedColumnFormula>
    </tableColumn>
    <tableColumn id="4" xr3:uid="{00000000-0010-0000-8101-000004000000}" name="Kolumna4" dataDxfId="1199" dataCellStyle="Walutowy">
      <calculatedColumnFormula>C146-D146</calculatedColumnFormula>
    </tableColumn>
    <tableColumn id="5" xr3:uid="{00000000-0010-0000-8101-000005000000}" name="Kolumna5" dataDxfId="1198" dataCellStyle="Procentowy">
      <calculatedColumnFormula>IFERROR(D146/C146,"")</calculatedColumnFormula>
    </tableColumn>
    <tableColumn id="6" xr3:uid="{00000000-0010-0000-8101-000006000000}" name="Kolumna6" dataDxfId="1197" dataCellStyle="Walutowy"/>
  </tableColumns>
  <tableStyleInfo name="TableStyleLight9" showFirstColumn="0" showLastColumn="0" showRowStripes="1" showColumnStripes="0"/>
</table>
</file>

<file path=xl/tables/table4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4" xr:uid="{00000000-000C-0000-FFFF-FFFF82010000}" name="Tabela1236375" displayName="Tabela1236375" ref="B158:G167" headerRowCount="0" totalsRowShown="0">
  <tableColumns count="6">
    <tableColumn id="1" xr3:uid="{00000000-0010-0000-8201-000001000000}" name="Kolumna1" dataDxfId="1196">
      <calculatedColumnFormula>'Wzorzec kategorii'!B120</calculatedColumnFormula>
    </tableColumn>
    <tableColumn id="2" xr3:uid="{00000000-0010-0000-8201-000002000000}" name="Kolumna2" dataDxfId="1195" dataCellStyle="Walutowy"/>
    <tableColumn id="3" xr3:uid="{00000000-0010-0000-8201-000003000000}" name="Kolumna3" dataDxfId="1194" dataCellStyle="Walutowy">
      <calculatedColumnFormula>SUM(Tabela2548400[#This Row])</calculatedColumnFormula>
    </tableColumn>
    <tableColumn id="4" xr3:uid="{00000000-0010-0000-8201-000004000000}" name="Kolumna4" dataDxfId="1193" dataCellStyle="Walutowy">
      <calculatedColumnFormula>C158-D158</calculatedColumnFormula>
    </tableColumn>
    <tableColumn id="5" xr3:uid="{00000000-0010-0000-8201-000005000000}" name="Kolumna5" dataDxfId="1192" dataCellStyle="Procentowy">
      <calculatedColumnFormula>IFERROR(D158/C158,"")</calculatedColumnFormula>
    </tableColumn>
    <tableColumn id="6" xr3:uid="{00000000-0010-0000-8201-000006000000}" name="Kolumna6" dataDxfId="1191" dataCellStyle="Walutowy"/>
  </tableColumns>
  <tableStyleInfo name="TableStyleLight9" showFirstColumn="0" showLastColumn="0" showRowStripes="1" showColumnStripes="0"/>
</table>
</file>

<file path=xl/tables/table4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5" xr:uid="{00000000-000C-0000-FFFF-FFFF83010000}" name="Tabela1337376" displayName="Tabela1337376" ref="B170:G179" headerRowCount="0" totalsRowShown="0">
  <tableColumns count="6">
    <tableColumn id="1" xr3:uid="{00000000-0010-0000-8301-000001000000}" name="Kolumna1" dataDxfId="1190">
      <calculatedColumnFormula>'Wzorzec kategorii'!B132</calculatedColumnFormula>
    </tableColumn>
    <tableColumn id="2" xr3:uid="{00000000-0010-0000-8301-000002000000}" name="Kolumna2" dataDxfId="1189" dataCellStyle="Walutowy"/>
    <tableColumn id="3" xr3:uid="{00000000-0010-0000-8301-000003000000}" name="Kolumna3" dataDxfId="1188" dataCellStyle="Walutowy">
      <calculatedColumnFormula>SUM(Tabela2649401[#This Row])</calculatedColumnFormula>
    </tableColumn>
    <tableColumn id="4" xr3:uid="{00000000-0010-0000-8301-000004000000}" name="Kolumna4" dataDxfId="1187" dataCellStyle="Walutowy">
      <calculatedColumnFormula>C170-D170</calculatedColumnFormula>
    </tableColumn>
    <tableColumn id="5" xr3:uid="{00000000-0010-0000-8301-000005000000}" name="Kolumna5" dataDxfId="1186" dataCellStyle="Procentowy">
      <calculatedColumnFormula>IFERROR(D170/C170,"")</calculatedColumnFormula>
    </tableColumn>
    <tableColumn id="6" xr3:uid="{00000000-0010-0000-8301-000006000000}" name="Kolumna6" dataDxfId="1185" dataCellStyle="Walutowy"/>
  </tableColumns>
  <tableStyleInfo name="TableStyleLight9" showFirstColumn="0" showLastColumn="0" showRowStripes="1" showColumnStripes="0"/>
</table>
</file>

<file path=xl/tables/table4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9" xr:uid="{00000000-000C-0000-FFFF-FFFF84010000}" name="Tabela1438380" displayName="Tabela1438380" ref="B182:G191" headerRowCount="0" totalsRowShown="0">
  <tableColumns count="6">
    <tableColumn id="1" xr3:uid="{00000000-0010-0000-8401-000001000000}" name="Kolumna1" dataDxfId="1184">
      <calculatedColumnFormula>'Wzorzec kategorii'!B144</calculatedColumnFormula>
    </tableColumn>
    <tableColumn id="2" xr3:uid="{00000000-0010-0000-8401-000002000000}" name="Kolumna2" dataDxfId="1183" dataCellStyle="Walutowy"/>
    <tableColumn id="3" xr3:uid="{00000000-0010-0000-8401-000003000000}" name="Kolumna3" dataDxfId="1182" dataCellStyle="Walutowy">
      <calculatedColumnFormula>SUM(Tabela2750402[#This Row])</calculatedColumnFormula>
    </tableColumn>
    <tableColumn id="4" xr3:uid="{00000000-0010-0000-8401-000004000000}" name="Kolumna4" dataDxfId="1181" dataCellStyle="Walutowy">
      <calculatedColumnFormula>C182-D182</calculatedColumnFormula>
    </tableColumn>
    <tableColumn id="5" xr3:uid="{00000000-0010-0000-8401-000005000000}" name="Kolumna5" dataDxfId="1180" dataCellStyle="Procentowy">
      <calculatedColumnFormula>IFERROR(D182/C182,"")</calculatedColumnFormula>
    </tableColumn>
    <tableColumn id="6" xr3:uid="{00000000-0010-0000-8401-000006000000}" name="Kolumna6" dataDxfId="1179" dataCellStyle="Walutowy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8000000}" name="Tabela16403655354" displayName="Tabela16403655354" ref="B204:C213" headerRowCount="0" totalsRowShown="0">
  <tableColumns count="2">
    <tableColumn id="1" xr3:uid="{00000000-0010-0000-2800-000001000000}" name="Kolumna1" dataDxfId="8228"/>
    <tableColumn id="2" xr3:uid="{00000000-0010-0000-2800-000002000000}" name="Kolumna2" dataDxfId="8227"/>
  </tableColumns>
  <tableStyleInfo name="TableStyleLight9" showFirstColumn="0" showLastColumn="0" showRowStripes="1" showColumnStripes="0"/>
</table>
</file>

<file path=xl/tables/table4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0" xr:uid="{00000000-000C-0000-FFFF-FFFF85010000}" name="Tabela1539391" displayName="Tabela1539391" ref="B194:G203" headerRowCount="0" totalsRowShown="0">
  <tableColumns count="6">
    <tableColumn id="1" xr3:uid="{00000000-0010-0000-8501-000001000000}" name="Kolumna1" dataDxfId="1178">
      <calculatedColumnFormula>'Wzorzec kategorii'!B156</calculatedColumnFormula>
    </tableColumn>
    <tableColumn id="2" xr3:uid="{00000000-0010-0000-8501-000002000000}" name="Kolumna2" dataDxfId="1177" dataCellStyle="Walutowy"/>
    <tableColumn id="3" xr3:uid="{00000000-0010-0000-8501-000003000000}" name="Kolumna3" dataDxfId="1176" dataCellStyle="Walutowy">
      <calculatedColumnFormula>SUM(Tabela2851403[#This Row])</calculatedColumnFormula>
    </tableColumn>
    <tableColumn id="4" xr3:uid="{00000000-0010-0000-8501-000004000000}" name="Kolumna4" dataDxfId="1175" dataCellStyle="Walutowy">
      <calculatedColumnFormula>C194-D194</calculatedColumnFormula>
    </tableColumn>
    <tableColumn id="5" xr3:uid="{00000000-0010-0000-8501-000005000000}" name="Kolumna5" dataDxfId="1174" dataCellStyle="Procentowy">
      <calculatedColumnFormula>IFERROR(D194/C194,"")</calculatedColumnFormula>
    </tableColumn>
    <tableColumn id="6" xr3:uid="{00000000-0010-0000-8501-000006000000}" name="Kolumna6" dataDxfId="1173" dataCellStyle="Walutowy"/>
  </tableColumns>
  <tableStyleInfo name="TableStyleLight9" showFirstColumn="0" showLastColumn="0" showRowStripes="1" showColumnStripes="0"/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1" xr:uid="{00000000-000C-0000-FFFF-FFFF86010000}" name="Tabela1640392" displayName="Tabela1640392" ref="B206:G215" headerRowCount="0" totalsRowShown="0">
  <tableColumns count="6">
    <tableColumn id="1" xr3:uid="{00000000-0010-0000-8601-000001000000}" name="Kolumna1" dataDxfId="1172">
      <calculatedColumnFormula>'Wzorzec kategorii'!B168</calculatedColumnFormula>
    </tableColumn>
    <tableColumn id="2" xr3:uid="{00000000-0010-0000-8601-000002000000}" name="Kolumna2" dataDxfId="1171" dataCellStyle="Walutowy"/>
    <tableColumn id="3" xr3:uid="{00000000-0010-0000-8601-000003000000}" name="Kolumna3" dataDxfId="1170" dataCellStyle="Walutowy">
      <calculatedColumnFormula>SUM(Tabela192345397[#This Row])</calculatedColumnFormula>
    </tableColumn>
    <tableColumn id="4" xr3:uid="{00000000-0010-0000-8601-000004000000}" name="Kolumna4" dataDxfId="1169" dataCellStyle="Walutowy">
      <calculatedColumnFormula>C206-D206</calculatedColumnFormula>
    </tableColumn>
    <tableColumn id="5" xr3:uid="{00000000-0010-0000-8601-000005000000}" name="Kolumna5" dataDxfId="1168" dataCellStyle="Procentowy">
      <calculatedColumnFormula>IFERROR(D206/C206,"")</calculatedColumnFormula>
    </tableColumn>
    <tableColumn id="6" xr3:uid="{00000000-0010-0000-8601-000006000000}" name="Kolumna6" dataDxfId="1167" dataCellStyle="Walutowy"/>
  </tableColumns>
  <tableStyleInfo name="TableStyleLight9" showFirstColumn="0" showLastColumn="0" showRowStripes="1" showColumnStripes="0"/>
</table>
</file>

<file path=xl/tables/table4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2" xr:uid="{00000000-000C-0000-FFFF-FFFF87010000}" name="Tabela1841393" displayName="Tabela1841393" ref="I85:AM95" totalsRowShown="0" headerRowDxfId="1166" dataDxfId="1164" headerRowBorderDxfId="1165">
  <autoFilter ref="I85:AM95" xr:uid="{00000000-0009-0000-0100-00008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701-000001000000}" name="1" dataDxfId="1163"/>
    <tableColumn id="2" xr3:uid="{00000000-0010-0000-8701-000002000000}" name="2" dataDxfId="1162"/>
    <tableColumn id="3" xr3:uid="{00000000-0010-0000-8701-000003000000}" name="3" dataDxfId="1161"/>
    <tableColumn id="4" xr3:uid="{00000000-0010-0000-8701-000004000000}" name="4" dataDxfId="1160"/>
    <tableColumn id="5" xr3:uid="{00000000-0010-0000-8701-000005000000}" name="5" dataDxfId="1159"/>
    <tableColumn id="6" xr3:uid="{00000000-0010-0000-8701-000006000000}" name="6" dataDxfId="1158"/>
    <tableColumn id="7" xr3:uid="{00000000-0010-0000-8701-000007000000}" name="7" dataDxfId="1157"/>
    <tableColumn id="8" xr3:uid="{00000000-0010-0000-8701-000008000000}" name="8" dataDxfId="1156"/>
    <tableColumn id="9" xr3:uid="{00000000-0010-0000-8701-000009000000}" name="9" dataDxfId="1155"/>
    <tableColumn id="10" xr3:uid="{00000000-0010-0000-8701-00000A000000}" name="10" dataDxfId="1154"/>
    <tableColumn id="11" xr3:uid="{00000000-0010-0000-8701-00000B000000}" name="11" dataDxfId="1153"/>
    <tableColumn id="12" xr3:uid="{00000000-0010-0000-8701-00000C000000}" name="12" dataDxfId="1152"/>
    <tableColumn id="13" xr3:uid="{00000000-0010-0000-8701-00000D000000}" name="13" dataDxfId="1151"/>
    <tableColumn id="14" xr3:uid="{00000000-0010-0000-8701-00000E000000}" name="14" dataDxfId="1150"/>
    <tableColumn id="15" xr3:uid="{00000000-0010-0000-8701-00000F000000}" name="15" dataDxfId="1149"/>
    <tableColumn id="16" xr3:uid="{00000000-0010-0000-8701-000010000000}" name="16" dataDxfId="1148"/>
    <tableColumn id="17" xr3:uid="{00000000-0010-0000-8701-000011000000}" name="17" dataDxfId="1147"/>
    <tableColumn id="18" xr3:uid="{00000000-0010-0000-8701-000012000000}" name="18" dataDxfId="1146"/>
    <tableColumn id="19" xr3:uid="{00000000-0010-0000-8701-000013000000}" name="19" dataDxfId="1145"/>
    <tableColumn id="20" xr3:uid="{00000000-0010-0000-8701-000014000000}" name="20" dataDxfId="1144"/>
    <tableColumn id="21" xr3:uid="{00000000-0010-0000-8701-000015000000}" name="21" dataDxfId="1143"/>
    <tableColumn id="22" xr3:uid="{00000000-0010-0000-8701-000016000000}" name="22" dataDxfId="1142"/>
    <tableColumn id="23" xr3:uid="{00000000-0010-0000-8701-000017000000}" name="23" dataDxfId="1141"/>
    <tableColumn id="24" xr3:uid="{00000000-0010-0000-8701-000018000000}" name="24" dataDxfId="1140"/>
    <tableColumn id="25" xr3:uid="{00000000-0010-0000-8701-000019000000}" name="25" dataDxfId="1139"/>
    <tableColumn id="26" xr3:uid="{00000000-0010-0000-8701-00001A000000}" name="26" dataDxfId="1138"/>
    <tableColumn id="27" xr3:uid="{00000000-0010-0000-8701-00001B000000}" name="27" dataDxfId="1137"/>
    <tableColumn id="28" xr3:uid="{00000000-0010-0000-8701-00001C000000}" name="28" dataDxfId="1136"/>
    <tableColumn id="29" xr3:uid="{00000000-0010-0000-8701-00001D000000}" name="29" dataDxfId="1135"/>
    <tableColumn id="30" xr3:uid="{00000000-0010-0000-8701-00001E000000}" name="30" dataDxfId="1134"/>
    <tableColumn id="31" xr3:uid="{00000000-0010-0000-8701-00001F000000}" name="31" dataDxfId="1133"/>
  </tableColumns>
  <tableStyleInfo name="TableStyleMedium9" showFirstColumn="0" showLastColumn="0" showRowStripes="1" showColumnStripes="0"/>
</table>
</file>

<file path=xl/tables/table4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3" xr:uid="{00000000-000C-0000-FFFF-FFFF88010000}" name="Tabela1942394" displayName="Tabela1942394" ref="I97:AM107" totalsRowShown="0" headerRowDxfId="1132" dataDxfId="1130" headerRowBorderDxfId="1131">
  <autoFilter ref="I97:AM107" xr:uid="{00000000-0009-0000-0100-000089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801-000001000000}" name="1" dataDxfId="1129"/>
    <tableColumn id="2" xr3:uid="{00000000-0010-0000-8801-000002000000}" name="2" dataDxfId="1128"/>
    <tableColumn id="3" xr3:uid="{00000000-0010-0000-8801-000003000000}" name="3" dataDxfId="1127"/>
    <tableColumn id="4" xr3:uid="{00000000-0010-0000-8801-000004000000}" name="4" dataDxfId="1126"/>
    <tableColumn id="5" xr3:uid="{00000000-0010-0000-8801-000005000000}" name="5" dataDxfId="1125"/>
    <tableColumn id="6" xr3:uid="{00000000-0010-0000-8801-000006000000}" name="6" dataDxfId="1124"/>
    <tableColumn id="7" xr3:uid="{00000000-0010-0000-8801-000007000000}" name="7" dataDxfId="1123"/>
    <tableColumn id="8" xr3:uid="{00000000-0010-0000-8801-000008000000}" name="8" dataDxfId="1122"/>
    <tableColumn id="9" xr3:uid="{00000000-0010-0000-8801-000009000000}" name="9" dataDxfId="1121"/>
    <tableColumn id="10" xr3:uid="{00000000-0010-0000-8801-00000A000000}" name="10" dataDxfId="1120"/>
    <tableColumn id="11" xr3:uid="{00000000-0010-0000-8801-00000B000000}" name="11" dataDxfId="1119"/>
    <tableColumn id="12" xr3:uid="{00000000-0010-0000-8801-00000C000000}" name="12" dataDxfId="1118"/>
    <tableColumn id="13" xr3:uid="{00000000-0010-0000-8801-00000D000000}" name="13" dataDxfId="1117"/>
    <tableColumn id="14" xr3:uid="{00000000-0010-0000-8801-00000E000000}" name="14" dataDxfId="1116"/>
    <tableColumn id="15" xr3:uid="{00000000-0010-0000-8801-00000F000000}" name="15" dataDxfId="1115"/>
    <tableColumn id="16" xr3:uid="{00000000-0010-0000-8801-000010000000}" name="16" dataDxfId="1114"/>
    <tableColumn id="17" xr3:uid="{00000000-0010-0000-8801-000011000000}" name="17" dataDxfId="1113"/>
    <tableColumn id="18" xr3:uid="{00000000-0010-0000-8801-000012000000}" name="18" dataDxfId="1112"/>
    <tableColumn id="19" xr3:uid="{00000000-0010-0000-8801-000013000000}" name="19" dataDxfId="1111"/>
    <tableColumn id="20" xr3:uid="{00000000-0010-0000-8801-000014000000}" name="20" dataDxfId="1110"/>
    <tableColumn id="21" xr3:uid="{00000000-0010-0000-8801-000015000000}" name="21" dataDxfId="1109"/>
    <tableColumn id="22" xr3:uid="{00000000-0010-0000-8801-000016000000}" name="22" dataDxfId="1108"/>
    <tableColumn id="23" xr3:uid="{00000000-0010-0000-8801-000017000000}" name="23" dataDxfId="1107"/>
    <tableColumn id="24" xr3:uid="{00000000-0010-0000-8801-000018000000}" name="24" dataDxfId="1106"/>
    <tableColumn id="25" xr3:uid="{00000000-0010-0000-8801-000019000000}" name="25" dataDxfId="1105"/>
    <tableColumn id="26" xr3:uid="{00000000-0010-0000-8801-00001A000000}" name="26" dataDxfId="1104"/>
    <tableColumn id="27" xr3:uid="{00000000-0010-0000-8801-00001B000000}" name="27" dataDxfId="1103"/>
    <tableColumn id="28" xr3:uid="{00000000-0010-0000-8801-00001C000000}" name="28" dataDxfId="1102"/>
    <tableColumn id="29" xr3:uid="{00000000-0010-0000-8801-00001D000000}" name="29" dataDxfId="1101"/>
    <tableColumn id="30" xr3:uid="{00000000-0010-0000-8801-00001E000000}" name="30" dataDxfId="1100"/>
    <tableColumn id="31" xr3:uid="{00000000-0010-0000-8801-00001F000000}" name="31" dataDxfId="1099"/>
  </tableColumns>
  <tableStyleInfo name="TableStyleMedium9" showFirstColumn="0" showLastColumn="0" showRowStripes="1" showColumnStripes="0"/>
</table>
</file>

<file path=xl/tables/table4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4" xr:uid="{00000000-000C-0000-FFFF-FFFF89010000}" name="Tabela192143395" displayName="Tabela192143395" ref="I109:AM119" totalsRowShown="0" headerRowDxfId="1098" dataDxfId="1096" headerRowBorderDxfId="1097">
  <autoFilter ref="I109:AM119" xr:uid="{00000000-0009-0000-0100-00008A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901-000001000000}" name="1" dataDxfId="1095"/>
    <tableColumn id="2" xr3:uid="{00000000-0010-0000-8901-000002000000}" name="2" dataDxfId="1094"/>
    <tableColumn id="3" xr3:uid="{00000000-0010-0000-8901-000003000000}" name="3" dataDxfId="1093"/>
    <tableColumn id="4" xr3:uid="{00000000-0010-0000-8901-000004000000}" name="4" dataDxfId="1092"/>
    <tableColumn id="5" xr3:uid="{00000000-0010-0000-8901-000005000000}" name="5" dataDxfId="1091"/>
    <tableColumn id="6" xr3:uid="{00000000-0010-0000-8901-000006000000}" name="6" dataDxfId="1090"/>
    <tableColumn id="7" xr3:uid="{00000000-0010-0000-8901-000007000000}" name="7" dataDxfId="1089"/>
    <tableColumn id="8" xr3:uid="{00000000-0010-0000-8901-000008000000}" name="8" dataDxfId="1088"/>
    <tableColumn id="9" xr3:uid="{00000000-0010-0000-8901-000009000000}" name="9" dataDxfId="1087"/>
    <tableColumn id="10" xr3:uid="{00000000-0010-0000-8901-00000A000000}" name="10" dataDxfId="1086"/>
    <tableColumn id="11" xr3:uid="{00000000-0010-0000-8901-00000B000000}" name="11" dataDxfId="1085"/>
    <tableColumn id="12" xr3:uid="{00000000-0010-0000-8901-00000C000000}" name="12" dataDxfId="1084"/>
    <tableColumn id="13" xr3:uid="{00000000-0010-0000-8901-00000D000000}" name="13" dataDxfId="1083"/>
    <tableColumn id="14" xr3:uid="{00000000-0010-0000-8901-00000E000000}" name="14" dataDxfId="1082"/>
    <tableColumn id="15" xr3:uid="{00000000-0010-0000-8901-00000F000000}" name="15" dataDxfId="1081"/>
    <tableColumn id="16" xr3:uid="{00000000-0010-0000-8901-000010000000}" name="16" dataDxfId="1080"/>
    <tableColumn id="17" xr3:uid="{00000000-0010-0000-8901-000011000000}" name="17" dataDxfId="1079"/>
    <tableColumn id="18" xr3:uid="{00000000-0010-0000-8901-000012000000}" name="18" dataDxfId="1078"/>
    <tableColumn id="19" xr3:uid="{00000000-0010-0000-8901-000013000000}" name="19" dataDxfId="1077"/>
    <tableColumn id="20" xr3:uid="{00000000-0010-0000-8901-000014000000}" name="20" dataDxfId="1076"/>
    <tableColumn id="21" xr3:uid="{00000000-0010-0000-8901-000015000000}" name="21" dataDxfId="1075"/>
    <tableColumn id="22" xr3:uid="{00000000-0010-0000-8901-000016000000}" name="22" dataDxfId="1074"/>
    <tableColumn id="23" xr3:uid="{00000000-0010-0000-8901-000017000000}" name="23" dataDxfId="1073"/>
    <tableColumn id="24" xr3:uid="{00000000-0010-0000-8901-000018000000}" name="24" dataDxfId="1072"/>
    <tableColumn id="25" xr3:uid="{00000000-0010-0000-8901-000019000000}" name="25" dataDxfId="1071"/>
    <tableColumn id="26" xr3:uid="{00000000-0010-0000-8901-00001A000000}" name="26" dataDxfId="1070"/>
    <tableColumn id="27" xr3:uid="{00000000-0010-0000-8901-00001B000000}" name="27" dataDxfId="1069"/>
    <tableColumn id="28" xr3:uid="{00000000-0010-0000-8901-00001C000000}" name="28" dataDxfId="1068"/>
    <tableColumn id="29" xr3:uid="{00000000-0010-0000-8901-00001D000000}" name="29" dataDxfId="1067"/>
    <tableColumn id="30" xr3:uid="{00000000-0010-0000-8901-00001E000000}" name="30" dataDxfId="1066"/>
    <tableColumn id="31" xr3:uid="{00000000-0010-0000-8901-00001F000000}" name="31" dataDxfId="1065"/>
  </tableColumns>
  <tableStyleInfo name="TableStyleMedium9" showFirstColumn="0" showLastColumn="0" showRowStripes="1" showColumnStripes="0"/>
</table>
</file>

<file path=xl/tables/table4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5" xr:uid="{00000000-000C-0000-FFFF-FFFF8A010000}" name="Tabela192244396" displayName="Tabela192244396" ref="I145:AM155" totalsRowShown="0" headerRowDxfId="1064" dataDxfId="1062" headerRowBorderDxfId="1063">
  <autoFilter ref="I145:AM155" xr:uid="{00000000-0009-0000-0100-00008B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A01-000001000000}" name="1" dataDxfId="1061"/>
    <tableColumn id="2" xr3:uid="{00000000-0010-0000-8A01-000002000000}" name="2" dataDxfId="1060"/>
    <tableColumn id="3" xr3:uid="{00000000-0010-0000-8A01-000003000000}" name="3" dataDxfId="1059"/>
    <tableColumn id="4" xr3:uid="{00000000-0010-0000-8A01-000004000000}" name="4" dataDxfId="1058"/>
    <tableColumn id="5" xr3:uid="{00000000-0010-0000-8A01-000005000000}" name="5" dataDxfId="1057"/>
    <tableColumn id="6" xr3:uid="{00000000-0010-0000-8A01-000006000000}" name="6" dataDxfId="1056"/>
    <tableColumn id="7" xr3:uid="{00000000-0010-0000-8A01-000007000000}" name="7" dataDxfId="1055"/>
    <tableColumn id="8" xr3:uid="{00000000-0010-0000-8A01-000008000000}" name="8" dataDxfId="1054"/>
    <tableColumn id="9" xr3:uid="{00000000-0010-0000-8A01-000009000000}" name="9" dataDxfId="1053"/>
    <tableColumn id="10" xr3:uid="{00000000-0010-0000-8A01-00000A000000}" name="10" dataDxfId="1052"/>
    <tableColumn id="11" xr3:uid="{00000000-0010-0000-8A01-00000B000000}" name="11" dataDxfId="1051"/>
    <tableColumn id="12" xr3:uid="{00000000-0010-0000-8A01-00000C000000}" name="12" dataDxfId="1050"/>
    <tableColumn id="13" xr3:uid="{00000000-0010-0000-8A01-00000D000000}" name="13" dataDxfId="1049"/>
    <tableColumn id="14" xr3:uid="{00000000-0010-0000-8A01-00000E000000}" name="14" dataDxfId="1048"/>
    <tableColumn id="15" xr3:uid="{00000000-0010-0000-8A01-00000F000000}" name="15" dataDxfId="1047"/>
    <tableColumn id="16" xr3:uid="{00000000-0010-0000-8A01-000010000000}" name="16" dataDxfId="1046"/>
    <tableColumn id="17" xr3:uid="{00000000-0010-0000-8A01-000011000000}" name="17" dataDxfId="1045"/>
    <tableColumn id="18" xr3:uid="{00000000-0010-0000-8A01-000012000000}" name="18" dataDxfId="1044"/>
    <tableColumn id="19" xr3:uid="{00000000-0010-0000-8A01-000013000000}" name="19" dataDxfId="1043"/>
    <tableColumn id="20" xr3:uid="{00000000-0010-0000-8A01-000014000000}" name="20" dataDxfId="1042"/>
    <tableColumn id="21" xr3:uid="{00000000-0010-0000-8A01-000015000000}" name="21" dataDxfId="1041"/>
    <tableColumn id="22" xr3:uid="{00000000-0010-0000-8A01-000016000000}" name="22" dataDxfId="1040"/>
    <tableColumn id="23" xr3:uid="{00000000-0010-0000-8A01-000017000000}" name="23" dataDxfId="1039"/>
    <tableColumn id="24" xr3:uid="{00000000-0010-0000-8A01-000018000000}" name="24" dataDxfId="1038"/>
    <tableColumn id="25" xr3:uid="{00000000-0010-0000-8A01-000019000000}" name="25" dataDxfId="1037"/>
    <tableColumn id="26" xr3:uid="{00000000-0010-0000-8A01-00001A000000}" name="26" dataDxfId="1036"/>
    <tableColumn id="27" xr3:uid="{00000000-0010-0000-8A01-00001B000000}" name="27" dataDxfId="1035"/>
    <tableColumn id="28" xr3:uid="{00000000-0010-0000-8A01-00001C000000}" name="28" dataDxfId="1034"/>
    <tableColumn id="29" xr3:uid="{00000000-0010-0000-8A01-00001D000000}" name="29" dataDxfId="1033"/>
    <tableColumn id="30" xr3:uid="{00000000-0010-0000-8A01-00001E000000}" name="30" dataDxfId="1032"/>
    <tableColumn id="31" xr3:uid="{00000000-0010-0000-8A01-00001F000000}" name="31" dataDxfId="1031"/>
  </tableColumns>
  <tableStyleInfo name="TableStyleMedium9" showFirstColumn="0" showLastColumn="0" showRowStripes="1" showColumnStripes="0"/>
</table>
</file>

<file path=xl/tables/table4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6" xr:uid="{00000000-000C-0000-FFFF-FFFF8B010000}" name="Tabela192345397" displayName="Tabela192345397" ref="I205:AM215" totalsRowShown="0" headerRowDxfId="1030" dataDxfId="1028" headerRowBorderDxfId="1029">
  <autoFilter ref="I205:AM215" xr:uid="{00000000-0009-0000-0100-00008C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B01-000001000000}" name="1" dataDxfId="1027"/>
    <tableColumn id="2" xr3:uid="{00000000-0010-0000-8B01-000002000000}" name="2" dataDxfId="1026"/>
    <tableColumn id="3" xr3:uid="{00000000-0010-0000-8B01-000003000000}" name="3" dataDxfId="1025"/>
    <tableColumn id="4" xr3:uid="{00000000-0010-0000-8B01-000004000000}" name="4" dataDxfId="1024"/>
    <tableColumn id="5" xr3:uid="{00000000-0010-0000-8B01-000005000000}" name="5" dataDxfId="1023"/>
    <tableColumn id="6" xr3:uid="{00000000-0010-0000-8B01-000006000000}" name="6" dataDxfId="1022"/>
    <tableColumn id="7" xr3:uid="{00000000-0010-0000-8B01-000007000000}" name="7" dataDxfId="1021"/>
    <tableColumn id="8" xr3:uid="{00000000-0010-0000-8B01-000008000000}" name="8" dataDxfId="1020"/>
    <tableColumn id="9" xr3:uid="{00000000-0010-0000-8B01-000009000000}" name="9" dataDxfId="1019"/>
    <tableColumn id="10" xr3:uid="{00000000-0010-0000-8B01-00000A000000}" name="10" dataDxfId="1018"/>
    <tableColumn id="11" xr3:uid="{00000000-0010-0000-8B01-00000B000000}" name="11" dataDxfId="1017"/>
    <tableColumn id="12" xr3:uid="{00000000-0010-0000-8B01-00000C000000}" name="12" dataDxfId="1016"/>
    <tableColumn id="13" xr3:uid="{00000000-0010-0000-8B01-00000D000000}" name="13" dataDxfId="1015"/>
    <tableColumn id="14" xr3:uid="{00000000-0010-0000-8B01-00000E000000}" name="14" dataDxfId="1014"/>
    <tableColumn id="15" xr3:uid="{00000000-0010-0000-8B01-00000F000000}" name="15" dataDxfId="1013"/>
    <tableColumn id="16" xr3:uid="{00000000-0010-0000-8B01-000010000000}" name="16" dataDxfId="1012"/>
    <tableColumn id="17" xr3:uid="{00000000-0010-0000-8B01-000011000000}" name="17" dataDxfId="1011"/>
    <tableColumn id="18" xr3:uid="{00000000-0010-0000-8B01-000012000000}" name="18" dataDxfId="1010"/>
    <tableColumn id="19" xr3:uid="{00000000-0010-0000-8B01-000013000000}" name="19" dataDxfId="1009"/>
    <tableColumn id="20" xr3:uid="{00000000-0010-0000-8B01-000014000000}" name="20" dataDxfId="1008"/>
    <tableColumn id="21" xr3:uid="{00000000-0010-0000-8B01-000015000000}" name="21" dataDxfId="1007"/>
    <tableColumn id="22" xr3:uid="{00000000-0010-0000-8B01-000016000000}" name="22" dataDxfId="1006"/>
    <tableColumn id="23" xr3:uid="{00000000-0010-0000-8B01-000017000000}" name="23" dataDxfId="1005"/>
    <tableColumn id="24" xr3:uid="{00000000-0010-0000-8B01-000018000000}" name="24" dataDxfId="1004"/>
    <tableColumn id="25" xr3:uid="{00000000-0010-0000-8B01-000019000000}" name="25" dataDxfId="1003"/>
    <tableColumn id="26" xr3:uid="{00000000-0010-0000-8B01-00001A000000}" name="26" dataDxfId="1002"/>
    <tableColumn id="27" xr3:uid="{00000000-0010-0000-8B01-00001B000000}" name="27" dataDxfId="1001"/>
    <tableColumn id="28" xr3:uid="{00000000-0010-0000-8B01-00001C000000}" name="28" dataDxfId="1000"/>
    <tableColumn id="29" xr3:uid="{00000000-0010-0000-8B01-00001D000000}" name="29" dataDxfId="999"/>
    <tableColumn id="30" xr3:uid="{00000000-0010-0000-8B01-00001E000000}" name="30" dataDxfId="998"/>
    <tableColumn id="31" xr3:uid="{00000000-0010-0000-8B01-00001F000000}" name="31" dataDxfId="997"/>
  </tableColumns>
  <tableStyleInfo name="TableStyleMedium9" showFirstColumn="0" showLastColumn="0" showRowStripes="1" showColumnStripes="0"/>
</table>
</file>

<file path=xl/tables/table4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7" xr:uid="{00000000-000C-0000-FFFF-FFFF8C010000}" name="Tabela19212446398" displayName="Tabela19212446398" ref="I133:AM143" totalsRowShown="0" headerRowDxfId="996" dataDxfId="994" headerRowBorderDxfId="995">
  <autoFilter ref="I133:AM143" xr:uid="{00000000-0009-0000-0100-00008D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C01-000001000000}" name="1" dataDxfId="993"/>
    <tableColumn id="2" xr3:uid="{00000000-0010-0000-8C01-000002000000}" name="2" dataDxfId="992"/>
    <tableColumn id="3" xr3:uid="{00000000-0010-0000-8C01-000003000000}" name="3" dataDxfId="991"/>
    <tableColumn id="4" xr3:uid="{00000000-0010-0000-8C01-000004000000}" name="4" dataDxfId="990"/>
    <tableColumn id="5" xr3:uid="{00000000-0010-0000-8C01-000005000000}" name="5" dataDxfId="989"/>
    <tableColumn id="6" xr3:uid="{00000000-0010-0000-8C01-000006000000}" name="6" dataDxfId="988"/>
    <tableColumn id="7" xr3:uid="{00000000-0010-0000-8C01-000007000000}" name="7" dataDxfId="987"/>
    <tableColumn id="8" xr3:uid="{00000000-0010-0000-8C01-000008000000}" name="8" dataDxfId="986"/>
    <tableColumn id="9" xr3:uid="{00000000-0010-0000-8C01-000009000000}" name="9" dataDxfId="985"/>
    <tableColumn id="10" xr3:uid="{00000000-0010-0000-8C01-00000A000000}" name="10" dataDxfId="984"/>
    <tableColumn id="11" xr3:uid="{00000000-0010-0000-8C01-00000B000000}" name="11" dataDxfId="983"/>
    <tableColumn id="12" xr3:uid="{00000000-0010-0000-8C01-00000C000000}" name="12" dataDxfId="982"/>
    <tableColumn id="13" xr3:uid="{00000000-0010-0000-8C01-00000D000000}" name="13" dataDxfId="981"/>
    <tableColumn id="14" xr3:uid="{00000000-0010-0000-8C01-00000E000000}" name="14" dataDxfId="980"/>
    <tableColumn id="15" xr3:uid="{00000000-0010-0000-8C01-00000F000000}" name="15" dataDxfId="979"/>
    <tableColumn id="16" xr3:uid="{00000000-0010-0000-8C01-000010000000}" name="16" dataDxfId="978"/>
    <tableColumn id="17" xr3:uid="{00000000-0010-0000-8C01-000011000000}" name="17" dataDxfId="977"/>
    <tableColumn id="18" xr3:uid="{00000000-0010-0000-8C01-000012000000}" name="18" dataDxfId="976"/>
    <tableColumn id="19" xr3:uid="{00000000-0010-0000-8C01-000013000000}" name="19" dataDxfId="975"/>
    <tableColumn id="20" xr3:uid="{00000000-0010-0000-8C01-000014000000}" name="20" dataDxfId="974"/>
    <tableColumn id="21" xr3:uid="{00000000-0010-0000-8C01-000015000000}" name="21" dataDxfId="973"/>
    <tableColumn id="22" xr3:uid="{00000000-0010-0000-8C01-000016000000}" name="22" dataDxfId="972"/>
    <tableColumn id="23" xr3:uid="{00000000-0010-0000-8C01-000017000000}" name="23" dataDxfId="971"/>
    <tableColumn id="24" xr3:uid="{00000000-0010-0000-8C01-000018000000}" name="24" dataDxfId="970"/>
    <tableColumn id="25" xr3:uid="{00000000-0010-0000-8C01-000019000000}" name="25" dataDxfId="969"/>
    <tableColumn id="26" xr3:uid="{00000000-0010-0000-8C01-00001A000000}" name="26" dataDxfId="968"/>
    <tableColumn id="27" xr3:uid="{00000000-0010-0000-8C01-00001B000000}" name="27" dataDxfId="967"/>
    <tableColumn id="28" xr3:uid="{00000000-0010-0000-8C01-00001C000000}" name="28" dataDxfId="966"/>
    <tableColumn id="29" xr3:uid="{00000000-0010-0000-8C01-00001D000000}" name="29" dataDxfId="965"/>
    <tableColumn id="30" xr3:uid="{00000000-0010-0000-8C01-00001E000000}" name="30" dataDxfId="964"/>
    <tableColumn id="31" xr3:uid="{00000000-0010-0000-8C01-00001F000000}" name="31" dataDxfId="963"/>
  </tableColumns>
  <tableStyleInfo name="TableStyleMedium9" showFirstColumn="0" showLastColumn="0" showRowStripes="1" showColumnStripes="0"/>
</table>
</file>

<file path=xl/tables/table4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8" xr:uid="{00000000-000C-0000-FFFF-FFFF8D010000}" name="Tabela19212547399" displayName="Tabela19212547399" ref="I121:AM131" totalsRowShown="0" headerRowDxfId="962" dataDxfId="960" headerRowBorderDxfId="961">
  <autoFilter ref="I121:AM131" xr:uid="{00000000-0009-0000-0100-00008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D01-000001000000}" name="1" dataDxfId="959"/>
    <tableColumn id="2" xr3:uid="{00000000-0010-0000-8D01-000002000000}" name="2" dataDxfId="958"/>
    <tableColumn id="3" xr3:uid="{00000000-0010-0000-8D01-000003000000}" name="3" dataDxfId="957"/>
    <tableColumn id="4" xr3:uid="{00000000-0010-0000-8D01-000004000000}" name="4" dataDxfId="956"/>
    <tableColumn id="5" xr3:uid="{00000000-0010-0000-8D01-000005000000}" name="5" dataDxfId="955"/>
    <tableColumn id="6" xr3:uid="{00000000-0010-0000-8D01-000006000000}" name="6" dataDxfId="954"/>
    <tableColumn id="7" xr3:uid="{00000000-0010-0000-8D01-000007000000}" name="7" dataDxfId="953"/>
    <tableColumn id="8" xr3:uid="{00000000-0010-0000-8D01-000008000000}" name="8" dataDxfId="952"/>
    <tableColumn id="9" xr3:uid="{00000000-0010-0000-8D01-000009000000}" name="9" dataDxfId="951"/>
    <tableColumn id="10" xr3:uid="{00000000-0010-0000-8D01-00000A000000}" name="10" dataDxfId="950"/>
    <tableColumn id="11" xr3:uid="{00000000-0010-0000-8D01-00000B000000}" name="11" dataDxfId="949"/>
    <tableColumn id="12" xr3:uid="{00000000-0010-0000-8D01-00000C000000}" name="12" dataDxfId="948"/>
    <tableColumn id="13" xr3:uid="{00000000-0010-0000-8D01-00000D000000}" name="13" dataDxfId="947"/>
    <tableColumn id="14" xr3:uid="{00000000-0010-0000-8D01-00000E000000}" name="14" dataDxfId="946"/>
    <tableColumn id="15" xr3:uid="{00000000-0010-0000-8D01-00000F000000}" name="15" dataDxfId="945"/>
    <tableColumn id="16" xr3:uid="{00000000-0010-0000-8D01-000010000000}" name="16" dataDxfId="944"/>
    <tableColumn id="17" xr3:uid="{00000000-0010-0000-8D01-000011000000}" name="17" dataDxfId="943"/>
    <tableColumn id="18" xr3:uid="{00000000-0010-0000-8D01-000012000000}" name="18" dataDxfId="942"/>
    <tableColumn id="19" xr3:uid="{00000000-0010-0000-8D01-000013000000}" name="19" dataDxfId="941"/>
    <tableColumn id="20" xr3:uid="{00000000-0010-0000-8D01-000014000000}" name="20" dataDxfId="940"/>
    <tableColumn id="21" xr3:uid="{00000000-0010-0000-8D01-000015000000}" name="21" dataDxfId="939"/>
    <tableColumn id="22" xr3:uid="{00000000-0010-0000-8D01-000016000000}" name="22" dataDxfId="938"/>
    <tableColumn id="23" xr3:uid="{00000000-0010-0000-8D01-000017000000}" name="23" dataDxfId="937"/>
    <tableColumn id="24" xr3:uid="{00000000-0010-0000-8D01-000018000000}" name="24" dataDxfId="936"/>
    <tableColumn id="25" xr3:uid="{00000000-0010-0000-8D01-000019000000}" name="25" dataDxfId="935"/>
    <tableColumn id="26" xr3:uid="{00000000-0010-0000-8D01-00001A000000}" name="26" dataDxfId="934"/>
    <tableColumn id="27" xr3:uid="{00000000-0010-0000-8D01-00001B000000}" name="27" dataDxfId="933"/>
    <tableColumn id="28" xr3:uid="{00000000-0010-0000-8D01-00001C000000}" name="28" dataDxfId="932"/>
    <tableColumn id="29" xr3:uid="{00000000-0010-0000-8D01-00001D000000}" name="29" dataDxfId="931"/>
    <tableColumn id="30" xr3:uid="{00000000-0010-0000-8D01-00001E000000}" name="30" dataDxfId="930"/>
    <tableColumn id="31" xr3:uid="{00000000-0010-0000-8D01-00001F000000}" name="31" dataDxfId="929"/>
  </tableColumns>
  <tableStyleInfo name="TableStyleMedium9" showFirstColumn="0" showLastColumn="0" showRowStripes="1" showColumnStripes="0"/>
</table>
</file>

<file path=xl/tables/table4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9" xr:uid="{00000000-000C-0000-FFFF-FFFF8E010000}" name="Tabela2548400" displayName="Tabela2548400" ref="I157:AM167" totalsRowShown="0" headerRowDxfId="928" dataDxfId="927">
  <autoFilter ref="I157:AM167" xr:uid="{00000000-0009-0000-0100-00008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E01-000001000000}" name="1" dataDxfId="926"/>
    <tableColumn id="2" xr3:uid="{00000000-0010-0000-8E01-000002000000}" name="2" dataDxfId="925"/>
    <tableColumn id="3" xr3:uid="{00000000-0010-0000-8E01-000003000000}" name="3" dataDxfId="924"/>
    <tableColumn id="4" xr3:uid="{00000000-0010-0000-8E01-000004000000}" name="4" dataDxfId="923"/>
    <tableColumn id="5" xr3:uid="{00000000-0010-0000-8E01-000005000000}" name="5" dataDxfId="922"/>
    <tableColumn id="6" xr3:uid="{00000000-0010-0000-8E01-000006000000}" name="6" dataDxfId="921"/>
    <tableColumn id="7" xr3:uid="{00000000-0010-0000-8E01-000007000000}" name="7" dataDxfId="920"/>
    <tableColumn id="8" xr3:uid="{00000000-0010-0000-8E01-000008000000}" name="8" dataDxfId="919"/>
    <tableColumn id="9" xr3:uid="{00000000-0010-0000-8E01-000009000000}" name="9" dataDxfId="918"/>
    <tableColumn id="10" xr3:uid="{00000000-0010-0000-8E01-00000A000000}" name="10" dataDxfId="917"/>
    <tableColumn id="11" xr3:uid="{00000000-0010-0000-8E01-00000B000000}" name="11" dataDxfId="916"/>
    <tableColumn id="12" xr3:uid="{00000000-0010-0000-8E01-00000C000000}" name="12" dataDxfId="915"/>
    <tableColumn id="13" xr3:uid="{00000000-0010-0000-8E01-00000D000000}" name="13" dataDxfId="914"/>
    <tableColumn id="14" xr3:uid="{00000000-0010-0000-8E01-00000E000000}" name="14" dataDxfId="913"/>
    <tableColumn id="15" xr3:uid="{00000000-0010-0000-8E01-00000F000000}" name="15" dataDxfId="912"/>
    <tableColumn id="16" xr3:uid="{00000000-0010-0000-8E01-000010000000}" name="16" dataDxfId="911"/>
    <tableColumn id="17" xr3:uid="{00000000-0010-0000-8E01-000011000000}" name="17" dataDxfId="910"/>
    <tableColumn id="18" xr3:uid="{00000000-0010-0000-8E01-000012000000}" name="18" dataDxfId="909"/>
    <tableColumn id="19" xr3:uid="{00000000-0010-0000-8E01-000013000000}" name="19" dataDxfId="908"/>
    <tableColumn id="20" xr3:uid="{00000000-0010-0000-8E01-000014000000}" name="20" dataDxfId="907"/>
    <tableColumn id="21" xr3:uid="{00000000-0010-0000-8E01-000015000000}" name="21" dataDxfId="906"/>
    <tableColumn id="22" xr3:uid="{00000000-0010-0000-8E01-000016000000}" name="22" dataDxfId="905"/>
    <tableColumn id="23" xr3:uid="{00000000-0010-0000-8E01-000017000000}" name="23" dataDxfId="904"/>
    <tableColumn id="24" xr3:uid="{00000000-0010-0000-8E01-000018000000}" name="24" dataDxfId="903"/>
    <tableColumn id="25" xr3:uid="{00000000-0010-0000-8E01-000019000000}" name="25" dataDxfId="902"/>
    <tableColumn id="26" xr3:uid="{00000000-0010-0000-8E01-00001A000000}" name="26" dataDxfId="901"/>
    <tableColumn id="27" xr3:uid="{00000000-0010-0000-8E01-00001B000000}" name="27" dataDxfId="900"/>
    <tableColumn id="28" xr3:uid="{00000000-0010-0000-8E01-00001C000000}" name="28" dataDxfId="899"/>
    <tableColumn id="29" xr3:uid="{00000000-0010-0000-8E01-00001D000000}" name="29" dataDxfId="898"/>
    <tableColumn id="30" xr3:uid="{00000000-0010-0000-8E01-00001E000000}" name="30" dataDxfId="897"/>
    <tableColumn id="31" xr3:uid="{00000000-0010-0000-8E01-00001F000000}" name="31" dataDxfId="896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0" xr:uid="{AC3A0F72-784B-2349-9E44-D98DBD40B422}" name="Tabela718354461" displayName="Tabela718354461" ref="B12:C42" headerRowCount="0" totalsRowShown="0" headerRowDxfId="8226" dataDxfId="8225">
  <tableColumns count="2">
    <tableColumn id="1" xr3:uid="{8BCE6C1C-824F-DA4E-A9AE-9393546938E7}" name="Kolumna1" dataDxfId="8224"/>
    <tableColumn id="2" xr3:uid="{1598B2A7-7030-D94D-B2B0-80B846B492E9}" name="Kolumna2" headerRowDxfId="8223" dataDxfId="8222"/>
  </tableColumns>
  <tableStyleInfo name="TableStyleLight9" showFirstColumn="0" showLastColumn="0" showRowStripes="1" showColumnStripes="0"/>
</table>
</file>

<file path=xl/tables/table4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0" xr:uid="{00000000-000C-0000-FFFF-FFFF8F010000}" name="Tabela2649401" displayName="Tabela2649401" ref="I169:AM179" totalsRowShown="0" headerRowDxfId="895" headerRowBorderDxfId="894">
  <autoFilter ref="I169:AM179" xr:uid="{00000000-0009-0000-0100-000090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8F01-000001000000}" name="1" dataDxfId="893"/>
    <tableColumn id="2" xr3:uid="{00000000-0010-0000-8F01-000002000000}" name="2" dataDxfId="892"/>
    <tableColumn id="3" xr3:uid="{00000000-0010-0000-8F01-000003000000}" name="3" dataDxfId="891"/>
    <tableColumn id="4" xr3:uid="{00000000-0010-0000-8F01-000004000000}" name="4" dataDxfId="890"/>
    <tableColumn id="5" xr3:uid="{00000000-0010-0000-8F01-000005000000}" name="5" dataDxfId="889"/>
    <tableColumn id="6" xr3:uid="{00000000-0010-0000-8F01-000006000000}" name="6" dataDxfId="888"/>
    <tableColumn id="7" xr3:uid="{00000000-0010-0000-8F01-000007000000}" name="7" dataDxfId="887"/>
    <tableColumn id="8" xr3:uid="{00000000-0010-0000-8F01-000008000000}" name="8" dataDxfId="886"/>
    <tableColumn id="9" xr3:uid="{00000000-0010-0000-8F01-000009000000}" name="9" dataDxfId="885"/>
    <tableColumn id="10" xr3:uid="{00000000-0010-0000-8F01-00000A000000}" name="10" dataDxfId="884"/>
    <tableColumn id="11" xr3:uid="{00000000-0010-0000-8F01-00000B000000}" name="11" dataDxfId="883"/>
    <tableColumn id="12" xr3:uid="{00000000-0010-0000-8F01-00000C000000}" name="12" dataDxfId="882"/>
    <tableColumn id="13" xr3:uid="{00000000-0010-0000-8F01-00000D000000}" name="13" dataDxfId="881"/>
    <tableColumn id="14" xr3:uid="{00000000-0010-0000-8F01-00000E000000}" name="14" dataDxfId="880"/>
    <tableColumn id="15" xr3:uid="{00000000-0010-0000-8F01-00000F000000}" name="15" dataDxfId="879"/>
    <tableColumn id="16" xr3:uid="{00000000-0010-0000-8F01-000010000000}" name="16" dataDxfId="878"/>
    <tableColumn id="17" xr3:uid="{00000000-0010-0000-8F01-000011000000}" name="17" dataDxfId="877"/>
    <tableColumn id="18" xr3:uid="{00000000-0010-0000-8F01-000012000000}" name="18" dataDxfId="876"/>
    <tableColumn id="19" xr3:uid="{00000000-0010-0000-8F01-000013000000}" name="19" dataDxfId="875"/>
    <tableColumn id="20" xr3:uid="{00000000-0010-0000-8F01-000014000000}" name="20" dataDxfId="874"/>
    <tableColumn id="21" xr3:uid="{00000000-0010-0000-8F01-000015000000}" name="21" dataDxfId="873"/>
    <tableColumn id="22" xr3:uid="{00000000-0010-0000-8F01-000016000000}" name="22" dataDxfId="872"/>
    <tableColumn id="23" xr3:uid="{00000000-0010-0000-8F01-000017000000}" name="23" dataDxfId="871"/>
    <tableColumn id="24" xr3:uid="{00000000-0010-0000-8F01-000018000000}" name="24" dataDxfId="870"/>
    <tableColumn id="25" xr3:uid="{00000000-0010-0000-8F01-000019000000}" name="25" dataDxfId="869"/>
    <tableColumn id="26" xr3:uid="{00000000-0010-0000-8F01-00001A000000}" name="26" dataDxfId="868"/>
    <tableColumn id="27" xr3:uid="{00000000-0010-0000-8F01-00001B000000}" name="27" dataDxfId="867"/>
    <tableColumn id="28" xr3:uid="{00000000-0010-0000-8F01-00001C000000}" name="28" dataDxfId="866"/>
    <tableColumn id="29" xr3:uid="{00000000-0010-0000-8F01-00001D000000}" name="29" dataDxfId="865"/>
    <tableColumn id="30" xr3:uid="{00000000-0010-0000-8F01-00001E000000}" name="30" dataDxfId="864"/>
    <tableColumn id="31" xr3:uid="{00000000-0010-0000-8F01-00001F000000}" name="31" dataDxfId="863"/>
  </tableColumns>
  <tableStyleInfo name="TableStyleMedium9" showFirstColumn="0" showLastColumn="0" showRowStripes="1" showColumnStripes="0"/>
</table>
</file>

<file path=xl/tables/table4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1" xr:uid="{00000000-000C-0000-FFFF-FFFF90010000}" name="Tabela2750402" displayName="Tabela2750402" ref="I181:AM191" totalsRowShown="0" headerRowDxfId="862">
  <autoFilter ref="I181:AM191" xr:uid="{00000000-0009-0000-0100-000091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001-000001000000}" name="1" dataDxfId="861"/>
    <tableColumn id="2" xr3:uid="{00000000-0010-0000-9001-000002000000}" name="2" dataDxfId="860"/>
    <tableColumn id="3" xr3:uid="{00000000-0010-0000-9001-000003000000}" name="3" dataDxfId="859"/>
    <tableColumn id="4" xr3:uid="{00000000-0010-0000-9001-000004000000}" name="4" dataDxfId="858"/>
    <tableColumn id="5" xr3:uid="{00000000-0010-0000-9001-000005000000}" name="5" dataDxfId="857"/>
    <tableColumn id="6" xr3:uid="{00000000-0010-0000-9001-000006000000}" name="6" dataDxfId="856"/>
    <tableColumn id="7" xr3:uid="{00000000-0010-0000-9001-000007000000}" name="7" dataDxfId="855"/>
    <tableColumn id="8" xr3:uid="{00000000-0010-0000-9001-000008000000}" name="8" dataDxfId="854"/>
    <tableColumn id="9" xr3:uid="{00000000-0010-0000-9001-000009000000}" name="9" dataDxfId="853"/>
    <tableColumn id="10" xr3:uid="{00000000-0010-0000-9001-00000A000000}" name="10" dataDxfId="852"/>
    <tableColumn id="11" xr3:uid="{00000000-0010-0000-9001-00000B000000}" name="11" dataDxfId="851"/>
    <tableColumn id="12" xr3:uid="{00000000-0010-0000-9001-00000C000000}" name="12" dataDxfId="850"/>
    <tableColumn id="13" xr3:uid="{00000000-0010-0000-9001-00000D000000}" name="13" dataDxfId="849"/>
    <tableColumn id="14" xr3:uid="{00000000-0010-0000-9001-00000E000000}" name="14" dataDxfId="848"/>
    <tableColumn id="15" xr3:uid="{00000000-0010-0000-9001-00000F000000}" name="15" dataDxfId="847"/>
    <tableColumn id="16" xr3:uid="{00000000-0010-0000-9001-000010000000}" name="16" dataDxfId="846"/>
    <tableColumn id="17" xr3:uid="{00000000-0010-0000-9001-000011000000}" name="17" dataDxfId="845"/>
    <tableColumn id="18" xr3:uid="{00000000-0010-0000-9001-000012000000}" name="18" dataDxfId="844"/>
    <tableColumn id="19" xr3:uid="{00000000-0010-0000-9001-000013000000}" name="19" dataDxfId="843"/>
    <tableColumn id="20" xr3:uid="{00000000-0010-0000-9001-000014000000}" name="20" dataDxfId="842"/>
    <tableColumn id="21" xr3:uid="{00000000-0010-0000-9001-000015000000}" name="21" dataDxfId="841"/>
    <tableColumn id="22" xr3:uid="{00000000-0010-0000-9001-000016000000}" name="22" dataDxfId="840"/>
    <tableColumn id="23" xr3:uid="{00000000-0010-0000-9001-000017000000}" name="23" dataDxfId="839"/>
    <tableColumn id="24" xr3:uid="{00000000-0010-0000-9001-000018000000}" name="24" dataDxfId="838"/>
    <tableColumn id="25" xr3:uid="{00000000-0010-0000-9001-000019000000}" name="25" dataDxfId="837"/>
    <tableColumn id="26" xr3:uid="{00000000-0010-0000-9001-00001A000000}" name="26" dataDxfId="836"/>
    <tableColumn id="27" xr3:uid="{00000000-0010-0000-9001-00001B000000}" name="27" dataDxfId="835"/>
    <tableColumn id="28" xr3:uid="{00000000-0010-0000-9001-00001C000000}" name="28" dataDxfId="834"/>
    <tableColumn id="29" xr3:uid="{00000000-0010-0000-9001-00001D000000}" name="29" dataDxfId="833"/>
    <tableColumn id="30" xr3:uid="{00000000-0010-0000-9001-00001E000000}" name="30" dataDxfId="832"/>
    <tableColumn id="31" xr3:uid="{00000000-0010-0000-9001-00001F000000}" name="31" dataDxfId="831"/>
  </tableColumns>
  <tableStyleInfo name="TableStyleMedium9" showFirstColumn="0" showLastColumn="0" showRowStripes="1" showColumnStripes="0"/>
</table>
</file>

<file path=xl/tables/table4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2" xr:uid="{00000000-000C-0000-FFFF-FFFF91010000}" name="Tabela2851403" displayName="Tabela2851403" ref="I193:AM203" totalsRowShown="0" headerRowDxfId="830" dataDxfId="828" headerRowBorderDxfId="829">
  <autoFilter ref="I193:AM203" xr:uid="{00000000-0009-0000-0100-000092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101-000001000000}" name="1" dataDxfId="827"/>
    <tableColumn id="2" xr3:uid="{00000000-0010-0000-9101-000002000000}" name="2" dataDxfId="826"/>
    <tableColumn id="3" xr3:uid="{00000000-0010-0000-9101-000003000000}" name="3" dataDxfId="825"/>
    <tableColumn id="4" xr3:uid="{00000000-0010-0000-9101-000004000000}" name="4" dataDxfId="824"/>
    <tableColumn id="5" xr3:uid="{00000000-0010-0000-9101-000005000000}" name="5" dataDxfId="823"/>
    <tableColumn id="6" xr3:uid="{00000000-0010-0000-9101-000006000000}" name="6" dataDxfId="822"/>
    <tableColumn id="7" xr3:uid="{00000000-0010-0000-9101-000007000000}" name="7" dataDxfId="821"/>
    <tableColumn id="8" xr3:uid="{00000000-0010-0000-9101-000008000000}" name="8" dataDxfId="820"/>
    <tableColumn id="9" xr3:uid="{00000000-0010-0000-9101-000009000000}" name="9" dataDxfId="819"/>
    <tableColumn id="10" xr3:uid="{00000000-0010-0000-9101-00000A000000}" name="10" dataDxfId="818"/>
    <tableColumn id="11" xr3:uid="{00000000-0010-0000-9101-00000B000000}" name="11" dataDxfId="817"/>
    <tableColumn id="12" xr3:uid="{00000000-0010-0000-9101-00000C000000}" name="12" dataDxfId="816"/>
    <tableColumn id="13" xr3:uid="{00000000-0010-0000-9101-00000D000000}" name="13" dataDxfId="815"/>
    <tableColumn id="14" xr3:uid="{00000000-0010-0000-9101-00000E000000}" name="14" dataDxfId="814"/>
    <tableColumn id="15" xr3:uid="{00000000-0010-0000-9101-00000F000000}" name="15" dataDxfId="813"/>
    <tableColumn id="16" xr3:uid="{00000000-0010-0000-9101-000010000000}" name="16" dataDxfId="812"/>
    <tableColumn id="17" xr3:uid="{00000000-0010-0000-9101-000011000000}" name="17" dataDxfId="811"/>
    <tableColumn id="18" xr3:uid="{00000000-0010-0000-9101-000012000000}" name="18" dataDxfId="810"/>
    <tableColumn id="19" xr3:uid="{00000000-0010-0000-9101-000013000000}" name="19" dataDxfId="809"/>
    <tableColumn id="20" xr3:uid="{00000000-0010-0000-9101-000014000000}" name="20" dataDxfId="808"/>
    <tableColumn id="21" xr3:uid="{00000000-0010-0000-9101-000015000000}" name="21" dataDxfId="807"/>
    <tableColumn id="22" xr3:uid="{00000000-0010-0000-9101-000016000000}" name="22" dataDxfId="806"/>
    <tableColumn id="23" xr3:uid="{00000000-0010-0000-9101-000017000000}" name="23" dataDxfId="805"/>
    <tableColumn id="24" xr3:uid="{00000000-0010-0000-9101-000018000000}" name="24" dataDxfId="804"/>
    <tableColumn id="25" xr3:uid="{00000000-0010-0000-9101-000019000000}" name="25" dataDxfId="803"/>
    <tableColumn id="26" xr3:uid="{00000000-0010-0000-9101-00001A000000}" name="26" dataDxfId="802"/>
    <tableColumn id="27" xr3:uid="{00000000-0010-0000-9101-00001B000000}" name="27" dataDxfId="801"/>
    <tableColumn id="28" xr3:uid="{00000000-0010-0000-9101-00001C000000}" name="28" dataDxfId="800"/>
    <tableColumn id="29" xr3:uid="{00000000-0010-0000-9101-00001D000000}" name="29" dataDxfId="799"/>
    <tableColumn id="30" xr3:uid="{00000000-0010-0000-9101-00001E000000}" name="30" dataDxfId="798"/>
    <tableColumn id="31" xr3:uid="{00000000-0010-0000-9101-00001F000000}" name="31" dataDxfId="797"/>
  </tableColumns>
  <tableStyleInfo name="TableStyleMedium9" showFirstColumn="0" showLastColumn="0" showRowStripes="1" showColumnStripes="0"/>
</table>
</file>

<file path=xl/tables/table4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3" xr:uid="{00000000-000C-0000-FFFF-FFFF92010000}" name="Tabela164058404" displayName="Tabela164058404" ref="B218:G227" headerRowCount="0" totalsRowShown="0">
  <tableColumns count="6">
    <tableColumn id="1" xr3:uid="{00000000-0010-0000-9201-000001000000}" name="Kolumna1" dataDxfId="796">
      <calculatedColumnFormula>'Wzorzec kategorii'!B180</calculatedColumnFormula>
    </tableColumn>
    <tableColumn id="2" xr3:uid="{00000000-0010-0000-9201-000002000000}" name="Kolumna2" dataDxfId="795" dataCellStyle="Walutowy"/>
    <tableColumn id="3" xr3:uid="{00000000-0010-0000-9201-000003000000}" name="Kolumna3" dataDxfId="794" dataCellStyle="Walutowy">
      <calculatedColumnFormula>SUM(Tabela19234559405[#This Row])</calculatedColumnFormula>
    </tableColumn>
    <tableColumn id="4" xr3:uid="{00000000-0010-0000-9201-000004000000}" name="Kolumna4" dataDxfId="793" dataCellStyle="Walutowy">
      <calculatedColumnFormula>C218-D218</calculatedColumnFormula>
    </tableColumn>
    <tableColumn id="5" xr3:uid="{00000000-0010-0000-9201-000005000000}" name="Kolumna5" dataDxfId="792" dataCellStyle="Procentowy">
      <calculatedColumnFormula>IFERROR(D218/C218,"")</calculatedColumnFormula>
    </tableColumn>
    <tableColumn id="6" xr3:uid="{00000000-0010-0000-9201-000006000000}" name="Kolumna6" dataDxfId="791" dataCellStyle="Walutowy"/>
  </tableColumns>
  <tableStyleInfo name="TableStyleLight9" showFirstColumn="0" showLastColumn="0" showRowStripes="1" showColumnStripes="0"/>
</table>
</file>

<file path=xl/tables/table4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4" xr:uid="{00000000-000C-0000-FFFF-FFFF93010000}" name="Tabela19234559405" displayName="Tabela19234559405" ref="I217:AM227" totalsRowShown="0" headerRowDxfId="790" dataDxfId="788" headerRowBorderDxfId="789">
  <autoFilter ref="I217:AM227" xr:uid="{00000000-0009-0000-0100-000094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301-000001000000}" name="1" dataDxfId="787"/>
    <tableColumn id="2" xr3:uid="{00000000-0010-0000-9301-000002000000}" name="2" dataDxfId="786"/>
    <tableColumn id="3" xr3:uid="{00000000-0010-0000-9301-000003000000}" name="3" dataDxfId="785"/>
    <tableColumn id="4" xr3:uid="{00000000-0010-0000-9301-000004000000}" name="4" dataDxfId="784"/>
    <tableColumn id="5" xr3:uid="{00000000-0010-0000-9301-000005000000}" name="5" dataDxfId="783"/>
    <tableColumn id="6" xr3:uid="{00000000-0010-0000-9301-000006000000}" name="6" dataDxfId="782"/>
    <tableColumn id="7" xr3:uid="{00000000-0010-0000-9301-000007000000}" name="7" dataDxfId="781"/>
    <tableColumn id="8" xr3:uid="{00000000-0010-0000-9301-000008000000}" name="8" dataDxfId="780"/>
    <tableColumn id="9" xr3:uid="{00000000-0010-0000-9301-000009000000}" name="9" dataDxfId="779"/>
    <tableColumn id="10" xr3:uid="{00000000-0010-0000-9301-00000A000000}" name="10" dataDxfId="778"/>
    <tableColumn id="11" xr3:uid="{00000000-0010-0000-9301-00000B000000}" name="11" dataDxfId="777"/>
    <tableColumn id="12" xr3:uid="{00000000-0010-0000-9301-00000C000000}" name="12" dataDxfId="776"/>
    <tableColumn id="13" xr3:uid="{00000000-0010-0000-9301-00000D000000}" name="13" dataDxfId="775"/>
    <tableColumn id="14" xr3:uid="{00000000-0010-0000-9301-00000E000000}" name="14" dataDxfId="774"/>
    <tableColumn id="15" xr3:uid="{00000000-0010-0000-9301-00000F000000}" name="15" dataDxfId="773"/>
    <tableColumn id="16" xr3:uid="{00000000-0010-0000-9301-000010000000}" name="16" dataDxfId="772"/>
    <tableColumn id="17" xr3:uid="{00000000-0010-0000-9301-000011000000}" name="17" dataDxfId="771"/>
    <tableColumn id="18" xr3:uid="{00000000-0010-0000-9301-000012000000}" name="18" dataDxfId="770"/>
    <tableColumn id="19" xr3:uid="{00000000-0010-0000-9301-000013000000}" name="19" dataDxfId="769"/>
    <tableColumn id="20" xr3:uid="{00000000-0010-0000-9301-000014000000}" name="20" dataDxfId="768"/>
    <tableColumn id="21" xr3:uid="{00000000-0010-0000-9301-000015000000}" name="21" dataDxfId="767"/>
    <tableColumn id="22" xr3:uid="{00000000-0010-0000-9301-000016000000}" name="22" dataDxfId="766"/>
    <tableColumn id="23" xr3:uid="{00000000-0010-0000-9301-000017000000}" name="23" dataDxfId="765"/>
    <tableColumn id="24" xr3:uid="{00000000-0010-0000-9301-000018000000}" name="24" dataDxfId="764"/>
    <tableColumn id="25" xr3:uid="{00000000-0010-0000-9301-000019000000}" name="25" dataDxfId="763"/>
    <tableColumn id="26" xr3:uid="{00000000-0010-0000-9301-00001A000000}" name="26" dataDxfId="762"/>
    <tableColumn id="27" xr3:uid="{00000000-0010-0000-9301-00001B000000}" name="27" dataDxfId="761"/>
    <tableColumn id="28" xr3:uid="{00000000-0010-0000-9301-00001C000000}" name="28" dataDxfId="760"/>
    <tableColumn id="29" xr3:uid="{00000000-0010-0000-9301-00001D000000}" name="29" dataDxfId="759"/>
    <tableColumn id="30" xr3:uid="{00000000-0010-0000-9301-00001E000000}" name="30" dataDxfId="758"/>
    <tableColumn id="31" xr3:uid="{00000000-0010-0000-9301-00001F000000}" name="31" dataDxfId="757"/>
  </tableColumns>
  <tableStyleInfo name="TableStyleMedium9" showFirstColumn="0" showLastColumn="0" showRowStripes="1" showColumnStripes="0"/>
</table>
</file>

<file path=xl/tables/table4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5" xr:uid="{00000000-000C-0000-FFFF-FFFF94010000}" name="Tabela16405860406" displayName="Tabela16405860406" ref="B230:G239" headerRowCount="0" totalsRowShown="0">
  <tableColumns count="6">
    <tableColumn id="1" xr3:uid="{00000000-0010-0000-9401-000001000000}" name="Kolumna1" dataDxfId="756">
      <calculatedColumnFormula>'Wzorzec kategorii'!B192</calculatedColumnFormula>
    </tableColumn>
    <tableColumn id="2" xr3:uid="{00000000-0010-0000-9401-000002000000}" name="Kolumna2" dataDxfId="755" dataCellStyle="Walutowy"/>
    <tableColumn id="3" xr3:uid="{00000000-0010-0000-9401-000003000000}" name="Kolumna3" dataDxfId="754" dataCellStyle="Walutowy">
      <calculatedColumnFormula>SUM(Tabela1923455962408[#This Row])</calculatedColumnFormula>
    </tableColumn>
    <tableColumn id="4" xr3:uid="{00000000-0010-0000-9401-000004000000}" name="Kolumna4" dataDxfId="753" dataCellStyle="Walutowy">
      <calculatedColumnFormula>C230-D230</calculatedColumnFormula>
    </tableColumn>
    <tableColumn id="5" xr3:uid="{00000000-0010-0000-9401-000005000000}" name="Kolumna5" dataDxfId="752" dataCellStyle="Procentowy">
      <calculatedColumnFormula>IFERROR(D230/C230,"")</calculatedColumnFormula>
    </tableColumn>
    <tableColumn id="6" xr3:uid="{00000000-0010-0000-9401-000006000000}" name="Kolumna6" dataDxfId="751" dataCellStyle="Walutowy"/>
  </tableColumns>
  <tableStyleInfo name="TableStyleLight9" showFirstColumn="0" showLastColumn="0" showRowStripes="1" showColumnStripes="0"/>
</table>
</file>

<file path=xl/tables/table4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6" xr:uid="{00000000-000C-0000-FFFF-FFFF95010000}" name="Tabela1640586061407" displayName="Tabela1640586061407" ref="B242:G251" headerRowCount="0" totalsRowShown="0">
  <tableColumns count="6">
    <tableColumn id="1" xr3:uid="{00000000-0010-0000-9501-000001000000}" name="Kolumna1" dataDxfId="750">
      <calculatedColumnFormula>'Wzorzec kategorii'!B204</calculatedColumnFormula>
    </tableColumn>
    <tableColumn id="2" xr3:uid="{00000000-0010-0000-9501-000002000000}" name="Kolumna2" dataDxfId="749" dataCellStyle="Walutowy"/>
    <tableColumn id="3" xr3:uid="{00000000-0010-0000-9501-000003000000}" name="Kolumna3" dataDxfId="748" dataCellStyle="Walutowy">
      <calculatedColumnFormula>SUM(Tabela1923455963409[#This Row])</calculatedColumnFormula>
    </tableColumn>
    <tableColumn id="4" xr3:uid="{00000000-0010-0000-9501-000004000000}" name="Kolumna4" dataDxfId="747" dataCellStyle="Walutowy">
      <calculatedColumnFormula>C242-D242</calculatedColumnFormula>
    </tableColumn>
    <tableColumn id="5" xr3:uid="{00000000-0010-0000-9501-000005000000}" name="Kolumna5" dataDxfId="746" dataCellStyle="Procentowy">
      <calculatedColumnFormula>IFERROR(D242/C242,"")</calculatedColumnFormula>
    </tableColumn>
    <tableColumn id="6" xr3:uid="{00000000-0010-0000-9501-000006000000}" name="Kolumna6" dataDxfId="745" dataCellStyle="Walutowy"/>
  </tableColumns>
  <tableStyleInfo name="TableStyleLight9" showFirstColumn="0" showLastColumn="0" showRowStripes="1" showColumnStripes="0"/>
</table>
</file>

<file path=xl/tables/table4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7" xr:uid="{00000000-000C-0000-FFFF-FFFF96010000}" name="Tabela1923455962408" displayName="Tabela1923455962408" ref="I229:AM239" totalsRowShown="0" headerRowDxfId="744" dataDxfId="742" headerRowBorderDxfId="743">
  <autoFilter ref="I229:AM239" xr:uid="{00000000-0009-0000-0100-000097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601-000001000000}" name="1" dataDxfId="741"/>
    <tableColumn id="2" xr3:uid="{00000000-0010-0000-9601-000002000000}" name="2" dataDxfId="740"/>
    <tableColumn id="3" xr3:uid="{00000000-0010-0000-9601-000003000000}" name="3" dataDxfId="739"/>
    <tableColumn id="4" xr3:uid="{00000000-0010-0000-9601-000004000000}" name="4" dataDxfId="738"/>
    <tableColumn id="5" xr3:uid="{00000000-0010-0000-9601-000005000000}" name="5" dataDxfId="737"/>
    <tableColumn id="6" xr3:uid="{00000000-0010-0000-9601-000006000000}" name="6" dataDxfId="736"/>
    <tableColumn id="7" xr3:uid="{00000000-0010-0000-9601-000007000000}" name="7" dataDxfId="735"/>
    <tableColumn id="8" xr3:uid="{00000000-0010-0000-9601-000008000000}" name="8" dataDxfId="734"/>
    <tableColumn id="9" xr3:uid="{00000000-0010-0000-9601-000009000000}" name="9" dataDxfId="733"/>
    <tableColumn id="10" xr3:uid="{00000000-0010-0000-9601-00000A000000}" name="10" dataDxfId="732"/>
    <tableColumn id="11" xr3:uid="{00000000-0010-0000-9601-00000B000000}" name="11" dataDxfId="731"/>
    <tableColumn id="12" xr3:uid="{00000000-0010-0000-9601-00000C000000}" name="12" dataDxfId="730"/>
    <tableColumn id="13" xr3:uid="{00000000-0010-0000-9601-00000D000000}" name="13" dataDxfId="729"/>
    <tableColumn id="14" xr3:uid="{00000000-0010-0000-9601-00000E000000}" name="14" dataDxfId="728"/>
    <tableColumn id="15" xr3:uid="{00000000-0010-0000-9601-00000F000000}" name="15" dataDxfId="727"/>
    <tableColumn id="16" xr3:uid="{00000000-0010-0000-9601-000010000000}" name="16" dataDxfId="726"/>
    <tableColumn id="17" xr3:uid="{00000000-0010-0000-9601-000011000000}" name="17" dataDxfId="725"/>
    <tableColumn id="18" xr3:uid="{00000000-0010-0000-9601-000012000000}" name="18" dataDxfId="724"/>
    <tableColumn id="19" xr3:uid="{00000000-0010-0000-9601-000013000000}" name="19" dataDxfId="723"/>
    <tableColumn id="20" xr3:uid="{00000000-0010-0000-9601-000014000000}" name="20" dataDxfId="722"/>
    <tableColumn id="21" xr3:uid="{00000000-0010-0000-9601-000015000000}" name="21" dataDxfId="721"/>
    <tableColumn id="22" xr3:uid="{00000000-0010-0000-9601-000016000000}" name="22" dataDxfId="720"/>
    <tableColumn id="23" xr3:uid="{00000000-0010-0000-9601-000017000000}" name="23" dataDxfId="719"/>
    <tableColumn id="24" xr3:uid="{00000000-0010-0000-9601-000018000000}" name="24" dataDxfId="718"/>
    <tableColumn id="25" xr3:uid="{00000000-0010-0000-9601-000019000000}" name="25" dataDxfId="717"/>
    <tableColumn id="26" xr3:uid="{00000000-0010-0000-9601-00001A000000}" name="26" dataDxfId="716"/>
    <tableColumn id="27" xr3:uid="{00000000-0010-0000-9601-00001B000000}" name="27" dataDxfId="715"/>
    <tableColumn id="28" xr3:uid="{00000000-0010-0000-9601-00001C000000}" name="28" dataDxfId="714"/>
    <tableColumn id="29" xr3:uid="{00000000-0010-0000-9601-00001D000000}" name="29" dataDxfId="713"/>
    <tableColumn id="30" xr3:uid="{00000000-0010-0000-9601-00001E000000}" name="30" dataDxfId="712"/>
    <tableColumn id="31" xr3:uid="{00000000-0010-0000-9601-00001F000000}" name="31" dataDxfId="711"/>
  </tableColumns>
  <tableStyleInfo name="TableStyleMedium9" showFirstColumn="0" showLastColumn="0" showRowStripes="1" showColumnStripes="0"/>
</table>
</file>

<file path=xl/tables/table4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8" xr:uid="{00000000-000C-0000-FFFF-FFFF97010000}" name="Tabela1923455963409" displayName="Tabela1923455963409" ref="I241:AM251" totalsRowShown="0" headerRowDxfId="710" dataDxfId="708" headerRowBorderDxfId="709">
  <autoFilter ref="I241:AM251" xr:uid="{00000000-0009-0000-0100-00009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701-000001000000}" name="1" dataDxfId="707"/>
    <tableColumn id="2" xr3:uid="{00000000-0010-0000-9701-000002000000}" name="2" dataDxfId="706"/>
    <tableColumn id="3" xr3:uid="{00000000-0010-0000-9701-000003000000}" name="3" dataDxfId="705"/>
    <tableColumn id="4" xr3:uid="{00000000-0010-0000-9701-000004000000}" name="4" dataDxfId="704"/>
    <tableColumn id="5" xr3:uid="{00000000-0010-0000-9701-000005000000}" name="5" dataDxfId="703"/>
    <tableColumn id="6" xr3:uid="{00000000-0010-0000-9701-000006000000}" name="6" dataDxfId="702"/>
    <tableColumn id="7" xr3:uid="{00000000-0010-0000-9701-000007000000}" name="7" dataDxfId="701"/>
    <tableColumn id="8" xr3:uid="{00000000-0010-0000-9701-000008000000}" name="8" dataDxfId="700"/>
    <tableColumn id="9" xr3:uid="{00000000-0010-0000-9701-000009000000}" name="9" dataDxfId="699"/>
    <tableColumn id="10" xr3:uid="{00000000-0010-0000-9701-00000A000000}" name="10" dataDxfId="698"/>
    <tableColumn id="11" xr3:uid="{00000000-0010-0000-9701-00000B000000}" name="11" dataDxfId="697"/>
    <tableColumn id="12" xr3:uid="{00000000-0010-0000-9701-00000C000000}" name="12" dataDxfId="696"/>
    <tableColumn id="13" xr3:uid="{00000000-0010-0000-9701-00000D000000}" name="13" dataDxfId="695"/>
    <tableColumn id="14" xr3:uid="{00000000-0010-0000-9701-00000E000000}" name="14" dataDxfId="694"/>
    <tableColumn id="15" xr3:uid="{00000000-0010-0000-9701-00000F000000}" name="15" dataDxfId="693"/>
    <tableColumn id="16" xr3:uid="{00000000-0010-0000-9701-000010000000}" name="16" dataDxfId="692"/>
    <tableColumn id="17" xr3:uid="{00000000-0010-0000-9701-000011000000}" name="17" dataDxfId="691"/>
    <tableColumn id="18" xr3:uid="{00000000-0010-0000-9701-000012000000}" name="18" dataDxfId="690"/>
    <tableColumn id="19" xr3:uid="{00000000-0010-0000-9701-000013000000}" name="19" dataDxfId="689"/>
    <tableColumn id="20" xr3:uid="{00000000-0010-0000-9701-000014000000}" name="20" dataDxfId="688"/>
    <tableColumn id="21" xr3:uid="{00000000-0010-0000-9701-000015000000}" name="21" dataDxfId="687"/>
    <tableColumn id="22" xr3:uid="{00000000-0010-0000-9701-000016000000}" name="22" dataDxfId="686"/>
    <tableColumn id="23" xr3:uid="{00000000-0010-0000-9701-000017000000}" name="23" dataDxfId="685"/>
    <tableColumn id="24" xr3:uid="{00000000-0010-0000-9701-000018000000}" name="24" dataDxfId="684"/>
    <tableColumn id="25" xr3:uid="{00000000-0010-0000-9701-000019000000}" name="25" dataDxfId="683"/>
    <tableColumn id="26" xr3:uid="{00000000-0010-0000-9701-00001A000000}" name="26" dataDxfId="682"/>
    <tableColumn id="27" xr3:uid="{00000000-0010-0000-9701-00001B000000}" name="27" dataDxfId="681"/>
    <tableColumn id="28" xr3:uid="{00000000-0010-0000-9701-00001C000000}" name="28" dataDxfId="680"/>
    <tableColumn id="29" xr3:uid="{00000000-0010-0000-9701-00001D000000}" name="29" dataDxfId="679"/>
    <tableColumn id="30" xr3:uid="{00000000-0010-0000-9701-00001E000000}" name="30" dataDxfId="678"/>
    <tableColumn id="31" xr3:uid="{00000000-0010-0000-9701-00001F000000}" name="31" dataDxfId="677"/>
  </tableColumns>
  <tableStyleInfo name="TableStyleMedium9" showFirstColumn="0" showLastColumn="0" showRowStripes="1" showColumnStripes="0"/>
</table>
</file>

<file path=xl/tables/table4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9" xr:uid="{00000000-000C-0000-FFFF-FFFF98010000}" name="Tabela33064410" displayName="Tabela33064410" ref="I51:AM66" totalsRowShown="0" headerRowDxfId="676">
  <autoFilter ref="I51:AM66" xr:uid="{00000000-0009-0000-0100-000099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801-000001000000}" name="1" dataDxfId="675"/>
    <tableColumn id="2" xr3:uid="{00000000-0010-0000-9801-000002000000}" name="2" dataDxfId="674"/>
    <tableColumn id="3" xr3:uid="{00000000-0010-0000-9801-000003000000}" name="3" dataDxfId="673"/>
    <tableColumn id="4" xr3:uid="{00000000-0010-0000-9801-000004000000}" name="4" dataDxfId="672"/>
    <tableColumn id="5" xr3:uid="{00000000-0010-0000-9801-000005000000}" name="5" dataDxfId="671"/>
    <tableColumn id="6" xr3:uid="{00000000-0010-0000-9801-000006000000}" name="6" dataDxfId="670"/>
    <tableColumn id="7" xr3:uid="{00000000-0010-0000-9801-000007000000}" name="7" dataDxfId="669"/>
    <tableColumn id="8" xr3:uid="{00000000-0010-0000-9801-000008000000}" name="8" dataDxfId="668"/>
    <tableColumn id="9" xr3:uid="{00000000-0010-0000-9801-000009000000}" name="9" dataDxfId="667"/>
    <tableColumn id="10" xr3:uid="{00000000-0010-0000-9801-00000A000000}" name="10" dataDxfId="666"/>
    <tableColumn id="11" xr3:uid="{00000000-0010-0000-9801-00000B000000}" name="11" dataDxfId="665"/>
    <tableColumn id="12" xr3:uid="{00000000-0010-0000-9801-00000C000000}" name="12" dataDxfId="664"/>
    <tableColumn id="13" xr3:uid="{00000000-0010-0000-9801-00000D000000}" name="13" dataDxfId="663"/>
    <tableColumn id="14" xr3:uid="{00000000-0010-0000-9801-00000E000000}" name="14" dataDxfId="662"/>
    <tableColumn id="15" xr3:uid="{00000000-0010-0000-9801-00000F000000}" name="15" dataDxfId="661"/>
    <tableColumn id="16" xr3:uid="{00000000-0010-0000-9801-000010000000}" name="16" dataDxfId="660"/>
    <tableColumn id="17" xr3:uid="{00000000-0010-0000-9801-000011000000}" name="17" dataDxfId="659"/>
    <tableColumn id="18" xr3:uid="{00000000-0010-0000-9801-000012000000}" name="18" dataDxfId="658"/>
    <tableColumn id="19" xr3:uid="{00000000-0010-0000-9801-000013000000}" name="19" dataDxfId="657"/>
    <tableColumn id="20" xr3:uid="{00000000-0010-0000-9801-000014000000}" name="20" dataDxfId="656"/>
    <tableColumn id="21" xr3:uid="{00000000-0010-0000-9801-000015000000}" name="21" dataDxfId="655"/>
    <tableColumn id="22" xr3:uid="{00000000-0010-0000-9801-000016000000}" name="22" dataDxfId="654"/>
    <tableColumn id="23" xr3:uid="{00000000-0010-0000-9801-000017000000}" name="23" dataDxfId="653"/>
    <tableColumn id="24" xr3:uid="{00000000-0010-0000-9801-000018000000}" name="24" dataDxfId="652"/>
    <tableColumn id="25" xr3:uid="{00000000-0010-0000-9801-000019000000}" name="25" dataDxfId="651"/>
    <tableColumn id="26" xr3:uid="{00000000-0010-0000-9801-00001A000000}" name="26" dataDxfId="650"/>
    <tableColumn id="27" xr3:uid="{00000000-0010-0000-9801-00001B000000}" name="27" dataDxfId="649"/>
    <tableColumn id="28" xr3:uid="{00000000-0010-0000-9801-00001C000000}" name="28" dataDxfId="648"/>
    <tableColumn id="29" xr3:uid="{00000000-0010-0000-9801-00001D000000}" name="29" dataDxfId="647"/>
    <tableColumn id="30" xr3:uid="{00000000-0010-0000-9801-00001E000000}" name="30" dataDxfId="646"/>
    <tableColumn id="31" xr3:uid="{00000000-0010-0000-9801-00001F000000}" name="31" dataDxfId="645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7" xr:uid="{D3D9B434-FE68-924E-93D5-FDB3F62B4976}" name="Tabela718354461478" displayName="Tabela718354461478" ref="B50:C65" headerRowCount="0" totalsRowShown="0" headerRowDxfId="8221" dataDxfId="8220">
  <tableColumns count="2">
    <tableColumn id="1" xr3:uid="{0BB40CFD-40AD-2E4B-9030-8B649C6A159A}" name="Kolumna1" dataDxfId="8219"/>
    <tableColumn id="2" xr3:uid="{EE79AE63-FAB0-AF4F-9C0A-BABC57479DE5}" name="Kolumna2" headerRowDxfId="8218" dataDxfId="8217"/>
  </tableColumns>
  <tableStyleInfo name="TableStyleLight9" showFirstColumn="0" showLastColumn="0" showRowStripes="1" showColumnStripes="0"/>
</table>
</file>

<file path=xl/tables/table4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0" xr:uid="{00000000-000C-0000-FFFF-FFFF99010000}" name="Jedzenie2411" displayName="Jedzenie2411" ref="B74:G83" headerRowCount="0" totalsRowShown="0" headerRowDxfId="644">
  <tableColumns count="6">
    <tableColumn id="1" xr3:uid="{00000000-0010-0000-9901-000001000000}" name="Kategoria" dataDxfId="643">
      <calculatedColumnFormula>'Wzorzec kategorii'!B36</calculatedColumnFormula>
    </tableColumn>
    <tableColumn id="2" xr3:uid="{00000000-0010-0000-9901-000002000000}" name="0" headerRowDxfId="642" dataDxfId="641" dataCellStyle="Walutowy"/>
    <tableColumn id="3" xr3:uid="{00000000-0010-0000-9901-000003000000}" name="02" headerRowDxfId="640" dataDxfId="639" dataCellStyle="Walutowy">
      <calculatedColumnFormula>SUM(Tabela330414[#This Row])</calculatedColumnFormula>
    </tableColumn>
    <tableColumn id="4" xr3:uid="{00000000-0010-0000-9901-000004000000}" name="Kolumna4" dataDxfId="638" dataCellStyle="Walutowy">
      <calculatedColumnFormula>C74-D74</calculatedColumnFormula>
    </tableColumn>
    <tableColumn id="5" xr3:uid="{00000000-0010-0000-9901-000005000000}" name="Kolumna1" dataDxfId="637" dataCellStyle="Procentowy">
      <calculatedColumnFormula>IFERROR(D74/C74,"")</calculatedColumnFormula>
    </tableColumn>
    <tableColumn id="6" xr3:uid="{00000000-0010-0000-9901-000006000000}" name="Kolumna2" dataDxfId="636" dataCellStyle="Walutowy"/>
  </tableColumns>
  <tableStyleInfo name="TableStyleLight9" showFirstColumn="0" showLastColumn="0" showRowStripes="1" showColumnStripes="0"/>
</table>
</file>

<file path=xl/tables/table4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1" xr:uid="{00000000-000C-0000-FFFF-FFFF9A010000}" name="Transport3412" displayName="Transport3412" ref="B98:G107" headerRowCount="0" totalsRowShown="0">
  <tableColumns count="6">
    <tableColumn id="1" xr3:uid="{00000000-0010-0000-9A01-000001000000}" name="Kolumna1" dataDxfId="635">
      <calculatedColumnFormula>'Wzorzec kategorii'!B60</calculatedColumnFormula>
    </tableColumn>
    <tableColumn id="2" xr3:uid="{00000000-0010-0000-9A01-000002000000}" name="Kolumna2" dataDxfId="634" dataCellStyle="Walutowy"/>
    <tableColumn id="3" xr3:uid="{00000000-0010-0000-9A01-000003000000}" name="Kolumna3" dataDxfId="633" dataCellStyle="Walutowy">
      <calculatedColumnFormula>SUM(Tabela1942426[#This Row])</calculatedColumnFormula>
    </tableColumn>
    <tableColumn id="4" xr3:uid="{00000000-0010-0000-9A01-000004000000}" name="Kolumna4" dataDxfId="632" dataCellStyle="Walutowy">
      <calculatedColumnFormula>C98-D98</calculatedColumnFormula>
    </tableColumn>
    <tableColumn id="5" xr3:uid="{00000000-0010-0000-9A01-000005000000}" name="Kolumna5" dataDxfId="631" dataCellStyle="Procentowy">
      <calculatedColumnFormula>IFERROR(D98/C98,"")</calculatedColumnFormula>
    </tableColumn>
    <tableColumn id="6" xr3:uid="{00000000-0010-0000-9A01-000006000000}" name="Kolumna6" dataDxfId="630" dataCellStyle="Walutowy"/>
  </tableColumns>
  <tableStyleInfo name="TableStyleLight9" showFirstColumn="0" showLastColumn="0" showRowStripes="1" showColumnStripes="0"/>
</table>
</file>

<file path=xl/tables/table4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2" xr:uid="{00000000-000C-0000-FFFF-FFFF9B010000}" name="Przychody12" displayName="Przychody12" ref="B52:G66" headerRowCount="0" totalsRowShown="0" headerRowDxfId="629">
  <tableColumns count="6">
    <tableColumn id="1" xr3:uid="{00000000-0010-0000-9B01-000001000000}" name="Kolumna1" dataDxfId="628">
      <calculatedColumnFormula>'Wzorzec kategorii'!B15</calculatedColumnFormula>
    </tableColumn>
    <tableColumn id="2" xr3:uid="{00000000-0010-0000-9B01-000002000000}" name="Kolumna2" dataDxfId="627" dataCellStyle="Walutowy"/>
    <tableColumn id="3" xr3:uid="{00000000-0010-0000-9B01-000003000000}" name="Kolumna3" dataDxfId="626" dataCellStyle="Walutowy">
      <calculatedColumnFormula>SUM(Tabela33064442[#This Row])</calculatedColumnFormula>
    </tableColumn>
    <tableColumn id="4" xr3:uid="{00000000-0010-0000-9B01-000004000000}" name="Kolumna4" dataDxfId="625" dataCellStyle="Walutowy">
      <calculatedColumnFormula>Przychody12[[#This Row],[Kolumna3]]-Przychody12[[#This Row],[Kolumna2]]</calculatedColumnFormula>
    </tableColumn>
    <tableColumn id="5" xr3:uid="{00000000-0010-0000-9B01-000005000000}" name="Kolumna5" dataDxfId="624" dataCellStyle="Procentowy">
      <calculatedColumnFormula>IFERROR(D52/C52,"")</calculatedColumnFormula>
    </tableColumn>
    <tableColumn id="6" xr3:uid="{00000000-0010-0000-9B01-000006000000}" name="Kolumna6" dataDxfId="623"/>
  </tableColumns>
  <tableStyleInfo name="TableStyleLight9" showFirstColumn="0" showLastColumn="0" showRowStripes="1" showColumnStripes="0"/>
</table>
</file>

<file path=xl/tables/table4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3" xr:uid="{00000000-000C-0000-FFFF-FFFF9C010000}" name="Tabela330414" displayName="Tabela330414" ref="I73:AM83" totalsRowShown="0" headerRowDxfId="622">
  <autoFilter ref="I73:AM83" xr:uid="{00000000-0009-0000-0100-00009D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9C01-000001000000}" name="1" dataDxfId="621"/>
    <tableColumn id="2" xr3:uid="{00000000-0010-0000-9C01-000002000000}" name="2" dataDxfId="620"/>
    <tableColumn id="3" xr3:uid="{00000000-0010-0000-9C01-000003000000}" name="3" dataDxfId="619"/>
    <tableColumn id="4" xr3:uid="{00000000-0010-0000-9C01-000004000000}" name="4" dataDxfId="618"/>
    <tableColumn id="5" xr3:uid="{00000000-0010-0000-9C01-000005000000}" name="5" dataDxfId="617"/>
    <tableColumn id="6" xr3:uid="{00000000-0010-0000-9C01-000006000000}" name="6" dataDxfId="616"/>
    <tableColumn id="7" xr3:uid="{00000000-0010-0000-9C01-000007000000}" name="7" dataDxfId="615"/>
    <tableColumn id="8" xr3:uid="{00000000-0010-0000-9C01-000008000000}" name="8" dataDxfId="614"/>
    <tableColumn id="9" xr3:uid="{00000000-0010-0000-9C01-000009000000}" name="9" dataDxfId="613"/>
    <tableColumn id="10" xr3:uid="{00000000-0010-0000-9C01-00000A000000}" name="10" dataDxfId="612"/>
    <tableColumn id="11" xr3:uid="{00000000-0010-0000-9C01-00000B000000}" name="11" dataDxfId="611"/>
    <tableColumn id="12" xr3:uid="{00000000-0010-0000-9C01-00000C000000}" name="12" dataDxfId="610"/>
    <tableColumn id="13" xr3:uid="{00000000-0010-0000-9C01-00000D000000}" name="13" dataDxfId="609"/>
    <tableColumn id="14" xr3:uid="{00000000-0010-0000-9C01-00000E000000}" name="14" dataDxfId="608"/>
    <tableColumn id="15" xr3:uid="{00000000-0010-0000-9C01-00000F000000}" name="15" dataDxfId="607"/>
    <tableColumn id="16" xr3:uid="{00000000-0010-0000-9C01-000010000000}" name="16" dataDxfId="606"/>
    <tableColumn id="17" xr3:uid="{00000000-0010-0000-9C01-000011000000}" name="17" dataDxfId="605"/>
    <tableColumn id="18" xr3:uid="{00000000-0010-0000-9C01-000012000000}" name="18" dataDxfId="604"/>
    <tableColumn id="19" xr3:uid="{00000000-0010-0000-9C01-000013000000}" name="19" dataDxfId="603"/>
    <tableColumn id="20" xr3:uid="{00000000-0010-0000-9C01-000014000000}" name="20" dataDxfId="602"/>
    <tableColumn id="21" xr3:uid="{00000000-0010-0000-9C01-000015000000}" name="21" dataDxfId="601"/>
    <tableColumn id="22" xr3:uid="{00000000-0010-0000-9C01-000016000000}" name="22" dataDxfId="600"/>
    <tableColumn id="23" xr3:uid="{00000000-0010-0000-9C01-000017000000}" name="23" dataDxfId="599"/>
    <tableColumn id="24" xr3:uid="{00000000-0010-0000-9C01-000018000000}" name="24" dataDxfId="598"/>
    <tableColumn id="25" xr3:uid="{00000000-0010-0000-9C01-000019000000}" name="25" dataDxfId="597"/>
    <tableColumn id="26" xr3:uid="{00000000-0010-0000-9C01-00001A000000}" name="26" dataDxfId="596"/>
    <tableColumn id="27" xr3:uid="{00000000-0010-0000-9C01-00001B000000}" name="27" dataDxfId="595"/>
    <tableColumn id="28" xr3:uid="{00000000-0010-0000-9C01-00001C000000}" name="28" dataDxfId="594"/>
    <tableColumn id="29" xr3:uid="{00000000-0010-0000-9C01-00001D000000}" name="29" dataDxfId="593"/>
    <tableColumn id="30" xr3:uid="{00000000-0010-0000-9C01-00001E000000}" name="30" dataDxfId="592"/>
    <tableColumn id="31" xr3:uid="{00000000-0010-0000-9C01-00001F000000}" name="31" dataDxfId="591"/>
  </tableColumns>
  <tableStyleInfo name="TableStyleMedium9" showFirstColumn="0" showLastColumn="0" showRowStripes="1" showColumnStripes="0"/>
</table>
</file>

<file path=xl/tables/table4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4" xr:uid="{00000000-000C-0000-FFFF-FFFF9D010000}" name="Tabela431415" displayName="Tabela431415" ref="B86:G95" headerRowCount="0" totalsRowShown="0" headerRowDxfId="590">
  <tableColumns count="6">
    <tableColumn id="1" xr3:uid="{00000000-0010-0000-9D01-000001000000}" name="Kolumna1" dataDxfId="589">
      <calculatedColumnFormula>'Wzorzec kategorii'!B48</calculatedColumnFormula>
    </tableColumn>
    <tableColumn id="2" xr3:uid="{00000000-0010-0000-9D01-000002000000}" name="Kolumna2" headerRowDxfId="588" dataDxfId="587" dataCellStyle="Walutowy"/>
    <tableColumn id="3" xr3:uid="{00000000-0010-0000-9D01-000003000000}" name="Kolumna3" headerRowDxfId="586" dataDxfId="585" dataCellStyle="Walutowy">
      <calculatedColumnFormula>SUM(Tabela1841425[#This Row])</calculatedColumnFormula>
    </tableColumn>
    <tableColumn id="4" xr3:uid="{00000000-0010-0000-9D01-000004000000}" name="Kolumna4" headerRowDxfId="584" dataDxfId="583" dataCellStyle="Walutowy">
      <calculatedColumnFormula>C86-D86</calculatedColumnFormula>
    </tableColumn>
    <tableColumn id="5" xr3:uid="{00000000-0010-0000-9D01-000005000000}" name="Kolumna5" headerRowDxfId="582" dataDxfId="581" dataCellStyle="Procentowy">
      <calculatedColumnFormula>IFERROR(D86/C86,"")</calculatedColumnFormula>
    </tableColumn>
    <tableColumn id="6" xr3:uid="{00000000-0010-0000-9D01-000006000000}" name="Kolumna6" headerRowDxfId="580" dataDxfId="579" dataCellStyle="Walutowy"/>
  </tableColumns>
  <tableStyleInfo name="TableStyleLight9" showFirstColumn="0" showLastColumn="0" showRowStripes="1" showColumnStripes="0"/>
</table>
</file>

<file path=xl/tables/table4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5" xr:uid="{00000000-000C-0000-FFFF-FFFF9E010000}" name="Tabela832416" displayName="Tabela832416" ref="B110:G119" headerRowCount="0" totalsRowShown="0">
  <tableColumns count="6">
    <tableColumn id="1" xr3:uid="{00000000-0010-0000-9E01-000001000000}" name="Kolumna1" headerRowDxfId="578" dataDxfId="577">
      <calculatedColumnFormula>'Wzorzec kategorii'!B72</calculatedColumnFormula>
    </tableColumn>
    <tableColumn id="2" xr3:uid="{00000000-0010-0000-9E01-000002000000}" name="Kolumna2" dataDxfId="576" dataCellStyle="Walutowy"/>
    <tableColumn id="3" xr3:uid="{00000000-0010-0000-9E01-000003000000}" name="Kolumna3" dataDxfId="575" dataCellStyle="Walutowy">
      <calculatedColumnFormula>SUM(Tabela192143427[#This Row])</calculatedColumnFormula>
    </tableColumn>
    <tableColumn id="4" xr3:uid="{00000000-0010-0000-9E01-000004000000}" name="Kolumna4" dataDxfId="574" dataCellStyle="Walutowy">
      <calculatedColumnFormula>C110-D110</calculatedColumnFormula>
    </tableColumn>
    <tableColumn id="5" xr3:uid="{00000000-0010-0000-9E01-000005000000}" name="Kolumna5" dataDxfId="573" dataCellStyle="Procentowy">
      <calculatedColumnFormula>IFERROR(D110/C110,"")</calculatedColumnFormula>
    </tableColumn>
    <tableColumn id="6" xr3:uid="{00000000-0010-0000-9E01-000006000000}" name="Kolumna6" dataDxfId="572" dataCellStyle="Walutowy"/>
  </tableColumns>
  <tableStyleInfo name="TableStyleLight9" showFirstColumn="0" showLastColumn="0" showRowStripes="1" showColumnStripes="0"/>
</table>
</file>

<file path=xl/tables/table4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6" xr:uid="{00000000-000C-0000-FFFF-FFFF9F010000}" name="Tabela933417" displayName="Tabela933417" ref="B122:G131" headerRowCount="0" totalsRowShown="0">
  <tableColumns count="6">
    <tableColumn id="1" xr3:uid="{00000000-0010-0000-9F01-000001000000}" name="Kolumna1" headerRowDxfId="571" dataDxfId="570">
      <calculatedColumnFormula>'Wzorzec kategorii'!B84</calculatedColumnFormula>
    </tableColumn>
    <tableColumn id="2" xr3:uid="{00000000-0010-0000-9F01-000002000000}" name="Kolumna2" dataDxfId="569" dataCellStyle="Walutowy"/>
    <tableColumn id="3" xr3:uid="{00000000-0010-0000-9F01-000003000000}" name="Kolumna3" dataDxfId="568" dataCellStyle="Walutowy">
      <calculatedColumnFormula>SUM(Tabela19212547431[#This Row])</calculatedColumnFormula>
    </tableColumn>
    <tableColumn id="4" xr3:uid="{00000000-0010-0000-9F01-000004000000}" name="Kolumna4" dataDxfId="567" dataCellStyle="Walutowy">
      <calculatedColumnFormula>C122-D122</calculatedColumnFormula>
    </tableColumn>
    <tableColumn id="5" xr3:uid="{00000000-0010-0000-9F01-000005000000}" name="Kolumna5" dataDxfId="566" dataCellStyle="Procentowy">
      <calculatedColumnFormula>IFERROR(D122/C122,"")</calculatedColumnFormula>
    </tableColumn>
    <tableColumn id="6" xr3:uid="{00000000-0010-0000-9F01-000006000000}" name="Kolumna6" dataDxfId="565" dataCellStyle="Walutowy"/>
  </tableColumns>
  <tableStyleInfo name="TableStyleLight9" showFirstColumn="0" showLastColumn="0" showRowStripes="1" showColumnStripes="0"/>
</table>
</file>

<file path=xl/tables/table4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7" xr:uid="{00000000-000C-0000-FFFF-FFFFA0010000}" name="Tabela1034418" displayName="Tabela1034418" ref="B134:G143" headerRowCount="0" totalsRowShown="0">
  <tableColumns count="6">
    <tableColumn id="1" xr3:uid="{00000000-0010-0000-A001-000001000000}" name="Kolumna1" headerRowDxfId="564" dataDxfId="563">
      <calculatedColumnFormula>'Wzorzec kategorii'!B96</calculatedColumnFormula>
    </tableColumn>
    <tableColumn id="2" xr3:uid="{00000000-0010-0000-A001-000002000000}" name="Kolumna2" dataDxfId="562" dataCellStyle="Walutowy"/>
    <tableColumn id="3" xr3:uid="{00000000-0010-0000-A001-000003000000}" name="Kolumna3" dataDxfId="561" dataCellStyle="Walutowy">
      <calculatedColumnFormula>SUM(Tabela19212446430[#This Row])</calculatedColumnFormula>
    </tableColumn>
    <tableColumn id="4" xr3:uid="{00000000-0010-0000-A001-000004000000}" name="Kolumna4" dataDxfId="560" dataCellStyle="Walutowy">
      <calculatedColumnFormula>C134-D134</calculatedColumnFormula>
    </tableColumn>
    <tableColumn id="5" xr3:uid="{00000000-0010-0000-A001-000005000000}" name="Kolumna5" dataDxfId="559" dataCellStyle="Procentowy">
      <calculatedColumnFormula>IFERROR(D134/C134,"")</calculatedColumnFormula>
    </tableColumn>
    <tableColumn id="6" xr3:uid="{00000000-0010-0000-A001-000006000000}" name="Kolumna6" dataDxfId="558" dataCellStyle="Walutowy"/>
  </tableColumns>
  <tableStyleInfo name="TableStyleLight9" showFirstColumn="0" showLastColumn="0" showRowStripes="1" showColumnStripes="0"/>
</table>
</file>

<file path=xl/tables/table4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8" xr:uid="{00000000-000C-0000-FFFF-FFFFA1010000}" name="Tabela1135419" displayName="Tabela1135419" ref="B146:G155" headerRowCount="0" totalsRowShown="0">
  <tableColumns count="6">
    <tableColumn id="1" xr3:uid="{00000000-0010-0000-A101-000001000000}" name="Kolumna1" dataDxfId="557">
      <calculatedColumnFormula>'Wzorzec kategorii'!B108</calculatedColumnFormula>
    </tableColumn>
    <tableColumn id="2" xr3:uid="{00000000-0010-0000-A101-000002000000}" name="Kolumna2" dataDxfId="556" dataCellStyle="Walutowy"/>
    <tableColumn id="3" xr3:uid="{00000000-0010-0000-A101-000003000000}" name="Kolumna3" dataDxfId="555" dataCellStyle="Walutowy">
      <calculatedColumnFormula>SUM(Tabela192244428[#This Row])</calculatedColumnFormula>
    </tableColumn>
    <tableColumn id="4" xr3:uid="{00000000-0010-0000-A101-000004000000}" name="Kolumna4" dataDxfId="554" dataCellStyle="Walutowy">
      <calculatedColumnFormula>C146-D146</calculatedColumnFormula>
    </tableColumn>
    <tableColumn id="5" xr3:uid="{00000000-0010-0000-A101-000005000000}" name="Kolumna5" dataDxfId="553" dataCellStyle="Procentowy">
      <calculatedColumnFormula>IFERROR(D146/C146,"")</calculatedColumnFormula>
    </tableColumn>
    <tableColumn id="6" xr3:uid="{00000000-0010-0000-A101-000006000000}" name="Kolumna6" dataDxfId="552" dataCellStyle="Walutowy"/>
  </tableColumns>
  <tableStyleInfo name="TableStyleLight9" showFirstColumn="0" showLastColumn="0" showRowStripes="1" showColumnStripes="0"/>
</table>
</file>

<file path=xl/tables/table4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9" xr:uid="{00000000-000C-0000-FFFF-FFFFA2010000}" name="Tabela1236420" displayName="Tabela1236420" ref="B158:G167" headerRowCount="0" totalsRowShown="0">
  <tableColumns count="6">
    <tableColumn id="1" xr3:uid="{00000000-0010-0000-A201-000001000000}" name="Kolumna1" dataDxfId="551">
      <calculatedColumnFormula>'Wzorzec kategorii'!B120</calculatedColumnFormula>
    </tableColumn>
    <tableColumn id="2" xr3:uid="{00000000-0010-0000-A201-000002000000}" name="Kolumna2" dataDxfId="550" dataCellStyle="Walutowy"/>
    <tableColumn id="3" xr3:uid="{00000000-0010-0000-A201-000003000000}" name="Kolumna3" dataDxfId="549" dataCellStyle="Walutowy">
      <calculatedColumnFormula>SUM(Tabela2548432[#This Row])</calculatedColumnFormula>
    </tableColumn>
    <tableColumn id="4" xr3:uid="{00000000-0010-0000-A201-000004000000}" name="Kolumna4" dataDxfId="548" dataCellStyle="Walutowy">
      <calculatedColumnFormula>C158-D158</calculatedColumnFormula>
    </tableColumn>
    <tableColumn id="5" xr3:uid="{00000000-0010-0000-A201-000005000000}" name="Kolumna5" dataDxfId="547" dataCellStyle="Procentowy">
      <calculatedColumnFormula>IFERROR(D158/C158,"")</calculatedColumnFormula>
    </tableColumn>
    <tableColumn id="6" xr3:uid="{00000000-0010-0000-A201-000006000000}" name="Kolumna6" dataDxfId="546" dataCellStyle="Walutowy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8" xr:uid="{DEAFB2F7-0BC4-0742-B64B-9565843B3596}" name="Tabela718354461479" displayName="Tabela718354461479" ref="E12:P42" headerRowCount="0" totalsRowShown="0" headerRowDxfId="8216" dataDxfId="8215" dataCellStyle="Walutowy">
  <tableColumns count="12">
    <tableColumn id="1" xr3:uid="{E1FB25C6-DA17-574A-8E05-3041DAC2D444}" name="Kolumna1" dataDxfId="8214" dataCellStyle="Walutowy"/>
    <tableColumn id="2" xr3:uid="{7896468A-05F9-3340-BCD2-DC8949DCE26F}" name="Kolumna2" headerRowDxfId="8213" dataDxfId="8212" dataCellStyle="Walutowy"/>
    <tableColumn id="3" xr3:uid="{DE258E1C-4372-D540-878B-756B8F6D2410}" name="Kolumna3" headerRowDxfId="8211" dataDxfId="8210" dataCellStyle="Walutowy"/>
    <tableColumn id="4" xr3:uid="{12D3385E-DF95-D349-BE73-3F546A473C21}" name="Kolumna4" headerRowDxfId="8209" dataDxfId="8208" dataCellStyle="Walutowy"/>
    <tableColumn id="5" xr3:uid="{2263286B-DC34-C04B-9102-786FB4BC6D60}" name="Kolumna5" headerRowDxfId="8207" dataDxfId="8206" dataCellStyle="Walutowy"/>
    <tableColumn id="6" xr3:uid="{23375A2B-01C3-F04B-A2D6-FCF4A2F08043}" name="Kolumna6" headerRowDxfId="8205" dataDxfId="8204" dataCellStyle="Walutowy"/>
    <tableColumn id="7" xr3:uid="{4D16B932-E77E-124E-B435-90D3633E53F6}" name="Kolumna7" headerRowDxfId="8203" dataDxfId="8202" dataCellStyle="Walutowy"/>
    <tableColumn id="8" xr3:uid="{F1BE62BB-4B46-F943-B990-06A32CADC32A}" name="Kolumna8" headerRowDxfId="8201" dataDxfId="8200" dataCellStyle="Walutowy"/>
    <tableColumn id="9" xr3:uid="{6884619F-3115-8341-B605-D8296E8FFB0E}" name="Kolumna9" headerRowDxfId="8199" dataDxfId="8198" dataCellStyle="Walutowy"/>
    <tableColumn id="10" xr3:uid="{6BDF10D2-7EBE-EF47-9341-EA79DA76804A}" name="Kolumna10" headerRowDxfId="8197" dataDxfId="8196" dataCellStyle="Walutowy"/>
    <tableColumn id="11" xr3:uid="{7936311B-7ECB-D441-8D8A-234AF5BE755A}" name="Kolumna11" headerRowDxfId="8195" dataDxfId="8194" dataCellStyle="Walutowy"/>
    <tableColumn id="12" xr3:uid="{780AAABE-5ABF-924E-8A06-450510A4FF1B}" name="Kolumna12" headerRowDxfId="8193" dataDxfId="8192" dataCellStyle="Walutowy"/>
  </tableColumns>
  <tableStyleInfo name="TableStyleLight9" showFirstColumn="0" showLastColumn="0" showRowStripes="1" showColumnStripes="0"/>
</table>
</file>

<file path=xl/tables/table4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0" xr:uid="{00000000-000C-0000-FFFF-FFFFA3010000}" name="Tabela1337421" displayName="Tabela1337421" ref="B170:G179" headerRowCount="0" totalsRowShown="0">
  <tableColumns count="6">
    <tableColumn id="1" xr3:uid="{00000000-0010-0000-A301-000001000000}" name="Kolumna1" dataDxfId="545">
      <calculatedColumnFormula>'Wzorzec kategorii'!B132</calculatedColumnFormula>
    </tableColumn>
    <tableColumn id="2" xr3:uid="{00000000-0010-0000-A301-000002000000}" name="Kolumna2" dataDxfId="544" dataCellStyle="Walutowy"/>
    <tableColumn id="3" xr3:uid="{00000000-0010-0000-A301-000003000000}" name="Kolumna3" dataDxfId="543" dataCellStyle="Walutowy">
      <calculatedColumnFormula>SUM(Tabela2649433[#This Row])</calculatedColumnFormula>
    </tableColumn>
    <tableColumn id="4" xr3:uid="{00000000-0010-0000-A301-000004000000}" name="Kolumna4" dataDxfId="542" dataCellStyle="Walutowy">
      <calculatedColumnFormula>C170-D170</calculatedColumnFormula>
    </tableColumn>
    <tableColumn id="5" xr3:uid="{00000000-0010-0000-A301-000005000000}" name="Kolumna5" dataDxfId="541" dataCellStyle="Procentowy">
      <calculatedColumnFormula>IFERROR(D170/C170,"")</calculatedColumnFormula>
    </tableColumn>
    <tableColumn id="6" xr3:uid="{00000000-0010-0000-A301-000006000000}" name="Kolumna6" dataDxfId="540" dataCellStyle="Walutowy"/>
  </tableColumns>
  <tableStyleInfo name="TableStyleLight9" showFirstColumn="0" showLastColumn="0" showRowStripes="1" showColumnStripes="0"/>
</table>
</file>

<file path=xl/tables/table4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1" xr:uid="{00000000-000C-0000-FFFF-FFFFA4010000}" name="Tabela1438422" displayName="Tabela1438422" ref="B182:G191" headerRowCount="0" totalsRowShown="0">
  <tableColumns count="6">
    <tableColumn id="1" xr3:uid="{00000000-0010-0000-A401-000001000000}" name="Kolumna1" dataDxfId="539">
      <calculatedColumnFormula>'Wzorzec kategorii'!B144</calculatedColumnFormula>
    </tableColumn>
    <tableColumn id="2" xr3:uid="{00000000-0010-0000-A401-000002000000}" name="Kolumna2" dataDxfId="538" dataCellStyle="Walutowy"/>
    <tableColumn id="3" xr3:uid="{00000000-0010-0000-A401-000003000000}" name="Kolumna3" dataDxfId="537" dataCellStyle="Walutowy">
      <calculatedColumnFormula>SUM(Tabela2750434[#This Row])</calculatedColumnFormula>
    </tableColumn>
    <tableColumn id="4" xr3:uid="{00000000-0010-0000-A401-000004000000}" name="Kolumna4" dataDxfId="536" dataCellStyle="Walutowy">
      <calculatedColumnFormula>C182-D182</calculatedColumnFormula>
    </tableColumn>
    <tableColumn id="5" xr3:uid="{00000000-0010-0000-A401-000005000000}" name="Kolumna5" dataDxfId="535" dataCellStyle="Procentowy">
      <calculatedColumnFormula>IFERROR(D182/C182,"")</calculatedColumnFormula>
    </tableColumn>
    <tableColumn id="6" xr3:uid="{00000000-0010-0000-A401-000006000000}" name="Kolumna6" dataDxfId="534" dataCellStyle="Walutowy"/>
  </tableColumns>
  <tableStyleInfo name="TableStyleLight9" showFirstColumn="0" showLastColumn="0" showRowStripes="1" showColumnStripes="0"/>
</table>
</file>

<file path=xl/tables/table4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2" xr:uid="{00000000-000C-0000-FFFF-FFFFA5010000}" name="Tabela1539423" displayName="Tabela1539423" ref="B194:G203" headerRowCount="0" totalsRowShown="0">
  <tableColumns count="6">
    <tableColumn id="1" xr3:uid="{00000000-0010-0000-A501-000001000000}" name="Kolumna1" dataDxfId="533">
      <calculatedColumnFormula>'Wzorzec kategorii'!B156</calculatedColumnFormula>
    </tableColumn>
    <tableColumn id="2" xr3:uid="{00000000-0010-0000-A501-000002000000}" name="Kolumna2" dataDxfId="532" dataCellStyle="Walutowy"/>
    <tableColumn id="3" xr3:uid="{00000000-0010-0000-A501-000003000000}" name="Kolumna3" dataDxfId="531" dataCellStyle="Walutowy">
      <calculatedColumnFormula>SUM(Tabela2851435[#This Row])</calculatedColumnFormula>
    </tableColumn>
    <tableColumn id="4" xr3:uid="{00000000-0010-0000-A501-000004000000}" name="Kolumna4" dataDxfId="530" dataCellStyle="Walutowy">
      <calculatedColumnFormula>C194-D194</calculatedColumnFormula>
    </tableColumn>
    <tableColumn id="5" xr3:uid="{00000000-0010-0000-A501-000005000000}" name="Kolumna5" dataDxfId="529" dataCellStyle="Procentowy">
      <calculatedColumnFormula>IFERROR(D194/C194,"")</calculatedColumnFormula>
    </tableColumn>
    <tableColumn id="6" xr3:uid="{00000000-0010-0000-A501-000006000000}" name="Kolumna6" dataDxfId="528" dataCellStyle="Walutowy"/>
  </tableColumns>
  <tableStyleInfo name="TableStyleLight9" showFirstColumn="0" showLastColumn="0" showRowStripes="1" showColumnStripes="0"/>
</table>
</file>

<file path=xl/tables/table4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3" xr:uid="{00000000-000C-0000-FFFF-FFFFA6010000}" name="Tabela1640424" displayName="Tabela1640424" ref="B206:G215" headerRowCount="0" totalsRowShown="0">
  <tableColumns count="6">
    <tableColumn id="1" xr3:uid="{00000000-0010-0000-A601-000001000000}" name="Kolumna1" dataDxfId="527">
      <calculatedColumnFormula>'Wzorzec kategorii'!B168</calculatedColumnFormula>
    </tableColumn>
    <tableColumn id="2" xr3:uid="{00000000-0010-0000-A601-000002000000}" name="Kolumna2" dataDxfId="526" dataCellStyle="Walutowy"/>
    <tableColumn id="3" xr3:uid="{00000000-0010-0000-A601-000003000000}" name="Kolumna3" dataDxfId="525" dataCellStyle="Walutowy">
      <calculatedColumnFormula>SUM(Tabela192345429[#This Row])</calculatedColumnFormula>
    </tableColumn>
    <tableColumn id="4" xr3:uid="{00000000-0010-0000-A601-000004000000}" name="Kolumna4" dataDxfId="524" dataCellStyle="Walutowy">
      <calculatedColumnFormula>C206-D206</calculatedColumnFormula>
    </tableColumn>
    <tableColumn id="5" xr3:uid="{00000000-0010-0000-A601-000005000000}" name="Kolumna5" dataDxfId="523" dataCellStyle="Procentowy">
      <calculatedColumnFormula>IFERROR(D206/C206,"")</calculatedColumnFormula>
    </tableColumn>
    <tableColumn id="6" xr3:uid="{00000000-0010-0000-A601-000006000000}" name="Kolumna6" dataDxfId="522" dataCellStyle="Walutowy"/>
  </tableColumns>
  <tableStyleInfo name="TableStyleLight9" showFirstColumn="0" showLastColumn="0" showRowStripes="1" showColumnStripes="0"/>
</table>
</file>

<file path=xl/tables/table4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4" xr:uid="{00000000-000C-0000-FFFF-FFFFA7010000}" name="Tabela1841425" displayName="Tabela1841425" ref="I85:AM95" totalsRowShown="0" headerRowDxfId="521" dataDxfId="519" headerRowBorderDxfId="520">
  <autoFilter ref="I85:AM95" xr:uid="{00000000-0009-0000-0100-0000A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701-000001000000}" name="1" dataDxfId="518"/>
    <tableColumn id="2" xr3:uid="{00000000-0010-0000-A701-000002000000}" name="2" dataDxfId="517"/>
    <tableColumn id="3" xr3:uid="{00000000-0010-0000-A701-000003000000}" name="3" dataDxfId="516"/>
    <tableColumn id="4" xr3:uid="{00000000-0010-0000-A701-000004000000}" name="4" dataDxfId="515"/>
    <tableColumn id="5" xr3:uid="{00000000-0010-0000-A701-000005000000}" name="5" dataDxfId="514"/>
    <tableColumn id="6" xr3:uid="{00000000-0010-0000-A701-000006000000}" name="6" dataDxfId="513"/>
    <tableColumn id="7" xr3:uid="{00000000-0010-0000-A701-000007000000}" name="7" dataDxfId="512"/>
    <tableColumn id="8" xr3:uid="{00000000-0010-0000-A701-000008000000}" name="8" dataDxfId="511"/>
    <tableColumn id="9" xr3:uid="{00000000-0010-0000-A701-000009000000}" name="9" dataDxfId="510"/>
    <tableColumn id="10" xr3:uid="{00000000-0010-0000-A701-00000A000000}" name="10" dataDxfId="509"/>
    <tableColumn id="11" xr3:uid="{00000000-0010-0000-A701-00000B000000}" name="11" dataDxfId="508"/>
    <tableColumn id="12" xr3:uid="{00000000-0010-0000-A701-00000C000000}" name="12" dataDxfId="507"/>
    <tableColumn id="13" xr3:uid="{00000000-0010-0000-A701-00000D000000}" name="13" dataDxfId="506"/>
    <tableColumn id="14" xr3:uid="{00000000-0010-0000-A701-00000E000000}" name="14" dataDxfId="505"/>
    <tableColumn id="15" xr3:uid="{00000000-0010-0000-A701-00000F000000}" name="15" dataDxfId="504"/>
    <tableColumn id="16" xr3:uid="{00000000-0010-0000-A701-000010000000}" name="16" dataDxfId="503"/>
    <tableColumn id="17" xr3:uid="{00000000-0010-0000-A701-000011000000}" name="17" dataDxfId="502"/>
    <tableColumn id="18" xr3:uid="{00000000-0010-0000-A701-000012000000}" name="18" dataDxfId="501"/>
    <tableColumn id="19" xr3:uid="{00000000-0010-0000-A701-000013000000}" name="19" dataDxfId="500"/>
    <tableColumn id="20" xr3:uid="{00000000-0010-0000-A701-000014000000}" name="20" dataDxfId="499"/>
    <tableColumn id="21" xr3:uid="{00000000-0010-0000-A701-000015000000}" name="21" dataDxfId="498"/>
    <tableColumn id="22" xr3:uid="{00000000-0010-0000-A701-000016000000}" name="22" dataDxfId="497"/>
    <tableColumn id="23" xr3:uid="{00000000-0010-0000-A701-000017000000}" name="23" dataDxfId="496"/>
    <tableColumn id="24" xr3:uid="{00000000-0010-0000-A701-000018000000}" name="24" dataDxfId="495"/>
    <tableColumn id="25" xr3:uid="{00000000-0010-0000-A701-000019000000}" name="25" dataDxfId="494"/>
    <tableColumn id="26" xr3:uid="{00000000-0010-0000-A701-00001A000000}" name="26" dataDxfId="493"/>
    <tableColumn id="27" xr3:uid="{00000000-0010-0000-A701-00001B000000}" name="27" dataDxfId="492"/>
    <tableColumn id="28" xr3:uid="{00000000-0010-0000-A701-00001C000000}" name="28" dataDxfId="491"/>
    <tableColumn id="29" xr3:uid="{00000000-0010-0000-A701-00001D000000}" name="29" dataDxfId="490"/>
    <tableColumn id="30" xr3:uid="{00000000-0010-0000-A701-00001E000000}" name="30" dataDxfId="489"/>
    <tableColumn id="31" xr3:uid="{00000000-0010-0000-A701-00001F000000}" name="31" dataDxfId="488"/>
  </tableColumns>
  <tableStyleInfo name="TableStyleMedium9" showFirstColumn="0" showLastColumn="0" showRowStripes="1" showColumnStripes="0"/>
</table>
</file>

<file path=xl/tables/table4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5" xr:uid="{00000000-000C-0000-FFFF-FFFFA8010000}" name="Tabela1942426" displayName="Tabela1942426" ref="I97:AM107" totalsRowShown="0" headerRowDxfId="487" dataDxfId="485" headerRowBorderDxfId="486">
  <autoFilter ref="I97:AM107" xr:uid="{00000000-0009-0000-0100-0000A9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801-000001000000}" name="1" dataDxfId="484"/>
    <tableColumn id="2" xr3:uid="{00000000-0010-0000-A801-000002000000}" name="2" dataDxfId="483"/>
    <tableColumn id="3" xr3:uid="{00000000-0010-0000-A801-000003000000}" name="3" dataDxfId="482"/>
    <tableColumn id="4" xr3:uid="{00000000-0010-0000-A801-000004000000}" name="4" dataDxfId="481"/>
    <tableColumn id="5" xr3:uid="{00000000-0010-0000-A801-000005000000}" name="5" dataDxfId="480"/>
    <tableColumn id="6" xr3:uid="{00000000-0010-0000-A801-000006000000}" name="6" dataDxfId="479"/>
    <tableColumn id="7" xr3:uid="{00000000-0010-0000-A801-000007000000}" name="7" dataDxfId="478"/>
    <tableColumn id="8" xr3:uid="{00000000-0010-0000-A801-000008000000}" name="8" dataDxfId="477"/>
    <tableColumn id="9" xr3:uid="{00000000-0010-0000-A801-000009000000}" name="9" dataDxfId="476"/>
    <tableColumn id="10" xr3:uid="{00000000-0010-0000-A801-00000A000000}" name="10" dataDxfId="475"/>
    <tableColumn id="11" xr3:uid="{00000000-0010-0000-A801-00000B000000}" name="11" dataDxfId="474"/>
    <tableColumn id="12" xr3:uid="{00000000-0010-0000-A801-00000C000000}" name="12" dataDxfId="473"/>
    <tableColumn id="13" xr3:uid="{00000000-0010-0000-A801-00000D000000}" name="13" dataDxfId="472"/>
    <tableColumn id="14" xr3:uid="{00000000-0010-0000-A801-00000E000000}" name="14" dataDxfId="471"/>
    <tableColumn id="15" xr3:uid="{00000000-0010-0000-A801-00000F000000}" name="15" dataDxfId="470"/>
    <tableColumn id="16" xr3:uid="{00000000-0010-0000-A801-000010000000}" name="16" dataDxfId="469"/>
    <tableColumn id="17" xr3:uid="{00000000-0010-0000-A801-000011000000}" name="17" dataDxfId="468"/>
    <tableColumn id="18" xr3:uid="{00000000-0010-0000-A801-000012000000}" name="18" dataDxfId="467"/>
    <tableColumn id="19" xr3:uid="{00000000-0010-0000-A801-000013000000}" name="19" dataDxfId="466"/>
    <tableColumn id="20" xr3:uid="{00000000-0010-0000-A801-000014000000}" name="20" dataDxfId="465"/>
    <tableColumn id="21" xr3:uid="{00000000-0010-0000-A801-000015000000}" name="21" dataDxfId="464"/>
    <tableColumn id="22" xr3:uid="{00000000-0010-0000-A801-000016000000}" name="22" dataDxfId="463"/>
    <tableColumn id="23" xr3:uid="{00000000-0010-0000-A801-000017000000}" name="23" dataDxfId="462"/>
    <tableColumn id="24" xr3:uid="{00000000-0010-0000-A801-000018000000}" name="24" dataDxfId="461"/>
    <tableColumn id="25" xr3:uid="{00000000-0010-0000-A801-000019000000}" name="25" dataDxfId="460"/>
    <tableColumn id="26" xr3:uid="{00000000-0010-0000-A801-00001A000000}" name="26" dataDxfId="459"/>
    <tableColumn id="27" xr3:uid="{00000000-0010-0000-A801-00001B000000}" name="27" dataDxfId="458"/>
    <tableColumn id="28" xr3:uid="{00000000-0010-0000-A801-00001C000000}" name="28" dataDxfId="457"/>
    <tableColumn id="29" xr3:uid="{00000000-0010-0000-A801-00001D000000}" name="29" dataDxfId="456"/>
    <tableColumn id="30" xr3:uid="{00000000-0010-0000-A801-00001E000000}" name="30" dataDxfId="455"/>
    <tableColumn id="31" xr3:uid="{00000000-0010-0000-A801-00001F000000}" name="31" dataDxfId="454"/>
  </tableColumns>
  <tableStyleInfo name="TableStyleMedium9" showFirstColumn="0" showLastColumn="0" showRowStripes="1" showColumnStripes="0"/>
</table>
</file>

<file path=xl/tables/table4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6" xr:uid="{00000000-000C-0000-FFFF-FFFFA9010000}" name="Tabela192143427" displayName="Tabela192143427" ref="I109:AM119" totalsRowShown="0" headerRowDxfId="453" dataDxfId="451" headerRowBorderDxfId="452">
  <autoFilter ref="I109:AM119" xr:uid="{00000000-0009-0000-0100-0000AA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901-000001000000}" name="1" dataDxfId="450"/>
    <tableColumn id="2" xr3:uid="{00000000-0010-0000-A901-000002000000}" name="2" dataDxfId="449"/>
    <tableColumn id="3" xr3:uid="{00000000-0010-0000-A901-000003000000}" name="3" dataDxfId="448"/>
    <tableColumn id="4" xr3:uid="{00000000-0010-0000-A901-000004000000}" name="4" dataDxfId="447"/>
    <tableColumn id="5" xr3:uid="{00000000-0010-0000-A901-000005000000}" name="5" dataDxfId="446"/>
    <tableColumn id="6" xr3:uid="{00000000-0010-0000-A901-000006000000}" name="6" dataDxfId="445"/>
    <tableColumn id="7" xr3:uid="{00000000-0010-0000-A901-000007000000}" name="7" dataDxfId="444"/>
    <tableColumn id="8" xr3:uid="{00000000-0010-0000-A901-000008000000}" name="8" dataDxfId="443"/>
    <tableColumn id="9" xr3:uid="{00000000-0010-0000-A901-000009000000}" name="9" dataDxfId="442"/>
    <tableColumn id="10" xr3:uid="{00000000-0010-0000-A901-00000A000000}" name="10" dataDxfId="441"/>
    <tableColumn id="11" xr3:uid="{00000000-0010-0000-A901-00000B000000}" name="11" dataDxfId="440"/>
    <tableColumn id="12" xr3:uid="{00000000-0010-0000-A901-00000C000000}" name="12" dataDxfId="439"/>
    <tableColumn id="13" xr3:uid="{00000000-0010-0000-A901-00000D000000}" name="13" dataDxfId="438"/>
    <tableColumn id="14" xr3:uid="{00000000-0010-0000-A901-00000E000000}" name="14" dataDxfId="437"/>
    <tableColumn id="15" xr3:uid="{00000000-0010-0000-A901-00000F000000}" name="15" dataDxfId="436"/>
    <tableColumn id="16" xr3:uid="{00000000-0010-0000-A901-000010000000}" name="16" dataDxfId="435"/>
    <tableColumn id="17" xr3:uid="{00000000-0010-0000-A901-000011000000}" name="17" dataDxfId="434"/>
    <tableColumn id="18" xr3:uid="{00000000-0010-0000-A901-000012000000}" name="18" dataDxfId="433"/>
    <tableColumn id="19" xr3:uid="{00000000-0010-0000-A901-000013000000}" name="19" dataDxfId="432"/>
    <tableColumn id="20" xr3:uid="{00000000-0010-0000-A901-000014000000}" name="20" dataDxfId="431"/>
    <tableColumn id="21" xr3:uid="{00000000-0010-0000-A901-000015000000}" name="21" dataDxfId="430"/>
    <tableColumn id="22" xr3:uid="{00000000-0010-0000-A901-000016000000}" name="22" dataDxfId="429"/>
    <tableColumn id="23" xr3:uid="{00000000-0010-0000-A901-000017000000}" name="23" dataDxfId="428"/>
    <tableColumn id="24" xr3:uid="{00000000-0010-0000-A901-000018000000}" name="24" dataDxfId="427"/>
    <tableColumn id="25" xr3:uid="{00000000-0010-0000-A901-000019000000}" name="25" dataDxfId="426"/>
    <tableColumn id="26" xr3:uid="{00000000-0010-0000-A901-00001A000000}" name="26" dataDxfId="425"/>
    <tableColumn id="27" xr3:uid="{00000000-0010-0000-A901-00001B000000}" name="27" dataDxfId="424"/>
    <tableColumn id="28" xr3:uid="{00000000-0010-0000-A901-00001C000000}" name="28" dataDxfId="423"/>
    <tableColumn id="29" xr3:uid="{00000000-0010-0000-A901-00001D000000}" name="29" dataDxfId="422"/>
    <tableColumn id="30" xr3:uid="{00000000-0010-0000-A901-00001E000000}" name="30" dataDxfId="421"/>
    <tableColumn id="31" xr3:uid="{00000000-0010-0000-A901-00001F000000}" name="31" dataDxfId="420"/>
  </tableColumns>
  <tableStyleInfo name="TableStyleMedium9" showFirstColumn="0" showLastColumn="0" showRowStripes="1" showColumnStripes="0"/>
</table>
</file>

<file path=xl/tables/table4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7" xr:uid="{00000000-000C-0000-FFFF-FFFFAA010000}" name="Tabela192244428" displayName="Tabela192244428" ref="I145:AM155" totalsRowShown="0" headerRowDxfId="419" dataDxfId="417" headerRowBorderDxfId="418">
  <autoFilter ref="I145:AM155" xr:uid="{00000000-0009-0000-0100-0000AB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A01-000001000000}" name="1" dataDxfId="416"/>
    <tableColumn id="2" xr3:uid="{00000000-0010-0000-AA01-000002000000}" name="2" dataDxfId="415"/>
    <tableColumn id="3" xr3:uid="{00000000-0010-0000-AA01-000003000000}" name="3" dataDxfId="414"/>
    <tableColumn id="4" xr3:uid="{00000000-0010-0000-AA01-000004000000}" name="4" dataDxfId="413"/>
    <tableColumn id="5" xr3:uid="{00000000-0010-0000-AA01-000005000000}" name="5" dataDxfId="412"/>
    <tableColumn id="6" xr3:uid="{00000000-0010-0000-AA01-000006000000}" name="6" dataDxfId="411"/>
    <tableColumn id="7" xr3:uid="{00000000-0010-0000-AA01-000007000000}" name="7" dataDxfId="410"/>
    <tableColumn id="8" xr3:uid="{00000000-0010-0000-AA01-000008000000}" name="8" dataDxfId="409"/>
    <tableColumn id="9" xr3:uid="{00000000-0010-0000-AA01-000009000000}" name="9" dataDxfId="408"/>
    <tableColumn id="10" xr3:uid="{00000000-0010-0000-AA01-00000A000000}" name="10" dataDxfId="407"/>
    <tableColumn id="11" xr3:uid="{00000000-0010-0000-AA01-00000B000000}" name="11" dataDxfId="406"/>
    <tableColumn id="12" xr3:uid="{00000000-0010-0000-AA01-00000C000000}" name="12" dataDxfId="405"/>
    <tableColumn id="13" xr3:uid="{00000000-0010-0000-AA01-00000D000000}" name="13" dataDxfId="404"/>
    <tableColumn id="14" xr3:uid="{00000000-0010-0000-AA01-00000E000000}" name="14" dataDxfId="403"/>
    <tableColumn id="15" xr3:uid="{00000000-0010-0000-AA01-00000F000000}" name="15" dataDxfId="402"/>
    <tableColumn id="16" xr3:uid="{00000000-0010-0000-AA01-000010000000}" name="16" dataDxfId="401"/>
    <tableColumn id="17" xr3:uid="{00000000-0010-0000-AA01-000011000000}" name="17" dataDxfId="400"/>
    <tableColumn id="18" xr3:uid="{00000000-0010-0000-AA01-000012000000}" name="18" dataDxfId="399"/>
    <tableColumn id="19" xr3:uid="{00000000-0010-0000-AA01-000013000000}" name="19" dataDxfId="398"/>
    <tableColumn id="20" xr3:uid="{00000000-0010-0000-AA01-000014000000}" name="20" dataDxfId="397"/>
    <tableColumn id="21" xr3:uid="{00000000-0010-0000-AA01-000015000000}" name="21" dataDxfId="396"/>
    <tableColumn id="22" xr3:uid="{00000000-0010-0000-AA01-000016000000}" name="22" dataDxfId="395"/>
    <tableColumn id="23" xr3:uid="{00000000-0010-0000-AA01-000017000000}" name="23" dataDxfId="394"/>
    <tableColumn id="24" xr3:uid="{00000000-0010-0000-AA01-000018000000}" name="24" dataDxfId="393"/>
    <tableColumn id="25" xr3:uid="{00000000-0010-0000-AA01-000019000000}" name="25" dataDxfId="392"/>
    <tableColumn id="26" xr3:uid="{00000000-0010-0000-AA01-00001A000000}" name="26" dataDxfId="391"/>
    <tableColumn id="27" xr3:uid="{00000000-0010-0000-AA01-00001B000000}" name="27" dataDxfId="390"/>
    <tableColumn id="28" xr3:uid="{00000000-0010-0000-AA01-00001C000000}" name="28" dataDxfId="389"/>
    <tableColumn id="29" xr3:uid="{00000000-0010-0000-AA01-00001D000000}" name="29" dataDxfId="388"/>
    <tableColumn id="30" xr3:uid="{00000000-0010-0000-AA01-00001E000000}" name="30" dataDxfId="387"/>
    <tableColumn id="31" xr3:uid="{00000000-0010-0000-AA01-00001F000000}" name="31" dataDxfId="386"/>
  </tableColumns>
  <tableStyleInfo name="TableStyleMedium9" showFirstColumn="0" showLastColumn="0" showRowStripes="1" showColumnStripes="0"/>
</table>
</file>

<file path=xl/tables/table4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8" xr:uid="{00000000-000C-0000-FFFF-FFFFAB010000}" name="Tabela192345429" displayName="Tabela192345429" ref="I205:AM215" totalsRowShown="0" headerRowDxfId="385" dataDxfId="383" headerRowBorderDxfId="384">
  <autoFilter ref="I205:AM215" xr:uid="{00000000-0009-0000-0100-0000AC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B01-000001000000}" name="1" dataDxfId="382"/>
    <tableColumn id="2" xr3:uid="{00000000-0010-0000-AB01-000002000000}" name="2" dataDxfId="381"/>
    <tableColumn id="3" xr3:uid="{00000000-0010-0000-AB01-000003000000}" name="3" dataDxfId="380"/>
    <tableColumn id="4" xr3:uid="{00000000-0010-0000-AB01-000004000000}" name="4" dataDxfId="379"/>
    <tableColumn id="5" xr3:uid="{00000000-0010-0000-AB01-000005000000}" name="5" dataDxfId="378"/>
    <tableColumn id="6" xr3:uid="{00000000-0010-0000-AB01-000006000000}" name="6" dataDxfId="377"/>
    <tableColumn id="7" xr3:uid="{00000000-0010-0000-AB01-000007000000}" name="7" dataDxfId="376"/>
    <tableColumn id="8" xr3:uid="{00000000-0010-0000-AB01-000008000000}" name="8" dataDxfId="375"/>
    <tableColumn id="9" xr3:uid="{00000000-0010-0000-AB01-000009000000}" name="9" dataDxfId="374"/>
    <tableColumn id="10" xr3:uid="{00000000-0010-0000-AB01-00000A000000}" name="10" dataDxfId="373"/>
    <tableColumn id="11" xr3:uid="{00000000-0010-0000-AB01-00000B000000}" name="11" dataDxfId="372"/>
    <tableColumn id="12" xr3:uid="{00000000-0010-0000-AB01-00000C000000}" name="12" dataDxfId="371"/>
    <tableColumn id="13" xr3:uid="{00000000-0010-0000-AB01-00000D000000}" name="13" dataDxfId="370"/>
    <tableColumn id="14" xr3:uid="{00000000-0010-0000-AB01-00000E000000}" name="14" dataDxfId="369"/>
    <tableColumn id="15" xr3:uid="{00000000-0010-0000-AB01-00000F000000}" name="15" dataDxfId="368"/>
    <tableColumn id="16" xr3:uid="{00000000-0010-0000-AB01-000010000000}" name="16" dataDxfId="367"/>
    <tableColumn id="17" xr3:uid="{00000000-0010-0000-AB01-000011000000}" name="17" dataDxfId="366"/>
    <tableColumn id="18" xr3:uid="{00000000-0010-0000-AB01-000012000000}" name="18" dataDxfId="365"/>
    <tableColumn id="19" xr3:uid="{00000000-0010-0000-AB01-000013000000}" name="19" dataDxfId="364"/>
    <tableColumn id="20" xr3:uid="{00000000-0010-0000-AB01-000014000000}" name="20" dataDxfId="363"/>
    <tableColumn id="21" xr3:uid="{00000000-0010-0000-AB01-000015000000}" name="21" dataDxfId="362"/>
    <tableColumn id="22" xr3:uid="{00000000-0010-0000-AB01-000016000000}" name="22" dataDxfId="361"/>
    <tableColumn id="23" xr3:uid="{00000000-0010-0000-AB01-000017000000}" name="23" dataDxfId="360"/>
    <tableColumn id="24" xr3:uid="{00000000-0010-0000-AB01-000018000000}" name="24" dataDxfId="359"/>
    <tableColumn id="25" xr3:uid="{00000000-0010-0000-AB01-000019000000}" name="25" dataDxfId="358"/>
    <tableColumn id="26" xr3:uid="{00000000-0010-0000-AB01-00001A000000}" name="26" dataDxfId="357"/>
    <tableColumn id="27" xr3:uid="{00000000-0010-0000-AB01-00001B000000}" name="27" dataDxfId="356"/>
    <tableColumn id="28" xr3:uid="{00000000-0010-0000-AB01-00001C000000}" name="28" dataDxfId="355"/>
    <tableColumn id="29" xr3:uid="{00000000-0010-0000-AB01-00001D000000}" name="29" dataDxfId="354"/>
    <tableColumn id="30" xr3:uid="{00000000-0010-0000-AB01-00001E000000}" name="30" dataDxfId="353"/>
    <tableColumn id="31" xr3:uid="{00000000-0010-0000-AB01-00001F000000}" name="31" dataDxfId="352"/>
  </tableColumns>
  <tableStyleInfo name="TableStyleMedium9" showFirstColumn="0" showLastColumn="0" showRowStripes="1" showColumnStripes="0"/>
</table>
</file>

<file path=xl/tables/table4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9" xr:uid="{00000000-000C-0000-FFFF-FFFFAC010000}" name="Tabela19212446430" displayName="Tabela19212446430" ref="I133:AM143" totalsRowShown="0" headerRowDxfId="351" dataDxfId="349" headerRowBorderDxfId="350">
  <autoFilter ref="I133:AM143" xr:uid="{00000000-0009-0000-0100-0000AD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C01-000001000000}" name="1" dataDxfId="348"/>
    <tableColumn id="2" xr3:uid="{00000000-0010-0000-AC01-000002000000}" name="2" dataDxfId="347"/>
    <tableColumn id="3" xr3:uid="{00000000-0010-0000-AC01-000003000000}" name="3" dataDxfId="346"/>
    <tableColumn id="4" xr3:uid="{00000000-0010-0000-AC01-000004000000}" name="4" dataDxfId="345"/>
    <tableColumn id="5" xr3:uid="{00000000-0010-0000-AC01-000005000000}" name="5" dataDxfId="344"/>
    <tableColumn id="6" xr3:uid="{00000000-0010-0000-AC01-000006000000}" name="6" dataDxfId="343"/>
    <tableColumn id="7" xr3:uid="{00000000-0010-0000-AC01-000007000000}" name="7" dataDxfId="342"/>
    <tableColumn id="8" xr3:uid="{00000000-0010-0000-AC01-000008000000}" name="8" dataDxfId="341"/>
    <tableColumn id="9" xr3:uid="{00000000-0010-0000-AC01-000009000000}" name="9" dataDxfId="340"/>
    <tableColumn id="10" xr3:uid="{00000000-0010-0000-AC01-00000A000000}" name="10" dataDxfId="339"/>
    <tableColumn id="11" xr3:uid="{00000000-0010-0000-AC01-00000B000000}" name="11" dataDxfId="338"/>
    <tableColumn id="12" xr3:uid="{00000000-0010-0000-AC01-00000C000000}" name="12" dataDxfId="337"/>
    <tableColumn id="13" xr3:uid="{00000000-0010-0000-AC01-00000D000000}" name="13" dataDxfId="336"/>
    <tableColumn id="14" xr3:uid="{00000000-0010-0000-AC01-00000E000000}" name="14" dataDxfId="335"/>
    <tableColumn id="15" xr3:uid="{00000000-0010-0000-AC01-00000F000000}" name="15" dataDxfId="334"/>
    <tableColumn id="16" xr3:uid="{00000000-0010-0000-AC01-000010000000}" name="16" dataDxfId="333"/>
    <tableColumn id="17" xr3:uid="{00000000-0010-0000-AC01-000011000000}" name="17" dataDxfId="332"/>
    <tableColumn id="18" xr3:uid="{00000000-0010-0000-AC01-000012000000}" name="18" dataDxfId="331"/>
    <tableColumn id="19" xr3:uid="{00000000-0010-0000-AC01-000013000000}" name="19" dataDxfId="330"/>
    <tableColumn id="20" xr3:uid="{00000000-0010-0000-AC01-000014000000}" name="20" dataDxfId="329"/>
    <tableColumn id="21" xr3:uid="{00000000-0010-0000-AC01-000015000000}" name="21" dataDxfId="328"/>
    <tableColumn id="22" xr3:uid="{00000000-0010-0000-AC01-000016000000}" name="22" dataDxfId="327"/>
    <tableColumn id="23" xr3:uid="{00000000-0010-0000-AC01-000017000000}" name="23" dataDxfId="326"/>
    <tableColumn id="24" xr3:uid="{00000000-0010-0000-AC01-000018000000}" name="24" dataDxfId="325"/>
    <tableColumn id="25" xr3:uid="{00000000-0010-0000-AC01-000019000000}" name="25" dataDxfId="324"/>
    <tableColumn id="26" xr3:uid="{00000000-0010-0000-AC01-00001A000000}" name="26" dataDxfId="323"/>
    <tableColumn id="27" xr3:uid="{00000000-0010-0000-AC01-00001B000000}" name="27" dataDxfId="322"/>
    <tableColumn id="28" xr3:uid="{00000000-0010-0000-AC01-00001C000000}" name="28" dataDxfId="321"/>
    <tableColumn id="29" xr3:uid="{00000000-0010-0000-AC01-00001D000000}" name="29" dataDxfId="320"/>
    <tableColumn id="30" xr3:uid="{00000000-0010-0000-AC01-00001E000000}" name="30" dataDxfId="319"/>
    <tableColumn id="31" xr3:uid="{00000000-0010-0000-AC01-00001F000000}" name="31" dataDxfId="318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9" xr:uid="{FE7A8123-1AF7-F54E-89FF-080EAF0BD10F}" name="Tabela718354461478480" displayName="Tabela718354461478480" ref="E50:P65" headerRowCount="0" totalsRowShown="0" headerRowDxfId="8191" dataDxfId="8190" dataCellStyle="Walutowy">
  <tableColumns count="12">
    <tableColumn id="1" xr3:uid="{89FB4A31-F93B-7144-A508-71AE367D1AFE}" name="Kolumna1" dataDxfId="8189" dataCellStyle="Walutowy"/>
    <tableColumn id="2" xr3:uid="{85AB1C0F-0073-B942-9237-0FED789783BA}" name="Kolumna2" headerRowDxfId="8188" dataDxfId="8187" dataCellStyle="Walutowy"/>
    <tableColumn id="3" xr3:uid="{0463E37E-BAF1-B94F-8187-A78982BC4349}" name="Kolumna3" headerRowDxfId="8186" dataDxfId="8185" dataCellStyle="Walutowy"/>
    <tableColumn id="4" xr3:uid="{91F27F4D-6006-0D4F-923D-5FAE7CA902C8}" name="Kolumna4" headerRowDxfId="8184" dataDxfId="8183" dataCellStyle="Walutowy"/>
    <tableColumn id="5" xr3:uid="{A601FDA3-7E2F-4949-A3BE-CDA75AC22399}" name="Kolumna5" headerRowDxfId="8182" dataDxfId="8181" dataCellStyle="Walutowy"/>
    <tableColumn id="6" xr3:uid="{3A10D93B-C050-1B45-A89B-77E2202F402D}" name="Kolumna6" headerRowDxfId="8180" dataDxfId="8179" dataCellStyle="Walutowy"/>
    <tableColumn id="7" xr3:uid="{97978334-FD26-CC4F-A3B9-504256198BE1}" name="Kolumna7" headerRowDxfId="8178" dataDxfId="8177" dataCellStyle="Walutowy"/>
    <tableColumn id="8" xr3:uid="{D1E34FAB-B0D3-124A-82D7-1C78265AB81B}" name="Kolumna8" headerRowDxfId="8176" dataDxfId="8175" dataCellStyle="Walutowy"/>
    <tableColumn id="9" xr3:uid="{29BFEB38-86E7-A74E-B3B8-D3CB3083B4B0}" name="Kolumna9" headerRowDxfId="8174" dataDxfId="8173" dataCellStyle="Walutowy"/>
    <tableColumn id="10" xr3:uid="{C5410624-3F80-3444-A99D-985CB5A7F66F}" name="Kolumna10" headerRowDxfId="8172" dataDxfId="8171" dataCellStyle="Walutowy"/>
    <tableColumn id="11" xr3:uid="{4088220A-8963-A842-A9E2-1D8131A473AD}" name="Kolumna11" headerRowDxfId="8170" dataDxfId="8169" dataCellStyle="Walutowy"/>
    <tableColumn id="12" xr3:uid="{027F82A6-A7BB-E04F-B14B-E73AA19C6605}" name="Kolumna12" headerRowDxfId="8168" dataDxfId="8167" dataCellStyle="Walutowy"/>
  </tableColumns>
  <tableStyleInfo name="TableStyleLight9" showFirstColumn="0" showLastColumn="0" showRowStripes="1" showColumnStripes="0"/>
</table>
</file>

<file path=xl/tables/table4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0" xr:uid="{00000000-000C-0000-FFFF-FFFFAD010000}" name="Tabela19212547431" displayName="Tabela19212547431" ref="I121:AM131" totalsRowShown="0" headerRowDxfId="317" dataDxfId="315" headerRowBorderDxfId="316">
  <autoFilter ref="I121:AM131" xr:uid="{00000000-0009-0000-0100-0000AE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D01-000001000000}" name="1" dataDxfId="314"/>
    <tableColumn id="2" xr3:uid="{00000000-0010-0000-AD01-000002000000}" name="2" dataDxfId="313"/>
    <tableColumn id="3" xr3:uid="{00000000-0010-0000-AD01-000003000000}" name="3" dataDxfId="312"/>
    <tableColumn id="4" xr3:uid="{00000000-0010-0000-AD01-000004000000}" name="4" dataDxfId="311"/>
    <tableColumn id="5" xr3:uid="{00000000-0010-0000-AD01-000005000000}" name="5" dataDxfId="310"/>
    <tableColumn id="6" xr3:uid="{00000000-0010-0000-AD01-000006000000}" name="6" dataDxfId="309"/>
    <tableColumn id="7" xr3:uid="{00000000-0010-0000-AD01-000007000000}" name="7" dataDxfId="308"/>
    <tableColumn id="8" xr3:uid="{00000000-0010-0000-AD01-000008000000}" name="8" dataDxfId="307"/>
    <tableColumn id="9" xr3:uid="{00000000-0010-0000-AD01-000009000000}" name="9" dataDxfId="306"/>
    <tableColumn id="10" xr3:uid="{00000000-0010-0000-AD01-00000A000000}" name="10" dataDxfId="305"/>
    <tableColumn id="11" xr3:uid="{00000000-0010-0000-AD01-00000B000000}" name="11" dataDxfId="304"/>
    <tableColumn id="12" xr3:uid="{00000000-0010-0000-AD01-00000C000000}" name="12" dataDxfId="303"/>
    <tableColumn id="13" xr3:uid="{00000000-0010-0000-AD01-00000D000000}" name="13" dataDxfId="302"/>
    <tableColumn id="14" xr3:uid="{00000000-0010-0000-AD01-00000E000000}" name="14" dataDxfId="301"/>
    <tableColumn id="15" xr3:uid="{00000000-0010-0000-AD01-00000F000000}" name="15" dataDxfId="300"/>
    <tableColumn id="16" xr3:uid="{00000000-0010-0000-AD01-000010000000}" name="16" dataDxfId="299"/>
    <tableColumn id="17" xr3:uid="{00000000-0010-0000-AD01-000011000000}" name="17" dataDxfId="298"/>
    <tableColumn id="18" xr3:uid="{00000000-0010-0000-AD01-000012000000}" name="18" dataDxfId="297"/>
    <tableColumn id="19" xr3:uid="{00000000-0010-0000-AD01-000013000000}" name="19" dataDxfId="296"/>
    <tableColumn id="20" xr3:uid="{00000000-0010-0000-AD01-000014000000}" name="20" dataDxfId="295"/>
    <tableColumn id="21" xr3:uid="{00000000-0010-0000-AD01-000015000000}" name="21" dataDxfId="294"/>
    <tableColumn id="22" xr3:uid="{00000000-0010-0000-AD01-000016000000}" name="22" dataDxfId="293"/>
    <tableColumn id="23" xr3:uid="{00000000-0010-0000-AD01-000017000000}" name="23" dataDxfId="292"/>
    <tableColumn id="24" xr3:uid="{00000000-0010-0000-AD01-000018000000}" name="24" dataDxfId="291"/>
    <tableColumn id="25" xr3:uid="{00000000-0010-0000-AD01-000019000000}" name="25" dataDxfId="290"/>
    <tableColumn id="26" xr3:uid="{00000000-0010-0000-AD01-00001A000000}" name="26" dataDxfId="289"/>
    <tableColumn id="27" xr3:uid="{00000000-0010-0000-AD01-00001B000000}" name="27" dataDxfId="288"/>
    <tableColumn id="28" xr3:uid="{00000000-0010-0000-AD01-00001C000000}" name="28" dataDxfId="287"/>
    <tableColumn id="29" xr3:uid="{00000000-0010-0000-AD01-00001D000000}" name="29" dataDxfId="286"/>
    <tableColumn id="30" xr3:uid="{00000000-0010-0000-AD01-00001E000000}" name="30" dataDxfId="285"/>
    <tableColumn id="31" xr3:uid="{00000000-0010-0000-AD01-00001F000000}" name="31" dataDxfId="284"/>
  </tableColumns>
  <tableStyleInfo name="TableStyleMedium9" showFirstColumn="0" showLastColumn="0" showRowStripes="1" showColumnStripes="0"/>
</table>
</file>

<file path=xl/tables/table4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1" xr:uid="{00000000-000C-0000-FFFF-FFFFAE010000}" name="Tabela2548432" displayName="Tabela2548432" ref="I157:AM167" totalsRowShown="0" headerRowDxfId="283" dataDxfId="282">
  <autoFilter ref="I157:AM167" xr:uid="{00000000-0009-0000-0100-0000AF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E01-000001000000}" name="1" dataDxfId="281"/>
    <tableColumn id="2" xr3:uid="{00000000-0010-0000-AE01-000002000000}" name="2" dataDxfId="280"/>
    <tableColumn id="3" xr3:uid="{00000000-0010-0000-AE01-000003000000}" name="3" dataDxfId="279"/>
    <tableColumn id="4" xr3:uid="{00000000-0010-0000-AE01-000004000000}" name="4" dataDxfId="278"/>
    <tableColumn id="5" xr3:uid="{00000000-0010-0000-AE01-000005000000}" name="5" dataDxfId="277"/>
    <tableColumn id="6" xr3:uid="{00000000-0010-0000-AE01-000006000000}" name="6" dataDxfId="276"/>
    <tableColumn id="7" xr3:uid="{00000000-0010-0000-AE01-000007000000}" name="7" dataDxfId="275"/>
    <tableColumn id="8" xr3:uid="{00000000-0010-0000-AE01-000008000000}" name="8" dataDxfId="274"/>
    <tableColumn id="9" xr3:uid="{00000000-0010-0000-AE01-000009000000}" name="9" dataDxfId="273"/>
    <tableColumn id="10" xr3:uid="{00000000-0010-0000-AE01-00000A000000}" name="10" dataDxfId="272"/>
    <tableColumn id="11" xr3:uid="{00000000-0010-0000-AE01-00000B000000}" name="11" dataDxfId="271"/>
    <tableColumn id="12" xr3:uid="{00000000-0010-0000-AE01-00000C000000}" name="12" dataDxfId="270"/>
    <tableColumn id="13" xr3:uid="{00000000-0010-0000-AE01-00000D000000}" name="13" dataDxfId="269"/>
    <tableColumn id="14" xr3:uid="{00000000-0010-0000-AE01-00000E000000}" name="14" dataDxfId="268"/>
    <tableColumn id="15" xr3:uid="{00000000-0010-0000-AE01-00000F000000}" name="15" dataDxfId="267"/>
    <tableColumn id="16" xr3:uid="{00000000-0010-0000-AE01-000010000000}" name="16" dataDxfId="266"/>
    <tableColumn id="17" xr3:uid="{00000000-0010-0000-AE01-000011000000}" name="17" dataDxfId="265"/>
    <tableColumn id="18" xr3:uid="{00000000-0010-0000-AE01-000012000000}" name="18" dataDxfId="264"/>
    <tableColumn id="19" xr3:uid="{00000000-0010-0000-AE01-000013000000}" name="19" dataDxfId="263"/>
    <tableColumn id="20" xr3:uid="{00000000-0010-0000-AE01-000014000000}" name="20" dataDxfId="262"/>
    <tableColumn id="21" xr3:uid="{00000000-0010-0000-AE01-000015000000}" name="21" dataDxfId="261"/>
    <tableColumn id="22" xr3:uid="{00000000-0010-0000-AE01-000016000000}" name="22" dataDxfId="260"/>
    <tableColumn id="23" xr3:uid="{00000000-0010-0000-AE01-000017000000}" name="23" dataDxfId="259"/>
    <tableColumn id="24" xr3:uid="{00000000-0010-0000-AE01-000018000000}" name="24" dataDxfId="258"/>
    <tableColumn id="25" xr3:uid="{00000000-0010-0000-AE01-000019000000}" name="25" dataDxfId="257"/>
    <tableColumn id="26" xr3:uid="{00000000-0010-0000-AE01-00001A000000}" name="26" dataDxfId="256"/>
    <tableColumn id="27" xr3:uid="{00000000-0010-0000-AE01-00001B000000}" name="27" dataDxfId="255"/>
    <tableColumn id="28" xr3:uid="{00000000-0010-0000-AE01-00001C000000}" name="28" dataDxfId="254"/>
    <tableColumn id="29" xr3:uid="{00000000-0010-0000-AE01-00001D000000}" name="29" dataDxfId="253"/>
    <tableColumn id="30" xr3:uid="{00000000-0010-0000-AE01-00001E000000}" name="30" dataDxfId="252"/>
    <tableColumn id="31" xr3:uid="{00000000-0010-0000-AE01-00001F000000}" name="31" dataDxfId="251"/>
  </tableColumns>
  <tableStyleInfo name="TableStyleMedium9" showFirstColumn="0" showLastColumn="0" showRowStripes="1" showColumnStripes="0"/>
</table>
</file>

<file path=xl/tables/table4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2" xr:uid="{00000000-000C-0000-FFFF-FFFFAF010000}" name="Tabela2649433" displayName="Tabela2649433" ref="I169:AM179" totalsRowShown="0" headerRowDxfId="250" headerRowBorderDxfId="249">
  <autoFilter ref="I169:AM179" xr:uid="{00000000-0009-0000-0100-0000B0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AF01-000001000000}" name="1" dataDxfId="248"/>
    <tableColumn id="2" xr3:uid="{00000000-0010-0000-AF01-000002000000}" name="2" dataDxfId="247"/>
    <tableColumn id="3" xr3:uid="{00000000-0010-0000-AF01-000003000000}" name="3" dataDxfId="246"/>
    <tableColumn id="4" xr3:uid="{00000000-0010-0000-AF01-000004000000}" name="4" dataDxfId="245"/>
    <tableColumn id="5" xr3:uid="{00000000-0010-0000-AF01-000005000000}" name="5" dataDxfId="244"/>
    <tableColumn id="6" xr3:uid="{00000000-0010-0000-AF01-000006000000}" name="6" dataDxfId="243"/>
    <tableColumn id="7" xr3:uid="{00000000-0010-0000-AF01-000007000000}" name="7" dataDxfId="242"/>
    <tableColumn id="8" xr3:uid="{00000000-0010-0000-AF01-000008000000}" name="8" dataDxfId="241"/>
    <tableColumn id="9" xr3:uid="{00000000-0010-0000-AF01-000009000000}" name="9" dataDxfId="240"/>
    <tableColumn id="10" xr3:uid="{00000000-0010-0000-AF01-00000A000000}" name="10" dataDxfId="239"/>
    <tableColumn id="11" xr3:uid="{00000000-0010-0000-AF01-00000B000000}" name="11" dataDxfId="238"/>
    <tableColumn id="12" xr3:uid="{00000000-0010-0000-AF01-00000C000000}" name="12" dataDxfId="237"/>
    <tableColumn id="13" xr3:uid="{00000000-0010-0000-AF01-00000D000000}" name="13" dataDxfId="236"/>
    <tableColumn id="14" xr3:uid="{00000000-0010-0000-AF01-00000E000000}" name="14" dataDxfId="235"/>
    <tableColumn id="15" xr3:uid="{00000000-0010-0000-AF01-00000F000000}" name="15" dataDxfId="234"/>
    <tableColumn id="16" xr3:uid="{00000000-0010-0000-AF01-000010000000}" name="16" dataDxfId="233"/>
    <tableColumn id="17" xr3:uid="{00000000-0010-0000-AF01-000011000000}" name="17" dataDxfId="232"/>
    <tableColumn id="18" xr3:uid="{00000000-0010-0000-AF01-000012000000}" name="18" dataDxfId="231"/>
    <tableColumn id="19" xr3:uid="{00000000-0010-0000-AF01-000013000000}" name="19" dataDxfId="230"/>
    <tableColumn id="20" xr3:uid="{00000000-0010-0000-AF01-000014000000}" name="20" dataDxfId="229"/>
    <tableColumn id="21" xr3:uid="{00000000-0010-0000-AF01-000015000000}" name="21" dataDxfId="228"/>
    <tableColumn id="22" xr3:uid="{00000000-0010-0000-AF01-000016000000}" name="22" dataDxfId="227"/>
    <tableColumn id="23" xr3:uid="{00000000-0010-0000-AF01-000017000000}" name="23" dataDxfId="226"/>
    <tableColumn id="24" xr3:uid="{00000000-0010-0000-AF01-000018000000}" name="24" dataDxfId="225"/>
    <tableColumn id="25" xr3:uid="{00000000-0010-0000-AF01-000019000000}" name="25" dataDxfId="224"/>
    <tableColumn id="26" xr3:uid="{00000000-0010-0000-AF01-00001A000000}" name="26" dataDxfId="223"/>
    <tableColumn id="27" xr3:uid="{00000000-0010-0000-AF01-00001B000000}" name="27" dataDxfId="222"/>
    <tableColumn id="28" xr3:uid="{00000000-0010-0000-AF01-00001C000000}" name="28" dataDxfId="221"/>
    <tableColumn id="29" xr3:uid="{00000000-0010-0000-AF01-00001D000000}" name="29" dataDxfId="220"/>
    <tableColumn id="30" xr3:uid="{00000000-0010-0000-AF01-00001E000000}" name="30" dataDxfId="219"/>
    <tableColumn id="31" xr3:uid="{00000000-0010-0000-AF01-00001F000000}" name="31" dataDxfId="218"/>
  </tableColumns>
  <tableStyleInfo name="TableStyleMedium9" showFirstColumn="0" showLastColumn="0" showRowStripes="1" showColumnStripes="0"/>
</table>
</file>

<file path=xl/tables/table4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3" xr:uid="{00000000-000C-0000-FFFF-FFFFB0010000}" name="Tabela2750434" displayName="Tabela2750434" ref="I181:AM191" totalsRowShown="0" headerRowDxfId="217">
  <autoFilter ref="I181:AM191" xr:uid="{00000000-0009-0000-0100-0000B1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001-000001000000}" name="1" dataDxfId="216"/>
    <tableColumn id="2" xr3:uid="{00000000-0010-0000-B001-000002000000}" name="2" dataDxfId="215"/>
    <tableColumn id="3" xr3:uid="{00000000-0010-0000-B001-000003000000}" name="3" dataDxfId="214"/>
    <tableColumn id="4" xr3:uid="{00000000-0010-0000-B001-000004000000}" name="4" dataDxfId="213"/>
    <tableColumn id="5" xr3:uid="{00000000-0010-0000-B001-000005000000}" name="5" dataDxfId="212"/>
    <tableColumn id="6" xr3:uid="{00000000-0010-0000-B001-000006000000}" name="6" dataDxfId="211"/>
    <tableColumn id="7" xr3:uid="{00000000-0010-0000-B001-000007000000}" name="7" dataDxfId="210"/>
    <tableColumn id="8" xr3:uid="{00000000-0010-0000-B001-000008000000}" name="8" dataDxfId="209"/>
    <tableColumn id="9" xr3:uid="{00000000-0010-0000-B001-000009000000}" name="9" dataDxfId="208"/>
    <tableColumn id="10" xr3:uid="{00000000-0010-0000-B001-00000A000000}" name="10" dataDxfId="207"/>
    <tableColumn id="11" xr3:uid="{00000000-0010-0000-B001-00000B000000}" name="11" dataDxfId="206"/>
    <tableColumn id="12" xr3:uid="{00000000-0010-0000-B001-00000C000000}" name="12" dataDxfId="205"/>
    <tableColumn id="13" xr3:uid="{00000000-0010-0000-B001-00000D000000}" name="13" dataDxfId="204"/>
    <tableColumn id="14" xr3:uid="{00000000-0010-0000-B001-00000E000000}" name="14" dataDxfId="203"/>
    <tableColumn id="15" xr3:uid="{00000000-0010-0000-B001-00000F000000}" name="15" dataDxfId="202"/>
    <tableColumn id="16" xr3:uid="{00000000-0010-0000-B001-000010000000}" name="16" dataDxfId="201"/>
    <tableColumn id="17" xr3:uid="{00000000-0010-0000-B001-000011000000}" name="17" dataDxfId="200"/>
    <tableColumn id="18" xr3:uid="{00000000-0010-0000-B001-000012000000}" name="18" dataDxfId="199"/>
    <tableColumn id="19" xr3:uid="{00000000-0010-0000-B001-000013000000}" name="19" dataDxfId="198"/>
    <tableColumn id="20" xr3:uid="{00000000-0010-0000-B001-000014000000}" name="20" dataDxfId="197"/>
    <tableColumn id="21" xr3:uid="{00000000-0010-0000-B001-000015000000}" name="21" dataDxfId="196"/>
    <tableColumn id="22" xr3:uid="{00000000-0010-0000-B001-000016000000}" name="22" dataDxfId="195"/>
    <tableColumn id="23" xr3:uid="{00000000-0010-0000-B001-000017000000}" name="23" dataDxfId="194"/>
    <tableColumn id="24" xr3:uid="{00000000-0010-0000-B001-000018000000}" name="24" dataDxfId="193"/>
    <tableColumn id="25" xr3:uid="{00000000-0010-0000-B001-000019000000}" name="25" dataDxfId="192"/>
    <tableColumn id="26" xr3:uid="{00000000-0010-0000-B001-00001A000000}" name="26" dataDxfId="191"/>
    <tableColumn id="27" xr3:uid="{00000000-0010-0000-B001-00001B000000}" name="27" dataDxfId="190"/>
    <tableColumn id="28" xr3:uid="{00000000-0010-0000-B001-00001C000000}" name="28" dataDxfId="189"/>
    <tableColumn id="29" xr3:uid="{00000000-0010-0000-B001-00001D000000}" name="29" dataDxfId="188"/>
    <tableColumn id="30" xr3:uid="{00000000-0010-0000-B001-00001E000000}" name="30" dataDxfId="187"/>
    <tableColumn id="31" xr3:uid="{00000000-0010-0000-B001-00001F000000}" name="31" dataDxfId="186"/>
  </tableColumns>
  <tableStyleInfo name="TableStyleMedium9" showFirstColumn="0" showLastColumn="0" showRowStripes="1" showColumnStripes="0"/>
</table>
</file>

<file path=xl/tables/table4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4" xr:uid="{00000000-000C-0000-FFFF-FFFFB1010000}" name="Tabela2851435" displayName="Tabela2851435" ref="I193:AM203" totalsRowShown="0" headerRowDxfId="185" dataDxfId="183" headerRowBorderDxfId="184">
  <autoFilter ref="I193:AM203" xr:uid="{00000000-0009-0000-0100-0000B2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101-000001000000}" name="1" dataDxfId="182"/>
    <tableColumn id="2" xr3:uid="{00000000-0010-0000-B101-000002000000}" name="2" dataDxfId="181"/>
    <tableColumn id="3" xr3:uid="{00000000-0010-0000-B101-000003000000}" name="3" dataDxfId="180"/>
    <tableColumn id="4" xr3:uid="{00000000-0010-0000-B101-000004000000}" name="4" dataDxfId="179"/>
    <tableColumn id="5" xr3:uid="{00000000-0010-0000-B101-000005000000}" name="5" dataDxfId="178"/>
    <tableColumn id="6" xr3:uid="{00000000-0010-0000-B101-000006000000}" name="6" dataDxfId="177"/>
    <tableColumn id="7" xr3:uid="{00000000-0010-0000-B101-000007000000}" name="7" dataDxfId="176"/>
    <tableColumn id="8" xr3:uid="{00000000-0010-0000-B101-000008000000}" name="8" dataDxfId="175"/>
    <tableColumn id="9" xr3:uid="{00000000-0010-0000-B101-000009000000}" name="9" dataDxfId="174"/>
    <tableColumn id="10" xr3:uid="{00000000-0010-0000-B101-00000A000000}" name="10" dataDxfId="173"/>
    <tableColumn id="11" xr3:uid="{00000000-0010-0000-B101-00000B000000}" name="11" dataDxfId="172"/>
    <tableColumn id="12" xr3:uid="{00000000-0010-0000-B101-00000C000000}" name="12" dataDxfId="171"/>
    <tableColumn id="13" xr3:uid="{00000000-0010-0000-B101-00000D000000}" name="13" dataDxfId="170"/>
    <tableColumn id="14" xr3:uid="{00000000-0010-0000-B101-00000E000000}" name="14" dataDxfId="169"/>
    <tableColumn id="15" xr3:uid="{00000000-0010-0000-B101-00000F000000}" name="15" dataDxfId="168"/>
    <tableColumn id="16" xr3:uid="{00000000-0010-0000-B101-000010000000}" name="16" dataDxfId="167"/>
    <tableColumn id="17" xr3:uid="{00000000-0010-0000-B101-000011000000}" name="17" dataDxfId="166"/>
    <tableColumn id="18" xr3:uid="{00000000-0010-0000-B101-000012000000}" name="18" dataDxfId="165"/>
    <tableColumn id="19" xr3:uid="{00000000-0010-0000-B101-000013000000}" name="19" dataDxfId="164"/>
    <tableColumn id="20" xr3:uid="{00000000-0010-0000-B101-000014000000}" name="20" dataDxfId="163"/>
    <tableColumn id="21" xr3:uid="{00000000-0010-0000-B101-000015000000}" name="21" dataDxfId="162"/>
    <tableColumn id="22" xr3:uid="{00000000-0010-0000-B101-000016000000}" name="22" dataDxfId="161"/>
    <tableColumn id="23" xr3:uid="{00000000-0010-0000-B101-000017000000}" name="23" dataDxfId="160"/>
    <tableColumn id="24" xr3:uid="{00000000-0010-0000-B101-000018000000}" name="24" dataDxfId="159"/>
    <tableColumn id="25" xr3:uid="{00000000-0010-0000-B101-000019000000}" name="25" dataDxfId="158"/>
    <tableColumn id="26" xr3:uid="{00000000-0010-0000-B101-00001A000000}" name="26" dataDxfId="157"/>
    <tableColumn id="27" xr3:uid="{00000000-0010-0000-B101-00001B000000}" name="27" dataDxfId="156"/>
    <tableColumn id="28" xr3:uid="{00000000-0010-0000-B101-00001C000000}" name="28" dataDxfId="155"/>
    <tableColumn id="29" xr3:uid="{00000000-0010-0000-B101-00001D000000}" name="29" dataDxfId="154"/>
    <tableColumn id="30" xr3:uid="{00000000-0010-0000-B101-00001E000000}" name="30" dataDxfId="153"/>
    <tableColumn id="31" xr3:uid="{00000000-0010-0000-B101-00001F000000}" name="31" dataDxfId="152"/>
  </tableColumns>
  <tableStyleInfo name="TableStyleMedium9" showFirstColumn="0" showLastColumn="0" showRowStripes="1" showColumnStripes="0"/>
</table>
</file>

<file path=xl/tables/table4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5" xr:uid="{00000000-000C-0000-FFFF-FFFFB2010000}" name="Tabela164058436" displayName="Tabela164058436" ref="B218:G227" headerRowCount="0" totalsRowShown="0">
  <tableColumns count="6">
    <tableColumn id="1" xr3:uid="{00000000-0010-0000-B201-000001000000}" name="Kolumna1" dataDxfId="151">
      <calculatedColumnFormula>'Wzorzec kategorii'!B180</calculatedColumnFormula>
    </tableColumn>
    <tableColumn id="2" xr3:uid="{00000000-0010-0000-B201-000002000000}" name="Kolumna2" dataDxfId="150" dataCellStyle="Walutowy"/>
    <tableColumn id="3" xr3:uid="{00000000-0010-0000-B201-000003000000}" name="Kolumna3" dataDxfId="149" dataCellStyle="Walutowy">
      <calculatedColumnFormula>SUM(Tabela19234559437[#This Row])</calculatedColumnFormula>
    </tableColumn>
    <tableColumn id="4" xr3:uid="{00000000-0010-0000-B201-000004000000}" name="Kolumna4" dataDxfId="148" dataCellStyle="Walutowy">
      <calculatedColumnFormula>C218-D218</calculatedColumnFormula>
    </tableColumn>
    <tableColumn id="5" xr3:uid="{00000000-0010-0000-B201-000005000000}" name="Kolumna5" dataDxfId="147" dataCellStyle="Procentowy">
      <calculatedColumnFormula>IFERROR(D218/C218,"")</calculatedColumnFormula>
    </tableColumn>
    <tableColumn id="6" xr3:uid="{00000000-0010-0000-B201-000006000000}" name="Kolumna6" dataDxfId="146" dataCellStyle="Walutowy"/>
  </tableColumns>
  <tableStyleInfo name="TableStyleLight9" showFirstColumn="0" showLastColumn="0" showRowStripes="1" showColumnStripes="0"/>
</table>
</file>

<file path=xl/tables/table4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6" xr:uid="{00000000-000C-0000-FFFF-FFFFB3010000}" name="Tabela19234559437" displayName="Tabela19234559437" ref="I217:AM227" totalsRowShown="0" headerRowDxfId="145" dataDxfId="143" headerRowBorderDxfId="144">
  <autoFilter ref="I217:AM227" xr:uid="{00000000-0009-0000-0100-0000B4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301-000001000000}" name="1" dataDxfId="142"/>
    <tableColumn id="2" xr3:uid="{00000000-0010-0000-B301-000002000000}" name="2" dataDxfId="141"/>
    <tableColumn id="3" xr3:uid="{00000000-0010-0000-B301-000003000000}" name="3" dataDxfId="140"/>
    <tableColumn id="4" xr3:uid="{00000000-0010-0000-B301-000004000000}" name="4" dataDxfId="139"/>
    <tableColumn id="5" xr3:uid="{00000000-0010-0000-B301-000005000000}" name="5" dataDxfId="138"/>
    <tableColumn id="6" xr3:uid="{00000000-0010-0000-B301-000006000000}" name="6" dataDxfId="137"/>
    <tableColumn id="7" xr3:uid="{00000000-0010-0000-B301-000007000000}" name="7" dataDxfId="136"/>
    <tableColumn id="8" xr3:uid="{00000000-0010-0000-B301-000008000000}" name="8" dataDxfId="135"/>
    <tableColumn id="9" xr3:uid="{00000000-0010-0000-B301-000009000000}" name="9" dataDxfId="134"/>
    <tableColumn id="10" xr3:uid="{00000000-0010-0000-B301-00000A000000}" name="10" dataDxfId="133"/>
    <tableColumn id="11" xr3:uid="{00000000-0010-0000-B301-00000B000000}" name="11" dataDxfId="132"/>
    <tableColumn id="12" xr3:uid="{00000000-0010-0000-B301-00000C000000}" name="12" dataDxfId="131"/>
    <tableColumn id="13" xr3:uid="{00000000-0010-0000-B301-00000D000000}" name="13" dataDxfId="130"/>
    <tableColumn id="14" xr3:uid="{00000000-0010-0000-B301-00000E000000}" name="14" dataDxfId="129"/>
    <tableColumn id="15" xr3:uid="{00000000-0010-0000-B301-00000F000000}" name="15" dataDxfId="128"/>
    <tableColumn id="16" xr3:uid="{00000000-0010-0000-B301-000010000000}" name="16" dataDxfId="127"/>
    <tableColumn id="17" xr3:uid="{00000000-0010-0000-B301-000011000000}" name="17" dataDxfId="126"/>
    <tableColumn id="18" xr3:uid="{00000000-0010-0000-B301-000012000000}" name="18" dataDxfId="125"/>
    <tableColumn id="19" xr3:uid="{00000000-0010-0000-B301-000013000000}" name="19" dataDxfId="124"/>
    <tableColumn id="20" xr3:uid="{00000000-0010-0000-B301-000014000000}" name="20" dataDxfId="123"/>
    <tableColumn id="21" xr3:uid="{00000000-0010-0000-B301-000015000000}" name="21" dataDxfId="122"/>
    <tableColumn id="22" xr3:uid="{00000000-0010-0000-B301-000016000000}" name="22" dataDxfId="121"/>
    <tableColumn id="23" xr3:uid="{00000000-0010-0000-B301-000017000000}" name="23" dataDxfId="120"/>
    <tableColumn id="24" xr3:uid="{00000000-0010-0000-B301-000018000000}" name="24" dataDxfId="119"/>
    <tableColumn id="25" xr3:uid="{00000000-0010-0000-B301-000019000000}" name="25" dataDxfId="118"/>
    <tableColumn id="26" xr3:uid="{00000000-0010-0000-B301-00001A000000}" name="26" dataDxfId="117"/>
    <tableColumn id="27" xr3:uid="{00000000-0010-0000-B301-00001B000000}" name="27" dataDxfId="116"/>
    <tableColumn id="28" xr3:uid="{00000000-0010-0000-B301-00001C000000}" name="28" dataDxfId="115"/>
    <tableColumn id="29" xr3:uid="{00000000-0010-0000-B301-00001D000000}" name="29" dataDxfId="114"/>
    <tableColumn id="30" xr3:uid="{00000000-0010-0000-B301-00001E000000}" name="30" dataDxfId="113"/>
    <tableColumn id="31" xr3:uid="{00000000-0010-0000-B301-00001F000000}" name="31" dataDxfId="112"/>
  </tableColumns>
  <tableStyleInfo name="TableStyleMedium9" showFirstColumn="0" showLastColumn="0" showRowStripes="1" showColumnStripes="0"/>
</table>
</file>

<file path=xl/tables/table4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7" xr:uid="{00000000-000C-0000-FFFF-FFFFB4010000}" name="Tabela16405860438" displayName="Tabela16405860438" ref="B230:G239" headerRowCount="0" totalsRowShown="0">
  <tableColumns count="6">
    <tableColumn id="1" xr3:uid="{00000000-0010-0000-B401-000001000000}" name="Kolumna1" dataDxfId="111">
      <calculatedColumnFormula>'Wzorzec kategorii'!B192</calculatedColumnFormula>
    </tableColumn>
    <tableColumn id="2" xr3:uid="{00000000-0010-0000-B401-000002000000}" name="Kolumna2" dataDxfId="110" dataCellStyle="Walutowy"/>
    <tableColumn id="3" xr3:uid="{00000000-0010-0000-B401-000003000000}" name="Kolumna3" dataDxfId="109" dataCellStyle="Walutowy">
      <calculatedColumnFormula>SUM(Tabela1923455962440[#This Row])</calculatedColumnFormula>
    </tableColumn>
    <tableColumn id="4" xr3:uid="{00000000-0010-0000-B401-000004000000}" name="Kolumna4" dataDxfId="108" dataCellStyle="Walutowy">
      <calculatedColumnFormula>C230-D230</calculatedColumnFormula>
    </tableColumn>
    <tableColumn id="5" xr3:uid="{00000000-0010-0000-B401-000005000000}" name="Kolumna5" dataDxfId="107" dataCellStyle="Procentowy">
      <calculatedColumnFormula>IFERROR(D230/C230,"")</calculatedColumnFormula>
    </tableColumn>
    <tableColumn id="6" xr3:uid="{00000000-0010-0000-B401-000006000000}" name="Kolumna6" dataDxfId="106" dataCellStyle="Walutowy"/>
  </tableColumns>
  <tableStyleInfo name="TableStyleLight9" showFirstColumn="0" showLastColumn="0" showRowStripes="1" showColumnStripes="0"/>
</table>
</file>

<file path=xl/tables/table4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8" xr:uid="{00000000-000C-0000-FFFF-FFFFB5010000}" name="Tabela1640586061439" displayName="Tabela1640586061439" ref="B242:G251" headerRowCount="0" totalsRowShown="0">
  <tableColumns count="6">
    <tableColumn id="1" xr3:uid="{00000000-0010-0000-B501-000001000000}" name="Kolumna1" dataDxfId="105">
      <calculatedColumnFormula>'Wzorzec kategorii'!B204</calculatedColumnFormula>
    </tableColumn>
    <tableColumn id="2" xr3:uid="{00000000-0010-0000-B501-000002000000}" name="Kolumna2" dataDxfId="104" dataCellStyle="Walutowy"/>
    <tableColumn id="3" xr3:uid="{00000000-0010-0000-B501-000003000000}" name="Kolumna3" dataDxfId="103" dataCellStyle="Walutowy">
      <calculatedColumnFormula>SUM(Tabela1923455963441[#This Row])</calculatedColumnFormula>
    </tableColumn>
    <tableColumn id="4" xr3:uid="{00000000-0010-0000-B501-000004000000}" name="Kolumna4" dataDxfId="102" dataCellStyle="Walutowy">
      <calculatedColumnFormula>C242-D242</calculatedColumnFormula>
    </tableColumn>
    <tableColumn id="5" xr3:uid="{00000000-0010-0000-B501-000005000000}" name="Kolumna5" dataDxfId="101" dataCellStyle="Procentowy">
      <calculatedColumnFormula>IFERROR(D242/C242,"")</calculatedColumnFormula>
    </tableColumn>
    <tableColumn id="6" xr3:uid="{00000000-0010-0000-B501-000006000000}" name="Kolumna6" dataDxfId="100" dataCellStyle="Walutowy"/>
  </tableColumns>
  <tableStyleInfo name="TableStyleLight9" showFirstColumn="0" showLastColumn="0" showRowStripes="1" showColumnStripes="0"/>
</table>
</file>

<file path=xl/tables/table4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9" xr:uid="{00000000-000C-0000-FFFF-FFFFB6010000}" name="Tabela1923455962440" displayName="Tabela1923455962440" ref="I229:AM239" totalsRowShown="0" headerRowDxfId="99" dataDxfId="97" headerRowBorderDxfId="98">
  <autoFilter ref="I229:AM239" xr:uid="{00000000-0009-0000-0100-0000B7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601-000001000000}" name="1" dataDxfId="96"/>
    <tableColumn id="2" xr3:uid="{00000000-0010-0000-B601-000002000000}" name="2" dataDxfId="95"/>
    <tableColumn id="3" xr3:uid="{00000000-0010-0000-B601-000003000000}" name="3" dataDxfId="94"/>
    <tableColumn id="4" xr3:uid="{00000000-0010-0000-B601-000004000000}" name="4" dataDxfId="93"/>
    <tableColumn id="5" xr3:uid="{00000000-0010-0000-B601-000005000000}" name="5" dataDxfId="92"/>
    <tableColumn id="6" xr3:uid="{00000000-0010-0000-B601-000006000000}" name="6" dataDxfId="91"/>
    <tableColumn id="7" xr3:uid="{00000000-0010-0000-B601-000007000000}" name="7" dataDxfId="90"/>
    <tableColumn id="8" xr3:uid="{00000000-0010-0000-B601-000008000000}" name="8" dataDxfId="89"/>
    <tableColumn id="9" xr3:uid="{00000000-0010-0000-B601-000009000000}" name="9" dataDxfId="88"/>
    <tableColumn id="10" xr3:uid="{00000000-0010-0000-B601-00000A000000}" name="10" dataDxfId="87"/>
    <tableColumn id="11" xr3:uid="{00000000-0010-0000-B601-00000B000000}" name="11" dataDxfId="86"/>
    <tableColumn id="12" xr3:uid="{00000000-0010-0000-B601-00000C000000}" name="12" dataDxfId="85"/>
    <tableColumn id="13" xr3:uid="{00000000-0010-0000-B601-00000D000000}" name="13" dataDxfId="84"/>
    <tableColumn id="14" xr3:uid="{00000000-0010-0000-B601-00000E000000}" name="14" dataDxfId="83"/>
    <tableColumn id="15" xr3:uid="{00000000-0010-0000-B601-00000F000000}" name="15" dataDxfId="82"/>
    <tableColumn id="16" xr3:uid="{00000000-0010-0000-B601-000010000000}" name="16" dataDxfId="81"/>
    <tableColumn id="17" xr3:uid="{00000000-0010-0000-B601-000011000000}" name="17" dataDxfId="80"/>
    <tableColumn id="18" xr3:uid="{00000000-0010-0000-B601-000012000000}" name="18" dataDxfId="79"/>
    <tableColumn id="19" xr3:uid="{00000000-0010-0000-B601-000013000000}" name="19" dataDxfId="78"/>
    <tableColumn id="20" xr3:uid="{00000000-0010-0000-B601-000014000000}" name="20" dataDxfId="77"/>
    <tableColumn id="21" xr3:uid="{00000000-0010-0000-B601-000015000000}" name="21" dataDxfId="76"/>
    <tableColumn id="22" xr3:uid="{00000000-0010-0000-B601-000016000000}" name="22" dataDxfId="75"/>
    <tableColumn id="23" xr3:uid="{00000000-0010-0000-B601-000017000000}" name="23" dataDxfId="74"/>
    <tableColumn id="24" xr3:uid="{00000000-0010-0000-B601-000018000000}" name="24" dataDxfId="73"/>
    <tableColumn id="25" xr3:uid="{00000000-0010-0000-B601-000019000000}" name="25" dataDxfId="72"/>
    <tableColumn id="26" xr3:uid="{00000000-0010-0000-B601-00001A000000}" name="26" dataDxfId="71"/>
    <tableColumn id="27" xr3:uid="{00000000-0010-0000-B601-00001B000000}" name="27" dataDxfId="70"/>
    <tableColumn id="28" xr3:uid="{00000000-0010-0000-B601-00001C000000}" name="28" dataDxfId="69"/>
    <tableColumn id="29" xr3:uid="{00000000-0010-0000-B601-00001D000000}" name="29" dataDxfId="68"/>
    <tableColumn id="30" xr3:uid="{00000000-0010-0000-B601-00001E000000}" name="30" dataDxfId="67"/>
    <tableColumn id="31" xr3:uid="{00000000-0010-0000-B601-00001F000000}" name="31" dataDxfId="66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2" xr:uid="{00000000-000C-0000-FFFF-FFFF29000000}" name="Jedzenie2443" displayName="Jedzenie2443" ref="B74:G83" headerRowCount="0" totalsRowShown="0" headerRowDxfId="8166" dataDxfId="8165">
  <tableColumns count="6">
    <tableColumn id="1" xr3:uid="{00000000-0010-0000-2900-000001000000}" name="Kategoria" dataDxfId="8164">
      <calculatedColumnFormula>'Wzorzec kategorii'!B36</calculatedColumnFormula>
    </tableColumn>
    <tableColumn id="2" xr3:uid="{00000000-0010-0000-2900-000002000000}" name="0" headerRowDxfId="8163" dataDxfId="8162">
      <calculatedColumnFormula>Styczeń!C74+Luty!C74+Marzec!C74+Kwiecień!C74+Maj!C74+Czerwiec!C74+Lipiec!C74+Sierpień!C74+Wrzesień!C74+Październik!C74+Listopad!C74+Grudzień!C74</calculatedColumnFormula>
    </tableColumn>
    <tableColumn id="3" xr3:uid="{00000000-0010-0000-2900-000003000000}" name="02" headerRowDxfId="8161" dataDxfId="8160" dataCellStyle="Walutowy">
      <calculatedColumnFormula>(SUM(K74:V74))</calculatedColumnFormula>
    </tableColumn>
    <tableColumn id="4" xr3:uid="{00000000-0010-0000-2900-000004000000}" name="Kolumna4" dataDxfId="8159">
      <calculatedColumnFormula>C74-D74</calculatedColumnFormula>
    </tableColumn>
    <tableColumn id="5" xr3:uid="{00000000-0010-0000-2900-000005000000}" name="Kolumna1" dataDxfId="8158">
      <calculatedColumnFormula>IFERROR(D74/C74,"")</calculatedColumnFormula>
    </tableColumn>
    <tableColumn id="6" xr3:uid="{00000000-0010-0000-2900-000006000000}" name="Kolumna2" dataDxfId="8157"/>
  </tableColumns>
  <tableStyleInfo name="TableStyleLight9" showFirstColumn="0" showLastColumn="0" showRowStripes="1" showColumnStripes="0"/>
</table>
</file>

<file path=xl/tables/table4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0" xr:uid="{00000000-000C-0000-FFFF-FFFFB7010000}" name="Tabela1923455963441" displayName="Tabela1923455963441" ref="I241:AM251" totalsRowShown="0" headerRowDxfId="65" dataDxfId="63" headerRowBorderDxfId="64">
  <autoFilter ref="I241:AM251" xr:uid="{00000000-0009-0000-0100-0000B8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701-000001000000}" name="1" dataDxfId="62"/>
    <tableColumn id="2" xr3:uid="{00000000-0010-0000-B701-000002000000}" name="2" dataDxfId="61"/>
    <tableColumn id="3" xr3:uid="{00000000-0010-0000-B701-000003000000}" name="3" dataDxfId="60"/>
    <tableColumn id="4" xr3:uid="{00000000-0010-0000-B701-000004000000}" name="4" dataDxfId="59"/>
    <tableColumn id="5" xr3:uid="{00000000-0010-0000-B701-000005000000}" name="5" dataDxfId="58"/>
    <tableColumn id="6" xr3:uid="{00000000-0010-0000-B701-000006000000}" name="6" dataDxfId="57"/>
    <tableColumn id="7" xr3:uid="{00000000-0010-0000-B701-000007000000}" name="7" dataDxfId="56"/>
    <tableColumn id="8" xr3:uid="{00000000-0010-0000-B701-000008000000}" name="8" dataDxfId="55"/>
    <tableColumn id="9" xr3:uid="{00000000-0010-0000-B701-000009000000}" name="9" dataDxfId="54"/>
    <tableColumn id="10" xr3:uid="{00000000-0010-0000-B701-00000A000000}" name="10" dataDxfId="53"/>
    <tableColumn id="11" xr3:uid="{00000000-0010-0000-B701-00000B000000}" name="11" dataDxfId="52"/>
    <tableColumn id="12" xr3:uid="{00000000-0010-0000-B701-00000C000000}" name="12" dataDxfId="51"/>
    <tableColumn id="13" xr3:uid="{00000000-0010-0000-B701-00000D000000}" name="13" dataDxfId="50"/>
    <tableColumn id="14" xr3:uid="{00000000-0010-0000-B701-00000E000000}" name="14" dataDxfId="49"/>
    <tableColumn id="15" xr3:uid="{00000000-0010-0000-B701-00000F000000}" name="15" dataDxfId="48"/>
    <tableColumn id="16" xr3:uid="{00000000-0010-0000-B701-000010000000}" name="16" dataDxfId="47"/>
    <tableColumn id="17" xr3:uid="{00000000-0010-0000-B701-000011000000}" name="17" dataDxfId="46"/>
    <tableColumn id="18" xr3:uid="{00000000-0010-0000-B701-000012000000}" name="18" dataDxfId="45"/>
    <tableColumn id="19" xr3:uid="{00000000-0010-0000-B701-000013000000}" name="19" dataDxfId="44"/>
    <tableColumn id="20" xr3:uid="{00000000-0010-0000-B701-000014000000}" name="20" dataDxfId="43"/>
    <tableColumn id="21" xr3:uid="{00000000-0010-0000-B701-000015000000}" name="21" dataDxfId="42"/>
    <tableColumn id="22" xr3:uid="{00000000-0010-0000-B701-000016000000}" name="22" dataDxfId="41"/>
    <tableColumn id="23" xr3:uid="{00000000-0010-0000-B701-000017000000}" name="23" dataDxfId="40"/>
    <tableColumn id="24" xr3:uid="{00000000-0010-0000-B701-000018000000}" name="24" dataDxfId="39"/>
    <tableColumn id="25" xr3:uid="{00000000-0010-0000-B701-000019000000}" name="25" dataDxfId="38"/>
    <tableColumn id="26" xr3:uid="{00000000-0010-0000-B701-00001A000000}" name="26" dataDxfId="37"/>
    <tableColumn id="27" xr3:uid="{00000000-0010-0000-B701-00001B000000}" name="27" dataDxfId="36"/>
    <tableColumn id="28" xr3:uid="{00000000-0010-0000-B701-00001C000000}" name="28" dataDxfId="35"/>
    <tableColumn id="29" xr3:uid="{00000000-0010-0000-B701-00001D000000}" name="29" dataDxfId="34"/>
    <tableColumn id="30" xr3:uid="{00000000-0010-0000-B701-00001E000000}" name="30" dataDxfId="33"/>
    <tableColumn id="31" xr3:uid="{00000000-0010-0000-B701-00001F000000}" name="31" dataDxfId="32"/>
  </tableColumns>
  <tableStyleInfo name="TableStyleMedium9" showFirstColumn="0" showLastColumn="0" showRowStripes="1" showColumnStripes="0"/>
</table>
</file>

<file path=xl/tables/table4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1" xr:uid="{00000000-000C-0000-FFFF-FFFFB8010000}" name="Tabela33064442" displayName="Tabela33064442" ref="I51:AM66" totalsRowShown="0" headerRowDxfId="31">
  <autoFilter ref="I51:AM66" xr:uid="{00000000-0009-0000-0100-0000B901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B801-000001000000}" name="1" dataDxfId="30"/>
    <tableColumn id="2" xr3:uid="{00000000-0010-0000-B801-000002000000}" name="2" dataDxfId="29"/>
    <tableColumn id="3" xr3:uid="{00000000-0010-0000-B801-000003000000}" name="3" dataDxfId="28"/>
    <tableColumn id="4" xr3:uid="{00000000-0010-0000-B801-000004000000}" name="4" dataDxfId="27"/>
    <tableColumn id="5" xr3:uid="{00000000-0010-0000-B801-000005000000}" name="5" dataDxfId="26"/>
    <tableColumn id="6" xr3:uid="{00000000-0010-0000-B801-000006000000}" name="6" dataDxfId="25"/>
    <tableColumn id="7" xr3:uid="{00000000-0010-0000-B801-000007000000}" name="7" dataDxfId="24"/>
    <tableColumn id="8" xr3:uid="{00000000-0010-0000-B801-000008000000}" name="8" dataDxfId="23"/>
    <tableColumn id="9" xr3:uid="{00000000-0010-0000-B801-000009000000}" name="9" dataDxfId="22"/>
    <tableColumn id="10" xr3:uid="{00000000-0010-0000-B801-00000A000000}" name="10" dataDxfId="21"/>
    <tableColumn id="11" xr3:uid="{00000000-0010-0000-B801-00000B000000}" name="11" dataDxfId="20"/>
    <tableColumn id="12" xr3:uid="{00000000-0010-0000-B801-00000C000000}" name="12" dataDxfId="19"/>
    <tableColumn id="13" xr3:uid="{00000000-0010-0000-B801-00000D000000}" name="13" dataDxfId="18"/>
    <tableColumn id="14" xr3:uid="{00000000-0010-0000-B801-00000E000000}" name="14" dataDxfId="17"/>
    <tableColumn id="15" xr3:uid="{00000000-0010-0000-B801-00000F000000}" name="15" dataDxfId="16"/>
    <tableColumn id="16" xr3:uid="{00000000-0010-0000-B801-000010000000}" name="16" dataDxfId="15"/>
    <tableColumn id="17" xr3:uid="{00000000-0010-0000-B801-000011000000}" name="17" dataDxfId="14"/>
    <tableColumn id="18" xr3:uid="{00000000-0010-0000-B801-000012000000}" name="18" dataDxfId="13"/>
    <tableColumn id="19" xr3:uid="{00000000-0010-0000-B801-000013000000}" name="19" dataDxfId="12"/>
    <tableColumn id="20" xr3:uid="{00000000-0010-0000-B801-000014000000}" name="20" dataDxfId="11"/>
    <tableColumn id="21" xr3:uid="{00000000-0010-0000-B801-000015000000}" name="21" dataDxfId="10"/>
    <tableColumn id="22" xr3:uid="{00000000-0010-0000-B801-000016000000}" name="22" dataDxfId="9"/>
    <tableColumn id="23" xr3:uid="{00000000-0010-0000-B801-000017000000}" name="23" dataDxfId="8"/>
    <tableColumn id="24" xr3:uid="{00000000-0010-0000-B801-000018000000}" name="24" dataDxfId="7"/>
    <tableColumn id="25" xr3:uid="{00000000-0010-0000-B801-000019000000}" name="25" dataDxfId="6"/>
    <tableColumn id="26" xr3:uid="{00000000-0010-0000-B801-00001A000000}" name="26" dataDxfId="5"/>
    <tableColumn id="27" xr3:uid="{00000000-0010-0000-B801-00001B000000}" name="27" dataDxfId="4"/>
    <tableColumn id="28" xr3:uid="{00000000-0010-0000-B801-00001C000000}" name="28" dataDxfId="3"/>
    <tableColumn id="29" xr3:uid="{00000000-0010-0000-B801-00001D000000}" name="29" dataDxfId="2"/>
    <tableColumn id="30" xr3:uid="{00000000-0010-0000-B801-00001E000000}" name="30" dataDxfId="1"/>
    <tableColumn id="31" xr3:uid="{00000000-0010-0000-B801-00001F000000}" name="31" dataDxfId="0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3" xr:uid="{00000000-000C-0000-FFFF-FFFF2A000000}" name="Transport3444" displayName="Transport3444" ref="B98:G107" headerRowCount="0" totalsRowShown="0" headerRowDxfId="8156" dataDxfId="8155">
  <tableColumns count="6">
    <tableColumn id="1" xr3:uid="{00000000-0010-0000-2A00-000001000000}" name="Kolumna1" dataDxfId="8154">
      <calculatedColumnFormula>'Wzorzec kategorii'!B60</calculatedColumnFormula>
    </tableColumn>
    <tableColumn id="2" xr3:uid="{00000000-0010-0000-2A00-000002000000}" name="Kolumna2" dataDxfId="8153" dataCellStyle="Walutowy">
      <calculatedColumnFormula>Styczeń!C98+Luty!C98+Marzec!C98+Kwiecień!C98+Maj!C98+Czerwiec!C98+Lipiec!C98+Sierpień!C98+Wrzesień!C98+Październik!C98+Listopad!C98+Grudzień!C98</calculatedColumnFormula>
    </tableColumn>
    <tableColumn id="3" xr3:uid="{00000000-0010-0000-2A00-000003000000}" name="Kolumna3" dataDxfId="8152" dataCellStyle="Walutowy">
      <calculatedColumnFormula>(SUM(K98:V98))</calculatedColumnFormula>
    </tableColumn>
    <tableColumn id="4" xr3:uid="{00000000-0010-0000-2A00-000004000000}" name="Kolumna4" dataDxfId="8151">
      <calculatedColumnFormula>C98-D98</calculatedColumnFormula>
    </tableColumn>
    <tableColumn id="5" xr3:uid="{00000000-0010-0000-2A00-000005000000}" name="Kolumna5" dataDxfId="8150">
      <calculatedColumnFormula>IFERROR(D98/C98,"")</calculatedColumnFormula>
    </tableColumn>
    <tableColumn id="6" xr3:uid="{00000000-0010-0000-2A00-000006000000}" name="Kolumna6" dataDxfId="8149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4" xr:uid="{00000000-000C-0000-FFFF-FFFF2B000000}" name="PrzychodyROK" displayName="PrzychodyROK" ref="B52:G66" headerRowCount="0" totalsRowShown="0" headerRowDxfId="8148" dataDxfId="8147">
  <tableColumns count="6">
    <tableColumn id="1" xr3:uid="{00000000-0010-0000-2B00-000001000000}" name="Kolumna1" dataDxfId="8146">
      <calculatedColumnFormula>'Wzorzec kategorii'!B15</calculatedColumnFormula>
    </tableColumn>
    <tableColumn id="2" xr3:uid="{00000000-0010-0000-2B00-000002000000}" name="Kolumna2" dataDxfId="8145">
      <calculatedColumnFormula>Styczeń!C52+Luty!C52+Marzec!C52+Kwiecień!C52+Maj!C52+Czerwiec!C52+Lipiec!C52+Sierpień!C52+Wrzesień!C52+Październik!C52+Listopad!C52+Grudzień!C52</calculatedColumnFormula>
    </tableColumn>
    <tableColumn id="3" xr3:uid="{00000000-0010-0000-2B00-000003000000}" name="Kolumna3" dataDxfId="8144">
      <calculatedColumnFormula>(SUM(K52:V52))</calculatedColumnFormula>
    </tableColumn>
    <tableColumn id="4" xr3:uid="{00000000-0010-0000-2B00-000004000000}" name="Kolumna4" dataDxfId="8143">
      <calculatedColumnFormula>PrzychodyROK[[#This Row],[Kolumna3]]-PrzychodyROK[[#This Row],[Kolumna2]]</calculatedColumnFormula>
    </tableColumn>
    <tableColumn id="5" xr3:uid="{00000000-0010-0000-2B00-000005000000}" name="Kolumna5" dataDxfId="8142" dataCellStyle="Procentowy">
      <calculatedColumnFormula>IFERROR(D52/C52,"")</calculatedColumnFormula>
    </tableColumn>
    <tableColumn id="6" xr3:uid="{00000000-0010-0000-2B00-000006000000}" name="Kolumna6" dataDxfId="8141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6" xr:uid="{00000000-000C-0000-FFFF-FFFF2C000000}" name="Tabela431447" displayName="Tabela431447" ref="B86:G95" headerRowCount="0" totalsRowShown="0" headerRowDxfId="8140" dataDxfId="8139">
  <tableColumns count="6">
    <tableColumn id="1" xr3:uid="{00000000-0010-0000-2C00-000001000000}" name="Kolumna1" dataDxfId="8138">
      <calculatedColumnFormula>'Wzorzec kategorii'!B48</calculatedColumnFormula>
    </tableColumn>
    <tableColumn id="2" xr3:uid="{00000000-0010-0000-2C00-000002000000}" name="Kolumna2" headerRowDxfId="8137" dataDxfId="8136" dataCellStyle="Walutowy">
      <calculatedColumnFormula>Styczeń!C86+Luty!C86+Marzec!C86+Kwiecień!C86+Maj!C86+Czerwiec!C86+Lipiec!C86+Sierpień!C86+Wrzesień!C86+Październik!C86+Listopad!C86+Grudzień!C86</calculatedColumnFormula>
    </tableColumn>
    <tableColumn id="3" xr3:uid="{00000000-0010-0000-2C00-000003000000}" name="Kolumna3" headerRowDxfId="8135" dataDxfId="8134" dataCellStyle="Walutowy">
      <calculatedColumnFormula>(SUM(K86:V86))</calculatedColumnFormula>
    </tableColumn>
    <tableColumn id="4" xr3:uid="{00000000-0010-0000-2C00-000004000000}" name="Kolumna4" headerRowDxfId="8133" dataDxfId="8132">
      <calculatedColumnFormula>C86-D86</calculatedColumnFormula>
    </tableColumn>
    <tableColumn id="5" xr3:uid="{00000000-0010-0000-2C00-000005000000}" name="Kolumna5" headerRowDxfId="8131" dataDxfId="8130">
      <calculatedColumnFormula>IFERROR(D86/C86,"")</calculatedColumnFormula>
    </tableColumn>
    <tableColumn id="6" xr3:uid="{00000000-0010-0000-2C00-000006000000}" name="Kolumna6" headerRowDxfId="8129" dataDxfId="8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a4" displayName="Tabela4" ref="B70:G79" headerRowCount="0" totalsRowShown="0" headerRowDxfId="8729" dataDxfId="8728">
  <tableColumns count="6">
    <tableColumn id="1" xr3:uid="{00000000-0010-0000-0400-000001000000}" name="Kolumna1" dataDxfId="8727"/>
    <tableColumn id="2" xr3:uid="{00000000-0010-0000-0400-000002000000}" name="Kolumna2" headerRowDxfId="8726" dataDxfId="8725"/>
    <tableColumn id="3" xr3:uid="{00000000-0010-0000-0400-000003000000}" name="Kolumna3" headerRowDxfId="8724" dataDxfId="8723">
      <calculatedColumnFormula>SUM(Tabela18[#This Row])</calculatedColumnFormula>
    </tableColumn>
    <tableColumn id="4" xr3:uid="{00000000-0010-0000-0400-000004000000}" name="Kolumna4" headerRowDxfId="8722" dataDxfId="8721">
      <calculatedColumnFormula>C70-D70</calculatedColumnFormula>
    </tableColumn>
    <tableColumn id="5" xr3:uid="{00000000-0010-0000-0400-000005000000}" name="Kolumna5" headerRowDxfId="8720" dataDxfId="8719">
      <calculatedColumnFormula>IFERROR(D70/C70,"")</calculatedColumnFormula>
    </tableColumn>
    <tableColumn id="6" xr3:uid="{00000000-0010-0000-0400-000006000000}" name="Kolumna6" headerRowDxfId="8718" dataDxfId="8717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7" xr:uid="{00000000-000C-0000-FFFF-FFFF2D000000}" name="Tabela832448" displayName="Tabela832448" ref="B110:G119" headerRowCount="0" totalsRowShown="0" headerRowDxfId="8127" dataDxfId="8126">
  <tableColumns count="6">
    <tableColumn id="1" xr3:uid="{00000000-0010-0000-2D00-000001000000}" name="Kolumna1" headerRowDxfId="8125" dataDxfId="8124">
      <calculatedColumnFormula>'Wzorzec kategorii'!B72</calculatedColumnFormula>
    </tableColumn>
    <tableColumn id="2" xr3:uid="{00000000-0010-0000-2D00-000002000000}" name="Kolumna2" dataDxfId="8123" dataCellStyle="Walutowy">
      <calculatedColumnFormula>Styczeń!C110+Luty!C110+Marzec!C110+Kwiecień!C110+Maj!C110+Czerwiec!C110+Lipiec!C110+Sierpień!C110+Wrzesień!C110+Październik!C110+Listopad!C110+Grudzień!C110</calculatedColumnFormula>
    </tableColumn>
    <tableColumn id="3" xr3:uid="{00000000-0010-0000-2D00-000003000000}" name="Kolumna3" dataDxfId="8122" dataCellStyle="Walutowy">
      <calculatedColumnFormula>(SUM(K110:V110))</calculatedColumnFormula>
    </tableColumn>
    <tableColumn id="4" xr3:uid="{00000000-0010-0000-2D00-000004000000}" name="Kolumna4" dataDxfId="8121">
      <calculatedColumnFormula>C110-D110</calculatedColumnFormula>
    </tableColumn>
    <tableColumn id="5" xr3:uid="{00000000-0010-0000-2D00-000005000000}" name="Kolumna5" dataDxfId="8120">
      <calculatedColumnFormula>IFERROR(D110/C110,"")</calculatedColumnFormula>
    </tableColumn>
    <tableColumn id="6" xr3:uid="{00000000-0010-0000-2D00-000006000000}" name="Kolumna6" dataDxfId="8119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8" xr:uid="{00000000-000C-0000-FFFF-FFFF2E000000}" name="Tabela933449" displayName="Tabela933449" ref="B122:G131" headerRowCount="0" totalsRowShown="0" headerRowDxfId="8118" dataDxfId="8117">
  <tableColumns count="6">
    <tableColumn id="1" xr3:uid="{00000000-0010-0000-2E00-000001000000}" name="Kolumna1" headerRowDxfId="8116" dataDxfId="8115">
      <calculatedColumnFormula>'Wzorzec kategorii'!B84</calculatedColumnFormula>
    </tableColumn>
    <tableColumn id="2" xr3:uid="{00000000-0010-0000-2E00-000002000000}" name="Kolumna2" dataDxfId="8114" dataCellStyle="Walutowy">
      <calculatedColumnFormula>Styczeń!C122+Luty!C122+Marzec!C122+Kwiecień!C122+Maj!C122+Czerwiec!C122+Lipiec!C122+Sierpień!C122+Wrzesień!C122+Październik!C122+Listopad!C122+Grudzień!C122</calculatedColumnFormula>
    </tableColumn>
    <tableColumn id="3" xr3:uid="{00000000-0010-0000-2E00-000003000000}" name="Kolumna3" dataDxfId="8113" dataCellStyle="Walutowy">
      <calculatedColumnFormula>(SUM(K122:V122))</calculatedColumnFormula>
    </tableColumn>
    <tableColumn id="4" xr3:uid="{00000000-0010-0000-2E00-000004000000}" name="Kolumna4" dataDxfId="8112">
      <calculatedColumnFormula>C122-D122</calculatedColumnFormula>
    </tableColumn>
    <tableColumn id="5" xr3:uid="{00000000-0010-0000-2E00-000005000000}" name="Kolumna5" dataDxfId="8111">
      <calculatedColumnFormula>IFERROR(D122/C122,"")</calculatedColumnFormula>
    </tableColumn>
    <tableColumn id="6" xr3:uid="{00000000-0010-0000-2E00-000006000000}" name="Kolumna6" dataDxfId="8110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9" xr:uid="{00000000-000C-0000-FFFF-FFFF2F000000}" name="Tabela1034450" displayName="Tabela1034450" ref="B134:G143" headerRowCount="0" totalsRowShown="0" headerRowDxfId="8109" dataDxfId="8108">
  <tableColumns count="6">
    <tableColumn id="1" xr3:uid="{00000000-0010-0000-2F00-000001000000}" name="Kolumna1" headerRowDxfId="8107" dataDxfId="8106">
      <calculatedColumnFormula>'Wzorzec kategorii'!B96</calculatedColumnFormula>
    </tableColumn>
    <tableColumn id="2" xr3:uid="{00000000-0010-0000-2F00-000002000000}" name="Kolumna2" dataDxfId="8105" dataCellStyle="Walutowy">
      <calculatedColumnFormula>Styczeń!C134+Luty!C134+Marzec!C134+Kwiecień!C134+Maj!C134+Czerwiec!C134+Lipiec!C134+Sierpień!C134+Wrzesień!C134+Październik!C134+Listopad!C134+Grudzień!C134</calculatedColumnFormula>
    </tableColumn>
    <tableColumn id="3" xr3:uid="{00000000-0010-0000-2F00-000003000000}" name="Kolumna3" dataDxfId="8104" dataCellStyle="Walutowy">
      <calculatedColumnFormula>(SUM(K134:V134))</calculatedColumnFormula>
    </tableColumn>
    <tableColumn id="4" xr3:uid="{00000000-0010-0000-2F00-000004000000}" name="Kolumna4" dataDxfId="8103">
      <calculatedColumnFormula>C134-D134</calculatedColumnFormula>
    </tableColumn>
    <tableColumn id="5" xr3:uid="{00000000-0010-0000-2F00-000005000000}" name="Kolumna5" dataDxfId="8102">
      <calculatedColumnFormula>IFERROR(D134/C134,"")</calculatedColumnFormula>
    </tableColumn>
    <tableColumn id="6" xr3:uid="{00000000-0010-0000-2F00-000006000000}" name="Kolumna6" dataDxfId="8101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0" xr:uid="{00000000-000C-0000-FFFF-FFFF30000000}" name="Tabela1135451" displayName="Tabela1135451" ref="B146:G155" headerRowCount="0" totalsRowShown="0" headerRowDxfId="8100" dataDxfId="8099">
  <tableColumns count="6">
    <tableColumn id="1" xr3:uid="{00000000-0010-0000-3000-000001000000}" name="Kolumna1" dataDxfId="8098">
      <calculatedColumnFormula>'Wzorzec kategorii'!B108</calculatedColumnFormula>
    </tableColumn>
    <tableColumn id="2" xr3:uid="{00000000-0010-0000-3000-000002000000}" name="Kolumna2" dataDxfId="8097" dataCellStyle="Walutowy">
      <calculatedColumnFormula>Styczeń!C146+Luty!C146+Marzec!C146+Kwiecień!C146+Maj!C146+Czerwiec!C146+Lipiec!C146+Sierpień!C146+Wrzesień!C146+Październik!C146+Listopad!C146+Grudzień!C146</calculatedColumnFormula>
    </tableColumn>
    <tableColumn id="3" xr3:uid="{00000000-0010-0000-3000-000003000000}" name="Kolumna3" dataDxfId="8096" dataCellStyle="Walutowy">
      <calculatedColumnFormula>(SUM(K146:V146))</calculatedColumnFormula>
    </tableColumn>
    <tableColumn id="4" xr3:uid="{00000000-0010-0000-3000-000004000000}" name="Kolumna4" dataDxfId="8095">
      <calculatedColumnFormula>C146-D146</calculatedColumnFormula>
    </tableColumn>
    <tableColumn id="5" xr3:uid="{00000000-0010-0000-3000-000005000000}" name="Kolumna5" dataDxfId="8094">
      <calculatedColumnFormula>IFERROR(D146/C146,"")</calculatedColumnFormula>
    </tableColumn>
    <tableColumn id="6" xr3:uid="{00000000-0010-0000-3000-000006000000}" name="Kolumna6" dataDxfId="8093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1" xr:uid="{00000000-000C-0000-FFFF-FFFF31000000}" name="Tabela1236452" displayName="Tabela1236452" ref="B158:G167" headerRowCount="0" totalsRowShown="0" headerRowDxfId="8092" dataDxfId="8091">
  <tableColumns count="6">
    <tableColumn id="1" xr3:uid="{00000000-0010-0000-3100-000001000000}" name="Kolumna1" dataDxfId="8090">
      <calculatedColumnFormula>'Wzorzec kategorii'!B120</calculatedColumnFormula>
    </tableColumn>
    <tableColumn id="2" xr3:uid="{00000000-0010-0000-3100-000002000000}" name="Kolumna2" dataDxfId="8089" dataCellStyle="Walutowy">
      <calculatedColumnFormula>Styczeń!C158+Luty!C158+Marzec!C158+Kwiecień!C158+Maj!C158+Czerwiec!C158+Lipiec!C158+Sierpień!C158+Wrzesień!C158+Październik!C158+Listopad!C158+Grudzień!C158</calculatedColumnFormula>
    </tableColumn>
    <tableColumn id="3" xr3:uid="{00000000-0010-0000-3100-000003000000}" name="Kolumna3" dataDxfId="8088" dataCellStyle="Walutowy">
      <calculatedColumnFormula>(SUM(K158:V158))</calculatedColumnFormula>
    </tableColumn>
    <tableColumn id="4" xr3:uid="{00000000-0010-0000-3100-000004000000}" name="Kolumna4" dataDxfId="8087">
      <calculatedColumnFormula>C158-D158</calculatedColumnFormula>
    </tableColumn>
    <tableColumn id="5" xr3:uid="{00000000-0010-0000-3100-000005000000}" name="Kolumna5" dataDxfId="8086">
      <calculatedColumnFormula>IFERROR(D158/C158,"")</calculatedColumnFormula>
    </tableColumn>
    <tableColumn id="6" xr3:uid="{00000000-0010-0000-3100-000006000000}" name="Kolumna6" dataDxfId="8085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2" xr:uid="{00000000-000C-0000-FFFF-FFFF32000000}" name="Tabela1337453" displayName="Tabela1337453" ref="B170:G179" headerRowCount="0" totalsRowShown="0" headerRowDxfId="8084" dataDxfId="8083">
  <tableColumns count="6">
    <tableColumn id="1" xr3:uid="{00000000-0010-0000-3200-000001000000}" name="Kolumna1" dataDxfId="8082">
      <calculatedColumnFormula>'Wzorzec kategorii'!B132</calculatedColumnFormula>
    </tableColumn>
    <tableColumn id="2" xr3:uid="{00000000-0010-0000-3200-000002000000}" name="Kolumna2" dataDxfId="8081" dataCellStyle="Walutowy">
      <calculatedColumnFormula>Styczeń!C170+Luty!C170+Marzec!C170+Kwiecień!C170+Maj!C170+Czerwiec!C170+Lipiec!C170+Sierpień!C170+Wrzesień!C170+Październik!C170+Listopad!C170+Grudzień!C170</calculatedColumnFormula>
    </tableColumn>
    <tableColumn id="3" xr3:uid="{00000000-0010-0000-3200-000003000000}" name="Kolumna3" dataDxfId="8080" dataCellStyle="Walutowy">
      <calculatedColumnFormula>(SUM(K170:V170))</calculatedColumnFormula>
    </tableColumn>
    <tableColumn id="4" xr3:uid="{00000000-0010-0000-3200-000004000000}" name="Kolumna4" dataDxfId="8079">
      <calculatedColumnFormula>C170-D170</calculatedColumnFormula>
    </tableColumn>
    <tableColumn id="5" xr3:uid="{00000000-0010-0000-3200-000005000000}" name="Kolumna5" dataDxfId="8078">
      <calculatedColumnFormula>IFERROR(D170/C170,"")</calculatedColumnFormula>
    </tableColumn>
    <tableColumn id="6" xr3:uid="{00000000-0010-0000-3200-000006000000}" name="Kolumna6" dataDxfId="8077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3" xr:uid="{00000000-000C-0000-FFFF-FFFF33000000}" name="Tabela1438454" displayName="Tabela1438454" ref="B182:G191" headerRowCount="0" totalsRowShown="0" headerRowDxfId="8076" dataDxfId="8075">
  <tableColumns count="6">
    <tableColumn id="1" xr3:uid="{00000000-0010-0000-3300-000001000000}" name="Kolumna1" dataDxfId="8074">
      <calculatedColumnFormula>'Wzorzec kategorii'!B144</calculatedColumnFormula>
    </tableColumn>
    <tableColumn id="2" xr3:uid="{00000000-0010-0000-3300-000002000000}" name="Kolumna2" dataDxfId="8073" dataCellStyle="Walutowy">
      <calculatedColumnFormula>Styczeń!C182+Luty!C182+Marzec!C182+Kwiecień!C182+Maj!C182+Czerwiec!C182+Lipiec!C182+Sierpień!C182+Wrzesień!C182+Październik!C182+Listopad!C182+Grudzień!C182</calculatedColumnFormula>
    </tableColumn>
    <tableColumn id="3" xr3:uid="{00000000-0010-0000-3300-000003000000}" name="Kolumna3" dataDxfId="8072" dataCellStyle="Walutowy">
      <calculatedColumnFormula>(SUM(K182:V182))</calculatedColumnFormula>
    </tableColumn>
    <tableColumn id="4" xr3:uid="{00000000-0010-0000-3300-000004000000}" name="Kolumna4" dataDxfId="8071">
      <calculatedColumnFormula>C182-D182</calculatedColumnFormula>
    </tableColumn>
    <tableColumn id="5" xr3:uid="{00000000-0010-0000-3300-000005000000}" name="Kolumna5" dataDxfId="8070">
      <calculatedColumnFormula>IFERROR(D182/C182,"")</calculatedColumnFormula>
    </tableColumn>
    <tableColumn id="6" xr3:uid="{00000000-0010-0000-3300-000006000000}" name="Kolumna6" dataDxfId="8069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4" xr:uid="{00000000-000C-0000-FFFF-FFFF34000000}" name="Tabela1539455" displayName="Tabela1539455" ref="B194:G203" headerRowCount="0" totalsRowShown="0" headerRowDxfId="8068" dataDxfId="8067">
  <tableColumns count="6">
    <tableColumn id="1" xr3:uid="{00000000-0010-0000-3400-000001000000}" name="Kolumna1" dataDxfId="8066">
      <calculatedColumnFormula>'Wzorzec kategorii'!B156</calculatedColumnFormula>
    </tableColumn>
    <tableColumn id="2" xr3:uid="{00000000-0010-0000-3400-000002000000}" name="Kolumna2" dataDxfId="8065" dataCellStyle="Walutowy">
      <calculatedColumnFormula>Styczeń!C194+Luty!C194+Marzec!C194+Kwiecień!C194+Maj!C194+Czerwiec!C194+Lipiec!C194+Sierpień!C194+Wrzesień!C194+Październik!C194+Listopad!C194+Grudzień!C194</calculatedColumnFormula>
    </tableColumn>
    <tableColumn id="3" xr3:uid="{00000000-0010-0000-3400-000003000000}" name="Kolumna3" dataDxfId="8064" dataCellStyle="Walutowy">
      <calculatedColumnFormula>(SUM(K194:V194))</calculatedColumnFormula>
    </tableColumn>
    <tableColumn id="4" xr3:uid="{00000000-0010-0000-3400-000004000000}" name="Kolumna4" dataDxfId="8063">
      <calculatedColumnFormula>C194-D194</calculatedColumnFormula>
    </tableColumn>
    <tableColumn id="5" xr3:uid="{00000000-0010-0000-3400-000005000000}" name="Kolumna5" dataDxfId="8062">
      <calculatedColumnFormula>IFERROR(D194/C194,"")</calculatedColumnFormula>
    </tableColumn>
    <tableColumn id="6" xr3:uid="{00000000-0010-0000-3400-000006000000}" name="Kolumna6" dataDxfId="8061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5" xr:uid="{00000000-000C-0000-FFFF-FFFF35000000}" name="Tabela1640456" displayName="Tabela1640456" ref="B206:G215" headerRowCount="0" totalsRowShown="0" headerRowDxfId="8060" dataDxfId="8059">
  <tableColumns count="6">
    <tableColumn id="1" xr3:uid="{00000000-0010-0000-3500-000001000000}" name="Kolumna1" dataDxfId="8058">
      <calculatedColumnFormula>'Wzorzec kategorii'!B168</calculatedColumnFormula>
    </tableColumn>
    <tableColumn id="2" xr3:uid="{00000000-0010-0000-3500-000002000000}" name="Kolumna2" dataDxfId="8057" dataCellStyle="Walutowy">
      <calculatedColumnFormula>Styczeń!C206+Luty!C206+Marzec!C206+Kwiecień!C206+Maj!C206+Czerwiec!C206+Lipiec!C206+Sierpień!C206+Wrzesień!C206+Październik!C206+Listopad!C206+Grudzień!C206</calculatedColumnFormula>
    </tableColumn>
    <tableColumn id="3" xr3:uid="{00000000-0010-0000-3500-000003000000}" name="Kolumna3" dataDxfId="8056" dataCellStyle="Walutowy">
      <calculatedColumnFormula>(SUM(K206:V206))</calculatedColumnFormula>
    </tableColumn>
    <tableColumn id="4" xr3:uid="{00000000-0010-0000-3500-000004000000}" name="Kolumna4" dataDxfId="8055">
      <calculatedColumnFormula>C206-D206</calculatedColumnFormula>
    </tableColumn>
    <tableColumn id="5" xr3:uid="{00000000-0010-0000-3500-000005000000}" name="Kolumna5" dataDxfId="8054">
      <calculatedColumnFormula>IFERROR(D206/C206,"")</calculatedColumnFormula>
    </tableColumn>
    <tableColumn id="6" xr3:uid="{00000000-0010-0000-3500-000006000000}" name="Kolumna6" dataDxfId="8053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7" xr:uid="{00000000-000C-0000-FFFF-FFFF36000000}" name="Tabela164058468" displayName="Tabela164058468" ref="B218:G227" headerRowCount="0" totalsRowShown="0" headerRowDxfId="8052" dataDxfId="8051">
  <tableColumns count="6">
    <tableColumn id="1" xr3:uid="{00000000-0010-0000-3600-000001000000}" name="Kolumna1" dataDxfId="8050">
      <calculatedColumnFormula>'Wzorzec kategorii'!B180</calculatedColumnFormula>
    </tableColumn>
    <tableColumn id="2" xr3:uid="{00000000-0010-0000-3600-000002000000}" name="Kolumna2" dataDxfId="8049" dataCellStyle="Walutowy">
      <calculatedColumnFormula>Styczeń!C218+Luty!C218+Marzec!C218+Kwiecień!C218+Maj!C218+Czerwiec!C218+Lipiec!C218+Sierpień!C218+Wrzesień!C218+Październik!C218+Listopad!C218+Grudzień!C218</calculatedColumnFormula>
    </tableColumn>
    <tableColumn id="3" xr3:uid="{00000000-0010-0000-3600-000003000000}" name="Kolumna3" dataDxfId="8048" dataCellStyle="Walutowy">
      <calculatedColumnFormula>(SUM(K218:V218))</calculatedColumnFormula>
    </tableColumn>
    <tableColumn id="4" xr3:uid="{00000000-0010-0000-3600-000004000000}" name="Kolumna4" dataDxfId="8047">
      <calculatedColumnFormula>C218-D218</calculatedColumnFormula>
    </tableColumn>
    <tableColumn id="5" xr3:uid="{00000000-0010-0000-3600-000005000000}" name="Kolumna5" dataDxfId="8046">
      <calculatedColumnFormula>IFERROR(D218/C218,"")</calculatedColumnFormula>
    </tableColumn>
    <tableColumn id="6" xr3:uid="{00000000-0010-0000-3600-000006000000}" name="Kolumna6" dataDxfId="8045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8" displayName="Tabela8" ref="B92:G96" headerRowCount="0" totalsRowShown="0" headerRowDxfId="8716" dataDxfId="8715">
  <tableColumns count="6">
    <tableColumn id="1" xr3:uid="{00000000-0010-0000-0500-000001000000}" name="Kolumna1" headerRowDxfId="8714" dataDxfId="8713"/>
    <tableColumn id="2" xr3:uid="{00000000-0010-0000-0500-000002000000}" name="Kolumna2" dataDxfId="8712"/>
    <tableColumn id="3" xr3:uid="{00000000-0010-0000-0500-000003000000}" name="Kolumna3" dataDxfId="8711"/>
    <tableColumn id="4" xr3:uid="{00000000-0010-0000-0500-000004000000}" name="Kolumna4" dataDxfId="8710">
      <calculatedColumnFormula>C92-D92</calculatedColumnFormula>
    </tableColumn>
    <tableColumn id="5" xr3:uid="{00000000-0010-0000-0500-000005000000}" name="Kolumna5" dataDxfId="8709">
      <calculatedColumnFormula>IFERROR(D92/C92,"")</calculatedColumnFormula>
    </tableColumn>
    <tableColumn id="6" xr3:uid="{00000000-0010-0000-0500-000006000000}" name="Kolumna6" dataDxfId="8708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9" xr:uid="{00000000-000C-0000-FFFF-FFFF37000000}" name="Tabela16405860470" displayName="Tabela16405860470" ref="B230:G239" headerRowCount="0" totalsRowShown="0" headerRowDxfId="8044" dataDxfId="8043">
  <tableColumns count="6">
    <tableColumn id="1" xr3:uid="{00000000-0010-0000-3700-000001000000}" name="Kolumna1" dataDxfId="8042">
      <calculatedColumnFormula>'Wzorzec kategorii'!B192</calculatedColumnFormula>
    </tableColumn>
    <tableColumn id="2" xr3:uid="{00000000-0010-0000-3700-000002000000}" name="Kolumna2" dataDxfId="8041" dataCellStyle="Walutowy">
      <calculatedColumnFormula>Styczeń!C230+Luty!C230+Marzec!C230+Kwiecień!C230+Maj!C230+Czerwiec!C230+Lipiec!C230+Sierpień!C230+Wrzesień!C230+Październik!C230+Listopad!C230+Grudzień!C230</calculatedColumnFormula>
    </tableColumn>
    <tableColumn id="3" xr3:uid="{00000000-0010-0000-3700-000003000000}" name="Kolumna3" dataDxfId="8040" dataCellStyle="Walutowy">
      <calculatedColumnFormula>(SUM(K230:V230))</calculatedColumnFormula>
    </tableColumn>
    <tableColumn id="4" xr3:uid="{00000000-0010-0000-3700-000004000000}" name="Kolumna4" dataDxfId="8039">
      <calculatedColumnFormula>C230-D230</calculatedColumnFormula>
    </tableColumn>
    <tableColumn id="5" xr3:uid="{00000000-0010-0000-3700-000005000000}" name="Kolumna5" dataDxfId="8038">
      <calculatedColumnFormula>IFERROR(D230/C230,"")</calculatedColumnFormula>
    </tableColumn>
    <tableColumn id="6" xr3:uid="{00000000-0010-0000-3700-000006000000}" name="Kolumna6" dataDxfId="8037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0" xr:uid="{00000000-000C-0000-FFFF-FFFF38000000}" name="Tabela1640586061471" displayName="Tabela1640586061471" ref="B242:G251" headerRowCount="0" totalsRowShown="0" headerRowDxfId="8036" dataDxfId="8035">
  <tableColumns count="6">
    <tableColumn id="1" xr3:uid="{00000000-0010-0000-3800-000001000000}" name="Kolumna1" dataDxfId="8034">
      <calculatedColumnFormula>'Wzorzec kategorii'!B204</calculatedColumnFormula>
    </tableColumn>
    <tableColumn id="2" xr3:uid="{00000000-0010-0000-3800-000002000000}" name="Kolumna2" dataDxfId="8033" dataCellStyle="Walutowy">
      <calculatedColumnFormula>Styczeń!C242+Luty!C242+Marzec!C242+Kwiecień!C242+Maj!C242+Czerwiec!C242+Lipiec!C242+Sierpień!C242+Wrzesień!C242+Październik!C242+Listopad!C242+Grudzień!C242</calculatedColumnFormula>
    </tableColumn>
    <tableColumn id="3" xr3:uid="{00000000-0010-0000-3800-000003000000}" name="Kolumna3" dataDxfId="8032" dataCellStyle="Walutowy">
      <calculatedColumnFormula>(SUM(K242:V242))</calculatedColumnFormula>
    </tableColumn>
    <tableColumn id="4" xr3:uid="{00000000-0010-0000-3800-000004000000}" name="Kolumna4" dataDxfId="8031">
      <calculatedColumnFormula>C242-D242</calculatedColumnFormula>
    </tableColumn>
    <tableColumn id="5" xr3:uid="{00000000-0010-0000-3800-000005000000}" name="Kolumna5" dataDxfId="8030">
      <calculatedColumnFormula>IFERROR(D242/C242,"")</calculatedColumnFormula>
    </tableColumn>
    <tableColumn id="6" xr3:uid="{00000000-0010-0000-3800-000006000000}" name="Kolumna6" dataDxfId="8029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6" xr:uid="{27859135-0076-3843-B1DF-E33FEF9342E0}" name="Tabela376" displayName="Tabela376" ref="I52:V66" headerRowCount="0" totalsRowShown="0" headerRowDxfId="8028" dataDxfId="8027">
  <tableColumns count="14">
    <tableColumn id="1" xr3:uid="{6DA1E272-9CA7-8A40-9C3B-03DB425CE4F2}" name="Kolumna1" dataDxfId="8026"/>
    <tableColumn id="2" xr3:uid="{5B64E068-1306-FC46-B8F4-1822CCD8421F}" name="Kolumna2" dataDxfId="8025">
      <calculatedColumnFormula>(SUM(K52:V52)/$J$44)</calculatedColumnFormula>
    </tableColumn>
    <tableColumn id="3" xr3:uid="{DB85B989-E9F8-A545-B9AD-C708484A1933}" name="Kolumna3" dataDxfId="8024">
      <calculatedColumnFormula>Styczeń!D52</calculatedColumnFormula>
    </tableColumn>
    <tableColumn id="4" xr3:uid="{F14914AA-D4DF-694B-ABE4-5819BF770DD9}" name="Kolumna4" dataDxfId="8023">
      <calculatedColumnFormula>Luty!D52</calculatedColumnFormula>
    </tableColumn>
    <tableColumn id="5" xr3:uid="{74A58F5F-93F7-6946-86B8-F114FCAA19EF}" name="Kolumna5" dataDxfId="8022">
      <calculatedColumnFormula>Marzec!D52</calculatedColumnFormula>
    </tableColumn>
    <tableColumn id="6" xr3:uid="{19DE3BF4-82F8-8248-B5B0-1604D50B1FB2}" name="Kolumna6" dataDxfId="8021">
      <calculatedColumnFormula>Kwiecień!D52</calculatedColumnFormula>
    </tableColumn>
    <tableColumn id="7" xr3:uid="{042A6992-5FA7-7145-AF0C-6FD437592B87}" name="Kolumna7" dataDxfId="8020">
      <calculatedColumnFormula>Maj!D52</calculatedColumnFormula>
    </tableColumn>
    <tableColumn id="8" xr3:uid="{7A828F28-5343-2B46-9D11-B2D5B2550983}" name="Kolumna8" dataDxfId="8019">
      <calculatedColumnFormula>Czerwiec!D52</calculatedColumnFormula>
    </tableColumn>
    <tableColumn id="9" xr3:uid="{C689C903-D7B2-6F43-AD09-67C0C6496296}" name="Kolumna9" dataDxfId="8018">
      <calculatedColumnFormula>Lipiec!D52</calculatedColumnFormula>
    </tableColumn>
    <tableColumn id="10" xr3:uid="{0993ABA5-2344-4D4C-B9BF-30AC2E64FD35}" name="Kolumna10" dataDxfId="8017">
      <calculatedColumnFormula>Sierpień!D52</calculatedColumnFormula>
    </tableColumn>
    <tableColumn id="11" xr3:uid="{006C9028-9D06-9043-A72C-D413AB749559}" name="Kolumna11" dataDxfId="8016">
      <calculatedColumnFormula>Wrzesień!D52</calculatedColumnFormula>
    </tableColumn>
    <tableColumn id="12" xr3:uid="{316BB1F5-6C93-EE4F-A6E2-B6FB0540F747}" name="Kolumna12" dataDxfId="8015">
      <calculatedColumnFormula>Październik!D52</calculatedColumnFormula>
    </tableColumn>
    <tableColumn id="13" xr3:uid="{8D17E925-E318-AA4F-8E19-79110CFB90D6}" name="Kolumna13" dataDxfId="8014">
      <calculatedColumnFormula>Listopad!D52</calculatedColumnFormula>
    </tableColumn>
    <tableColumn id="14" xr3:uid="{2CD5EC01-BA46-664C-AE00-085098632927}" name="Kolumna14" dataDxfId="8013">
      <calculatedColumnFormula>Grudzień!D52</calculatedColumnFormula>
    </tableColumn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7" xr:uid="{2EC59730-41B9-914A-9146-A68DE777382B}" name="Tabela377" displayName="Tabela377" ref="I74:V83" headerRowCount="0" totalsRowShown="0" headerRowDxfId="8012" dataDxfId="8011">
  <tableColumns count="14">
    <tableColumn id="1" xr3:uid="{194F2D63-7118-E441-BE39-6630B5ACB1C5}" name="Kolumna1" dataDxfId="8010"/>
    <tableColumn id="2" xr3:uid="{63DAA8B1-031E-D440-9EF4-193F45D72F38}" name="Kolumna2" dataDxfId="8009">
      <calculatedColumnFormula>(SUM(K74:V74)/$J$44)</calculatedColumnFormula>
    </tableColumn>
    <tableColumn id="3" xr3:uid="{CF183A1D-9F06-3740-8828-B2611E8DC4B5}" name="Kolumna3" dataDxfId="8008">
      <calculatedColumnFormula>Styczeń!D74</calculatedColumnFormula>
    </tableColumn>
    <tableColumn id="4" xr3:uid="{51BA5E84-0929-514A-9270-A17F39326FE1}" name="Kolumna4" dataDxfId="8007">
      <calculatedColumnFormula>Luty!D74</calculatedColumnFormula>
    </tableColumn>
    <tableColumn id="5" xr3:uid="{DF84DCF5-5F34-2E43-85B4-74DE9E948FF3}" name="Kolumna5" dataDxfId="8006">
      <calculatedColumnFormula>Marzec!D74</calculatedColumnFormula>
    </tableColumn>
    <tableColumn id="6" xr3:uid="{E7EB847D-C985-004A-9A62-EDAD340C9C94}" name="Kolumna6" dataDxfId="8005">
      <calculatedColumnFormula>Kwiecień!D74</calculatedColumnFormula>
    </tableColumn>
    <tableColumn id="7" xr3:uid="{26389F1C-D1D9-B142-B326-6CBB7DD6E323}" name="Kolumna7" dataDxfId="8004">
      <calculatedColumnFormula>Maj!D74</calculatedColumnFormula>
    </tableColumn>
    <tableColumn id="8" xr3:uid="{86F88EAE-C733-2443-B279-CDC768F557FA}" name="Kolumna8" dataDxfId="8003">
      <calculatedColumnFormula>Czerwiec!D74</calculatedColumnFormula>
    </tableColumn>
    <tableColumn id="9" xr3:uid="{89420CC3-DAA5-1B42-B256-6A37271A8537}" name="Kolumna9" dataDxfId="8002">
      <calculatedColumnFormula>Lipiec!D74</calculatedColumnFormula>
    </tableColumn>
    <tableColumn id="10" xr3:uid="{252F46B2-F85F-E647-ABC8-A19D1266B628}" name="Kolumna10" dataDxfId="8001">
      <calculatedColumnFormula>Sierpień!D74</calculatedColumnFormula>
    </tableColumn>
    <tableColumn id="11" xr3:uid="{AF6A8B4A-A507-4C41-A8D2-A613EDCF32A0}" name="Kolumna11" dataDxfId="8000">
      <calculatedColumnFormula>Wrzesień!D74</calculatedColumnFormula>
    </tableColumn>
    <tableColumn id="12" xr3:uid="{AD91612C-DA27-E742-B173-40EF8F229953}" name="Kolumna12" dataDxfId="7999">
      <calculatedColumnFormula>Październik!D74</calculatedColumnFormula>
    </tableColumn>
    <tableColumn id="13" xr3:uid="{117CA5AC-1165-974D-80DD-970BE9E5CDD4}" name="Kolumna13" dataDxfId="7998">
      <calculatedColumnFormula>Listopad!D74</calculatedColumnFormula>
    </tableColumn>
    <tableColumn id="14" xr3:uid="{F2014835-322D-1B45-832A-8B1514020BC0}" name="Kolumna14" dataDxfId="7997">
      <calculatedColumnFormula>Grudzień!D74</calculatedColumnFormula>
    </tableColumn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8" xr:uid="{A2E1AC93-18BE-A24D-8EA4-EC55682DBEB4}" name="Tabela377379" displayName="Tabela377379" ref="I86:V95" headerRowCount="0" totalsRowShown="0" headerRowDxfId="7996" dataDxfId="7995">
  <tableColumns count="14">
    <tableColumn id="1" xr3:uid="{B235616D-7CB5-5046-8FE7-650818B20387}" name="Kolumna1" dataDxfId="7994"/>
    <tableColumn id="2" xr3:uid="{64C5EEA0-C90F-2E42-98AB-1DF149536247}" name="Kolumna2" dataDxfId="7993">
      <calculatedColumnFormula>(SUM(K86:V86)/$J$44)</calculatedColumnFormula>
    </tableColumn>
    <tableColumn id="3" xr3:uid="{16B79CC1-B0AA-0947-A419-B7303649A30F}" name="Kolumna3" dataDxfId="7992">
      <calculatedColumnFormula>Styczeń!D86</calculatedColumnFormula>
    </tableColumn>
    <tableColumn id="4" xr3:uid="{C6300F37-A3F4-F748-81AD-689A1FB8AFEC}" name="Kolumna4" dataDxfId="7991">
      <calculatedColumnFormula>Luty!D86</calculatedColumnFormula>
    </tableColumn>
    <tableColumn id="5" xr3:uid="{246B1676-277E-4841-9590-8587C41F0B0F}" name="Kolumna5" dataDxfId="7990">
      <calculatedColumnFormula>Marzec!D86</calculatedColumnFormula>
    </tableColumn>
    <tableColumn id="6" xr3:uid="{073A740D-E784-FE46-BAE7-7369EC8E32C6}" name="Kolumna6" dataDxfId="7989">
      <calculatedColumnFormula>Kwiecień!D86</calculatedColumnFormula>
    </tableColumn>
    <tableColumn id="7" xr3:uid="{D562A90B-6B97-3F4E-AC43-549F625C312E}" name="Kolumna7" dataDxfId="7988">
      <calculatedColumnFormula>Maj!D86</calculatedColumnFormula>
    </tableColumn>
    <tableColumn id="8" xr3:uid="{C39094BA-B6DD-9944-A8A3-29F8F05C567E}" name="Kolumna8" dataDxfId="7987">
      <calculatedColumnFormula>Czerwiec!D86</calculatedColumnFormula>
    </tableColumn>
    <tableColumn id="9" xr3:uid="{386A3AC6-461B-D848-9732-B4019DF87458}" name="Kolumna9" dataDxfId="7986">
      <calculatedColumnFormula>Lipiec!D86</calculatedColumnFormula>
    </tableColumn>
    <tableColumn id="10" xr3:uid="{51F3C613-E3C7-5C44-A2A3-A8F6A3154DF4}" name="Kolumna10" dataDxfId="7985">
      <calculatedColumnFormula>Sierpień!D86</calculatedColumnFormula>
    </tableColumn>
    <tableColumn id="11" xr3:uid="{A1222437-017B-D34A-8069-D02DD3EF0461}" name="Kolumna11" dataDxfId="7984">
      <calculatedColumnFormula>Wrzesień!D86</calculatedColumnFormula>
    </tableColumn>
    <tableColumn id="12" xr3:uid="{4C8056D2-44EC-7C4A-A230-94F2406B6032}" name="Kolumna12" dataDxfId="7983">
      <calculatedColumnFormula>Październik!D86</calculatedColumnFormula>
    </tableColumn>
    <tableColumn id="13" xr3:uid="{C4BED62F-89A0-E74F-98EB-3433202AA9C9}" name="Kolumna13" dataDxfId="7982">
      <calculatedColumnFormula>Listopad!D86</calculatedColumnFormula>
    </tableColumn>
    <tableColumn id="14" xr3:uid="{6CE178CC-92E6-E147-8FD9-A0682C129AF9}" name="Kolumna14" dataDxfId="7981">
      <calculatedColumnFormula>Grudzień!D86</calculatedColumnFormula>
    </tableColumn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0" xr:uid="{D99D4D7B-5D71-724B-BE34-DAC90BDE8BBC}" name="Tabela377381" displayName="Tabela377381" ref="I98:V107" headerRowCount="0" totalsRowShown="0" headerRowDxfId="7980" dataDxfId="7979">
  <tableColumns count="14">
    <tableColumn id="1" xr3:uid="{2D1A8514-3E94-7349-8A4A-83149FF15C2C}" name="Kolumna1" dataDxfId="7978"/>
    <tableColumn id="2" xr3:uid="{775BBBD4-E3EB-8243-8BDC-540E838D4754}" name="Kolumna2" dataDxfId="7977">
      <calculatedColumnFormula>(SUM(K98:V98)/$J$44)</calculatedColumnFormula>
    </tableColumn>
    <tableColumn id="3" xr3:uid="{0B24E279-70A6-874B-A7E1-DF671CC1CC80}" name="Kolumna3" dataDxfId="7976">
      <calculatedColumnFormula>Styczeń!D98</calculatedColumnFormula>
    </tableColumn>
    <tableColumn id="4" xr3:uid="{18C4B462-4A7E-6A45-B5C8-DF1DA48C4CAD}" name="Kolumna4" dataDxfId="7975">
      <calculatedColumnFormula>Luty!D98</calculatedColumnFormula>
    </tableColumn>
    <tableColumn id="5" xr3:uid="{C081439C-1106-634F-BF2E-775DD84105D8}" name="Kolumna5" dataDxfId="7974">
      <calculatedColumnFormula>Marzec!D98</calculatedColumnFormula>
    </tableColumn>
    <tableColumn id="6" xr3:uid="{22D2847E-B45B-7742-8732-3D1B72DE7717}" name="Kolumna6" dataDxfId="7973">
      <calculatedColumnFormula>Kwiecień!D98</calculatedColumnFormula>
    </tableColumn>
    <tableColumn id="7" xr3:uid="{B74AB794-A455-1D40-BE05-FAB3C7A38ADB}" name="Kolumna7" dataDxfId="7972">
      <calculatedColumnFormula>Maj!D98</calculatedColumnFormula>
    </tableColumn>
    <tableColumn id="8" xr3:uid="{85FA61B9-0975-5240-B523-29F9A8DFE6CF}" name="Kolumna8" dataDxfId="7971">
      <calculatedColumnFormula>Czerwiec!D98</calculatedColumnFormula>
    </tableColumn>
    <tableColumn id="9" xr3:uid="{AE9D28A9-3D3F-1D49-9A93-52753CC2DB7C}" name="Kolumna9" dataDxfId="7970">
      <calculatedColumnFormula>Lipiec!D98</calculatedColumnFormula>
    </tableColumn>
    <tableColumn id="10" xr3:uid="{031E5BFA-3033-484F-A4E6-91A7069C54A9}" name="Kolumna10" dataDxfId="7969">
      <calculatedColumnFormula>Sierpień!D98</calculatedColumnFormula>
    </tableColumn>
    <tableColumn id="11" xr3:uid="{6320C7BB-8BCE-5B4C-AE90-4C62DCBD1296}" name="Kolumna11" dataDxfId="7968">
      <calculatedColumnFormula>Wrzesień!D98</calculatedColumnFormula>
    </tableColumn>
    <tableColumn id="12" xr3:uid="{DE52EA4D-6ABC-1341-970B-95E1DBEB35F3}" name="Kolumna12" dataDxfId="7967">
      <calculatedColumnFormula>Październik!D98</calculatedColumnFormula>
    </tableColumn>
    <tableColumn id="13" xr3:uid="{339EA45D-2572-534D-82F1-365FBB005662}" name="Kolumna13" dataDxfId="7966">
      <calculatedColumnFormula>Listopad!D98</calculatedColumnFormula>
    </tableColumn>
    <tableColumn id="14" xr3:uid="{5E450DB2-799A-C340-BB8B-F965796BA97C}" name="Kolumna14" dataDxfId="7965">
      <calculatedColumnFormula>Grudzień!D98</calculatedColumnFormula>
    </tableColumn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1" xr:uid="{8D14C706-D356-DF4B-8B98-9923B399B687}" name="Tabela377382" displayName="Tabela377382" ref="I110:V119" headerRowCount="0" totalsRowShown="0" headerRowDxfId="7964" dataDxfId="7963">
  <tableColumns count="14">
    <tableColumn id="1" xr3:uid="{EECD885E-B9B7-E643-B652-F36AF0C549B8}" name="Kolumna1" dataDxfId="7962"/>
    <tableColumn id="2" xr3:uid="{87D92C5F-B28E-F941-9F73-579176E2446D}" name="Kolumna2" dataDxfId="7961">
      <calculatedColumnFormula>(SUM(K110:V110)/$J$44)</calculatedColumnFormula>
    </tableColumn>
    <tableColumn id="3" xr3:uid="{A69A08DC-F6DE-1145-9FEC-9F6A1F36328B}" name="Kolumna3" dataDxfId="7960">
      <calculatedColumnFormula>Styczeń!D110</calculatedColumnFormula>
    </tableColumn>
    <tableColumn id="4" xr3:uid="{77004706-3F45-094E-911C-F41911817BF0}" name="Kolumna4" dataDxfId="7959">
      <calculatedColumnFormula>Luty!D110</calculatedColumnFormula>
    </tableColumn>
    <tableColumn id="5" xr3:uid="{017E4870-6EEF-0443-A7EF-49FA7A3F455B}" name="Kolumna5" dataDxfId="7958">
      <calculatedColumnFormula>Marzec!D110</calculatedColumnFormula>
    </tableColumn>
    <tableColumn id="6" xr3:uid="{05D62745-31DE-C64E-930A-6C52E5CAA851}" name="Kolumna6" dataDxfId="7957">
      <calculatedColumnFormula>Kwiecień!D110</calculatedColumnFormula>
    </tableColumn>
    <tableColumn id="7" xr3:uid="{1511224D-B416-2C48-BFF0-A419D9B0DBA3}" name="Kolumna7" dataDxfId="7956">
      <calculatedColumnFormula>Maj!D110</calculatedColumnFormula>
    </tableColumn>
    <tableColumn id="8" xr3:uid="{E12A4B8D-1937-6A44-A73D-06B0130FE7FB}" name="Kolumna8" dataDxfId="7955">
      <calculatedColumnFormula>Czerwiec!D110</calculatedColumnFormula>
    </tableColumn>
    <tableColumn id="9" xr3:uid="{1C6A8ABC-6D36-2545-8ECA-D99D6033A4D7}" name="Kolumna9" dataDxfId="7954">
      <calculatedColumnFormula>Lipiec!D110</calculatedColumnFormula>
    </tableColumn>
    <tableColumn id="10" xr3:uid="{0CB3E263-83B0-0948-AAA8-7C6FCF354D18}" name="Kolumna10" dataDxfId="7953">
      <calculatedColumnFormula>Sierpień!D110</calculatedColumnFormula>
    </tableColumn>
    <tableColumn id="11" xr3:uid="{CA9A10DA-0AFC-B24B-B783-D13624BC68F3}" name="Kolumna11" dataDxfId="7952">
      <calculatedColumnFormula>Wrzesień!D110</calculatedColumnFormula>
    </tableColumn>
    <tableColumn id="12" xr3:uid="{46D5B2E9-EA2B-FB41-992E-A2615A657B88}" name="Kolumna12" dataDxfId="7951">
      <calculatedColumnFormula>Październik!D110</calculatedColumnFormula>
    </tableColumn>
    <tableColumn id="13" xr3:uid="{24D0B65E-E8FF-D347-AF70-DBF0431BA2BA}" name="Kolumna13" dataDxfId="7950">
      <calculatedColumnFormula>Listopad!D110</calculatedColumnFormula>
    </tableColumn>
    <tableColumn id="14" xr3:uid="{DD240B33-70A0-074C-B3BE-9114E1AE3BAE}" name="Kolumna14" dataDxfId="7949">
      <calculatedColumnFormula>Grudzień!D110</calculatedColumnFormula>
    </tableColumn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2" xr:uid="{DC7B4ABE-B199-FA49-A6C7-8191E3B4B07C}" name="Tabela377383" displayName="Tabela377383" ref="I122:V131" headerRowCount="0" totalsRowShown="0" headerRowDxfId="7948" dataDxfId="7947">
  <tableColumns count="14">
    <tableColumn id="1" xr3:uid="{3DC46E6A-FBCF-8043-839A-BFD9EFF407D7}" name="Kolumna1" dataDxfId="7946"/>
    <tableColumn id="2" xr3:uid="{03727ED4-98F1-0D41-A1BD-A636F009694B}" name="Kolumna2" dataDxfId="7945">
      <calculatedColumnFormula>(SUM(K122:V122)/$J$44)</calculatedColumnFormula>
    </tableColumn>
    <tableColumn id="3" xr3:uid="{2E7287EC-0AFB-C343-AB15-955BBDD2EDC0}" name="Kolumna3" dataDxfId="7944">
      <calculatedColumnFormula>Styczeń!D122</calculatedColumnFormula>
    </tableColumn>
    <tableColumn id="4" xr3:uid="{D08DDBB6-FF70-574B-9D6B-8847E8169E20}" name="Kolumna4" dataDxfId="7943">
      <calculatedColumnFormula>Luty!D122</calculatedColumnFormula>
    </tableColumn>
    <tableColumn id="5" xr3:uid="{B9E478C1-3EE4-3B4C-9508-6A64720A70BB}" name="Kolumna5" dataDxfId="7942">
      <calculatedColumnFormula>Marzec!D122</calculatedColumnFormula>
    </tableColumn>
    <tableColumn id="6" xr3:uid="{A5F39A46-D0C6-D549-BB85-0F8AD9D11FD3}" name="Kolumna6" dataDxfId="7941">
      <calculatedColumnFormula>Kwiecień!D122</calculatedColumnFormula>
    </tableColumn>
    <tableColumn id="7" xr3:uid="{C48495EA-E9ED-A742-9ADA-D1B2185C5580}" name="Kolumna7" dataDxfId="7940">
      <calculatedColumnFormula>Maj!D122</calculatedColumnFormula>
    </tableColumn>
    <tableColumn id="8" xr3:uid="{DF6A3D28-74E3-5842-94AB-7382FCABE3B3}" name="Kolumna8" dataDxfId="7939">
      <calculatedColumnFormula>Czerwiec!D122</calculatedColumnFormula>
    </tableColumn>
    <tableColumn id="9" xr3:uid="{0197F86B-A68B-0E47-87D1-8AAE61B13C45}" name="Kolumna9" dataDxfId="7938">
      <calculatedColumnFormula>Lipiec!D122</calculatedColumnFormula>
    </tableColumn>
    <tableColumn id="10" xr3:uid="{5EF70544-509C-AA46-A638-68A85E5422C2}" name="Kolumna10" dataDxfId="7937">
      <calculatedColumnFormula>Sierpień!D122</calculatedColumnFormula>
    </tableColumn>
    <tableColumn id="11" xr3:uid="{4794EF00-FD07-0C42-A9D5-5446ECDF0037}" name="Kolumna11" dataDxfId="7936">
      <calculatedColumnFormula>Wrzesień!D122</calculatedColumnFormula>
    </tableColumn>
    <tableColumn id="12" xr3:uid="{A01FB407-FF4D-EC48-814F-5F3643279AE0}" name="Kolumna12" dataDxfId="7935">
      <calculatedColumnFormula>Październik!D122</calculatedColumnFormula>
    </tableColumn>
    <tableColumn id="13" xr3:uid="{BB7E9351-6890-0649-83BB-8BF760A65E7E}" name="Kolumna13" dataDxfId="7934">
      <calculatedColumnFormula>Listopad!D122</calculatedColumnFormula>
    </tableColumn>
    <tableColumn id="14" xr3:uid="{0D83E4AF-4EDE-6244-837E-2BD65FF0B075}" name="Kolumna14" dataDxfId="7933">
      <calculatedColumnFormula>Grudzień!D122</calculatedColumnFormula>
    </tableColumn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3" xr:uid="{7431FDF0-BD33-A64A-91B8-0B977E37FBAB}" name="Tabela377384" displayName="Tabela377384" ref="I134:V143" headerRowCount="0" totalsRowShown="0" headerRowDxfId="7932" dataDxfId="7931">
  <tableColumns count="14">
    <tableColumn id="1" xr3:uid="{439DB51D-DA12-0A4D-A720-F4183D3B963E}" name="Kolumna1" dataDxfId="7930"/>
    <tableColumn id="2" xr3:uid="{6DD70F4C-FC67-B047-854C-4FBDD1706849}" name="Kolumna2" dataDxfId="7929">
      <calculatedColumnFormula>(SUM(K134:V134)/$J$44)</calculatedColumnFormula>
    </tableColumn>
    <tableColumn id="3" xr3:uid="{6914E02B-347C-594F-B507-B39AF6F4610A}" name="Kolumna3" dataDxfId="7928">
      <calculatedColumnFormula>Styczeń!D134</calculatedColumnFormula>
    </tableColumn>
    <tableColumn id="4" xr3:uid="{B806C72D-5DE0-EE44-91A7-7696D1D4AF86}" name="Kolumna4" dataDxfId="7927">
      <calculatedColumnFormula>Luty!D134</calculatedColumnFormula>
    </tableColumn>
    <tableColumn id="5" xr3:uid="{21B058F3-4C34-C745-8FAE-147025D0C403}" name="Kolumna5" dataDxfId="7926">
      <calculatedColumnFormula>Marzec!D134</calculatedColumnFormula>
    </tableColumn>
    <tableColumn id="6" xr3:uid="{9524E901-E58D-A44F-8ACA-44594A4F315D}" name="Kolumna6" dataDxfId="7925">
      <calculatedColumnFormula>Kwiecień!D134</calculatedColumnFormula>
    </tableColumn>
    <tableColumn id="7" xr3:uid="{FA804951-794E-8140-ACDD-D440C337ADAC}" name="Kolumna7" dataDxfId="7924">
      <calculatedColumnFormula>Maj!D134</calculatedColumnFormula>
    </tableColumn>
    <tableColumn id="8" xr3:uid="{54E57D4D-7518-3549-8E4D-C7B4000E9E08}" name="Kolumna8" dataDxfId="7923">
      <calculatedColumnFormula>Czerwiec!D134</calculatedColumnFormula>
    </tableColumn>
    <tableColumn id="9" xr3:uid="{76C631B2-AC06-0F41-8928-448BB6B81AB9}" name="Kolumna9" dataDxfId="7922">
      <calculatedColumnFormula>Lipiec!D134</calculatedColumnFormula>
    </tableColumn>
    <tableColumn id="10" xr3:uid="{F64EB456-FBEE-0247-9B56-CE101BD3DB9D}" name="Kolumna10" dataDxfId="7921">
      <calculatedColumnFormula>Sierpień!D134</calculatedColumnFormula>
    </tableColumn>
    <tableColumn id="11" xr3:uid="{779AA196-ACC3-1B4B-8097-F95BCA2E8B1B}" name="Kolumna11" dataDxfId="7920">
      <calculatedColumnFormula>Wrzesień!D134</calculatedColumnFormula>
    </tableColumn>
    <tableColumn id="12" xr3:uid="{368B2396-BA9A-A545-9E95-4A73C181017C}" name="Kolumna12" dataDxfId="7919">
      <calculatedColumnFormula>Październik!D134</calculatedColumnFormula>
    </tableColumn>
    <tableColumn id="13" xr3:uid="{DA392853-129B-2E43-AC98-8476CD42ADA0}" name="Kolumna13" dataDxfId="7918">
      <calculatedColumnFormula>Listopad!D134</calculatedColumnFormula>
    </tableColumn>
    <tableColumn id="14" xr3:uid="{6B044C88-0506-6A48-8AF1-A48C2947D3CD}" name="Kolumna14" dataDxfId="7917">
      <calculatedColumnFormula>Grudzień!D134</calculatedColumnFormula>
    </tableColumn>
  </tableColumns>
  <tableStyleInfo name="TableStyleLight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4" xr:uid="{F209CC1D-52E7-0141-8ACA-7BC40F3EBCF5}" name="Tabela377385" displayName="Tabela377385" ref="I146:V155" headerRowCount="0" totalsRowShown="0" headerRowDxfId="7916" dataDxfId="7915">
  <tableColumns count="14">
    <tableColumn id="1" xr3:uid="{FD2E2BB7-1065-1343-A274-2E06F7807743}" name="Kolumna1" dataDxfId="7914"/>
    <tableColumn id="2" xr3:uid="{B9AA9AF2-858F-614A-8D70-7870E71F60DB}" name="Kolumna2" dataDxfId="7913">
      <calculatedColumnFormula>(SUM(K146:V146)/$J$44)</calculatedColumnFormula>
    </tableColumn>
    <tableColumn id="3" xr3:uid="{A7A6CCEC-093C-0D41-83A9-97E946DBDF07}" name="Kolumna3" dataDxfId="7912">
      <calculatedColumnFormula>Styczeń!D146</calculatedColumnFormula>
    </tableColumn>
    <tableColumn id="4" xr3:uid="{D88E2390-843A-1D4D-9058-E4257954157F}" name="Kolumna4" dataDxfId="7911">
      <calculatedColumnFormula>Luty!D146</calculatedColumnFormula>
    </tableColumn>
    <tableColumn id="5" xr3:uid="{29D1BF80-CE4E-F54D-B2C7-B5C7CBC8C3CC}" name="Kolumna5" dataDxfId="7910">
      <calculatedColumnFormula>Marzec!D146</calculatedColumnFormula>
    </tableColumn>
    <tableColumn id="6" xr3:uid="{F344A4B9-C524-DE48-B000-A11CA04BA7C2}" name="Kolumna6" dataDxfId="7909">
      <calculatedColumnFormula>Kwiecień!D146</calculatedColumnFormula>
    </tableColumn>
    <tableColumn id="7" xr3:uid="{17599A6D-BC61-FC44-BD74-ADCDAAA4311F}" name="Kolumna7" dataDxfId="7908">
      <calculatedColumnFormula>Maj!D146</calculatedColumnFormula>
    </tableColumn>
    <tableColumn id="8" xr3:uid="{F400D592-448D-A64E-99FE-4B63F8764479}" name="Kolumna8" dataDxfId="7907">
      <calculatedColumnFormula>Czerwiec!D146</calculatedColumnFormula>
    </tableColumn>
    <tableColumn id="9" xr3:uid="{3CB9FE9D-C56A-954E-9404-410955B3E615}" name="Kolumna9" dataDxfId="7906">
      <calculatedColumnFormula>Lipiec!D146</calculatedColumnFormula>
    </tableColumn>
    <tableColumn id="10" xr3:uid="{54E136D9-6C15-DA42-8C8E-FDC4F849F75F}" name="Kolumna10" dataDxfId="7905">
      <calculatedColumnFormula>Sierpień!D146</calculatedColumnFormula>
    </tableColumn>
    <tableColumn id="11" xr3:uid="{BDD9C6BB-A913-E74A-8321-A07F620A122E}" name="Kolumna11" dataDxfId="7904">
      <calculatedColumnFormula>Wrzesień!D146</calculatedColumnFormula>
    </tableColumn>
    <tableColumn id="12" xr3:uid="{BF7F8B35-29F3-334D-86D3-B238B2701996}" name="Kolumna12" dataDxfId="7903">
      <calculatedColumnFormula>Październik!D146</calculatedColumnFormula>
    </tableColumn>
    <tableColumn id="13" xr3:uid="{68517288-E456-BD47-9431-1C639CB7D910}" name="Kolumna13" dataDxfId="7902">
      <calculatedColumnFormula>Listopad!D146</calculatedColumnFormula>
    </tableColumn>
    <tableColumn id="14" xr3:uid="{57A108CA-985D-8549-A3BF-7BDB7DFE2381}" name="Kolumna14" dataDxfId="7901">
      <calculatedColumnFormula>Grudzień!D146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9" displayName="Tabela9" ref="B99:G102" headerRowCount="0" totalsRowShown="0" headerRowDxfId="8707" dataDxfId="8706">
  <tableColumns count="6">
    <tableColumn id="1" xr3:uid="{00000000-0010-0000-0600-000001000000}" name="Kolumna1" headerRowDxfId="8705" dataDxfId="8704"/>
    <tableColumn id="2" xr3:uid="{00000000-0010-0000-0600-000002000000}" name="Kolumna2" dataDxfId="8703"/>
    <tableColumn id="3" xr3:uid="{00000000-0010-0000-0600-000003000000}" name="Kolumna3" dataDxfId="8702">
      <calculatedColumnFormula>SUM(Tabela192125[#This Row])</calculatedColumnFormula>
    </tableColumn>
    <tableColumn id="4" xr3:uid="{00000000-0010-0000-0600-000004000000}" name="Kolumna4" dataDxfId="8701">
      <calculatedColumnFormula>C99-D99</calculatedColumnFormula>
    </tableColumn>
    <tableColumn id="5" xr3:uid="{00000000-0010-0000-0600-000005000000}" name="Kolumna5" dataDxfId="8700">
      <calculatedColumnFormula>IFERROR(D99/C99,"")</calculatedColumnFormula>
    </tableColumn>
    <tableColumn id="6" xr3:uid="{00000000-0010-0000-0600-000006000000}" name="Kolumna6" dataDxfId="8699"/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5" xr:uid="{FAFE7B0F-BBDC-0649-95F8-EF708CB9C0D3}" name="Tabela377386" displayName="Tabela377386" ref="I158:V167" headerRowCount="0" totalsRowShown="0" headerRowDxfId="7900" dataDxfId="7899">
  <tableColumns count="14">
    <tableColumn id="1" xr3:uid="{699802CA-48FB-4946-A5CC-42883F2A7C97}" name="Kolumna1" dataDxfId="7898"/>
    <tableColumn id="2" xr3:uid="{01D3908E-8B1E-3849-A957-90E0D8E3289F}" name="Kolumna2" dataDxfId="7897">
      <calculatedColumnFormula>(SUM(K158:V158)/$J$44)</calculatedColumnFormula>
    </tableColumn>
    <tableColumn id="3" xr3:uid="{EAE1FCD6-36DD-3241-A555-A6C19CDE503D}" name="Kolumna3" dataDxfId="7896">
      <calculatedColumnFormula>Styczeń!D158</calculatedColumnFormula>
    </tableColumn>
    <tableColumn id="4" xr3:uid="{B0A3EE08-E70E-F04F-B97A-DCDB902FDC48}" name="Kolumna4" dataDxfId="7895">
      <calculatedColumnFormula>Luty!D158</calculatedColumnFormula>
    </tableColumn>
    <tableColumn id="5" xr3:uid="{4B4434F9-92B1-5244-A285-E3C165DA67FB}" name="Kolumna5" dataDxfId="7894">
      <calculatedColumnFormula>Marzec!D158</calculatedColumnFormula>
    </tableColumn>
    <tableColumn id="6" xr3:uid="{2EF600EB-15CC-1C49-8F40-5E6BB50E2D19}" name="Kolumna6" dataDxfId="7893">
      <calculatedColumnFormula>Kwiecień!D158</calculatedColumnFormula>
    </tableColumn>
    <tableColumn id="7" xr3:uid="{1BC4277A-6A92-8041-8165-EDD853AA3261}" name="Kolumna7" dataDxfId="7892">
      <calculatedColumnFormula>Maj!D158</calculatedColumnFormula>
    </tableColumn>
    <tableColumn id="8" xr3:uid="{6A0996FB-3605-D948-BEA3-DD280062EBE0}" name="Kolumna8" dataDxfId="7891">
      <calculatedColumnFormula>Czerwiec!D158</calculatedColumnFormula>
    </tableColumn>
    <tableColumn id="9" xr3:uid="{0BBF8A9C-C566-C043-A5D4-43D3822F8DF3}" name="Kolumna9" dataDxfId="7890">
      <calculatedColumnFormula>Lipiec!D158</calculatedColumnFormula>
    </tableColumn>
    <tableColumn id="10" xr3:uid="{096921E4-F91E-514D-BE8B-8561712470C4}" name="Kolumna10" dataDxfId="7889">
      <calculatedColumnFormula>Sierpień!D158</calculatedColumnFormula>
    </tableColumn>
    <tableColumn id="11" xr3:uid="{4E4696A2-D140-B640-98A6-5C6CAF25BD92}" name="Kolumna11" dataDxfId="7888">
      <calculatedColumnFormula>Wrzesień!D158</calculatedColumnFormula>
    </tableColumn>
    <tableColumn id="12" xr3:uid="{0F80FAB1-4BCC-9A4E-8840-716E7FD292AF}" name="Kolumna12" dataDxfId="7887">
      <calculatedColumnFormula>Październik!D158</calculatedColumnFormula>
    </tableColumn>
    <tableColumn id="13" xr3:uid="{77166D93-1833-8349-A6A1-AF0CFE7745B8}" name="Kolumna13" dataDxfId="7886">
      <calculatedColumnFormula>Listopad!D158</calculatedColumnFormula>
    </tableColumn>
    <tableColumn id="14" xr3:uid="{1EFADDE4-9838-E643-97F3-5F175D6347BB}" name="Kolumna14" dataDxfId="7885">
      <calculatedColumnFormula>Grudzień!D158</calculatedColumnFormula>
    </tableColumn>
  </tableColumns>
  <tableStyleInfo name="TableStyleLight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6" xr:uid="{2D8592AB-CC6E-2840-9C34-A23BFC96A49F}" name="Tabela377387" displayName="Tabela377387" ref="I170:V179" headerRowCount="0" totalsRowShown="0" headerRowDxfId="7884" dataDxfId="7883">
  <tableColumns count="14">
    <tableColumn id="1" xr3:uid="{8F5B4BC6-7D70-D141-8F24-FC6B0BF9FC6A}" name="Kolumna1" dataDxfId="7882"/>
    <tableColumn id="2" xr3:uid="{8FDB2EDE-1565-2548-B984-FCD0FE0860C7}" name="Kolumna2" dataDxfId="7881">
      <calculatedColumnFormula>(SUM(K170:V170)/$J$44)</calculatedColumnFormula>
    </tableColumn>
    <tableColumn id="3" xr3:uid="{AB34AC4D-BDDE-E449-B874-B0847AE6CFFC}" name="Kolumna3" dataDxfId="7880">
      <calculatedColumnFormula>Styczeń!D170</calculatedColumnFormula>
    </tableColumn>
    <tableColumn id="4" xr3:uid="{F7739D64-11C1-5E4E-84C0-36C4C852571E}" name="Kolumna4" dataDxfId="7879">
      <calculatedColumnFormula>Luty!D170</calculatedColumnFormula>
    </tableColumn>
    <tableColumn id="5" xr3:uid="{69985D3F-817C-D245-B97B-69CACB5610F0}" name="Kolumna5" dataDxfId="7878">
      <calculatedColumnFormula>Marzec!D170</calculatedColumnFormula>
    </tableColumn>
    <tableColumn id="6" xr3:uid="{0BB368E4-3BC6-8C40-BA92-FE2E4982D465}" name="Kolumna6" dataDxfId="7877">
      <calculatedColumnFormula>Kwiecień!D170</calculatedColumnFormula>
    </tableColumn>
    <tableColumn id="7" xr3:uid="{D8EFA376-3DF2-2A48-BC5D-808AFBBDFFAD}" name="Kolumna7" dataDxfId="7876">
      <calculatedColumnFormula>Maj!D170</calculatedColumnFormula>
    </tableColumn>
    <tableColumn id="8" xr3:uid="{303A5233-684F-5E4D-8E71-06717038C5D1}" name="Kolumna8" dataDxfId="7875">
      <calculatedColumnFormula>Czerwiec!D170</calculatedColumnFormula>
    </tableColumn>
    <tableColumn id="9" xr3:uid="{80E5DE7D-BC86-3940-99B1-BA1153EC5E93}" name="Kolumna9" dataDxfId="7874">
      <calculatedColumnFormula>Lipiec!D170</calculatedColumnFormula>
    </tableColumn>
    <tableColumn id="10" xr3:uid="{074CAE30-5963-234D-B917-9C3A9F1B20F1}" name="Kolumna10" dataDxfId="7873">
      <calculatedColumnFormula>Sierpień!D170</calculatedColumnFormula>
    </tableColumn>
    <tableColumn id="11" xr3:uid="{FF09644F-3486-154F-85E3-349B058EE90A}" name="Kolumna11" dataDxfId="7872">
      <calculatedColumnFormula>Wrzesień!D170</calculatedColumnFormula>
    </tableColumn>
    <tableColumn id="12" xr3:uid="{FEF79CB1-1662-2445-8AD7-3B2A90A6CCA5}" name="Kolumna12" dataDxfId="7871">
      <calculatedColumnFormula>Październik!D170</calculatedColumnFormula>
    </tableColumn>
    <tableColumn id="13" xr3:uid="{29A2DBA2-29AC-1F44-9D30-3180AEC3D475}" name="Kolumna13" dataDxfId="7870">
      <calculatedColumnFormula>Listopad!D170</calculatedColumnFormula>
    </tableColumn>
    <tableColumn id="14" xr3:uid="{EC7A2DA5-2DC6-9B40-824F-64AE7830B35F}" name="Kolumna14" dataDxfId="7869">
      <calculatedColumnFormula>Grudzień!D170</calculatedColumnFormula>
    </tableColumn>
  </tableColumns>
  <tableStyleInfo name="TableStyleLight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7" xr:uid="{1A62FA55-8A63-B640-ABDB-7A838314F192}" name="Tabela377388" displayName="Tabela377388" ref="I182:V191" headerRowCount="0" totalsRowShown="0" headerRowDxfId="7868" dataDxfId="7867">
  <tableColumns count="14">
    <tableColumn id="1" xr3:uid="{55B6EC32-4C7C-8044-B062-B054F787C3A2}" name="Kolumna1" dataDxfId="7866"/>
    <tableColumn id="2" xr3:uid="{849A6C69-0035-B847-BF03-BE0946FE9A07}" name="Kolumna2" dataDxfId="7865">
      <calculatedColumnFormula>(SUM(K182:V182)/$J$44)</calculatedColumnFormula>
    </tableColumn>
    <tableColumn id="3" xr3:uid="{E430ED52-47B6-2145-A245-F1A7531227F7}" name="Kolumna3" dataDxfId="7864">
      <calculatedColumnFormula>Styczeń!D182</calculatedColumnFormula>
    </tableColumn>
    <tableColumn id="4" xr3:uid="{A7A2A710-AA85-644E-9D9D-EF6696FC5D52}" name="Kolumna4" dataDxfId="7863">
      <calculatedColumnFormula>Luty!D182</calculatedColumnFormula>
    </tableColumn>
    <tableColumn id="5" xr3:uid="{3F512312-A47D-5348-A181-C5D701C03921}" name="Kolumna5" dataDxfId="7862">
      <calculatedColumnFormula>Marzec!D182</calculatedColumnFormula>
    </tableColumn>
    <tableColumn id="6" xr3:uid="{F13EE237-B826-994E-9C26-CBD9CC324AC0}" name="Kolumna6" dataDxfId="7861">
      <calculatedColumnFormula>Kwiecień!D182</calculatedColumnFormula>
    </tableColumn>
    <tableColumn id="7" xr3:uid="{460BB361-3A3E-154A-A29A-6F7D31E75A74}" name="Kolumna7" dataDxfId="7860">
      <calculatedColumnFormula>Maj!D182</calculatedColumnFormula>
    </tableColumn>
    <tableColumn id="8" xr3:uid="{1FA2C312-6B4E-B743-9563-BA2201C9E7B9}" name="Kolumna8" dataDxfId="7859">
      <calculatedColumnFormula>Czerwiec!D182</calculatedColumnFormula>
    </tableColumn>
    <tableColumn id="9" xr3:uid="{18A6BC6B-D873-3342-BDC6-E757CEF71046}" name="Kolumna9" dataDxfId="7858">
      <calculatedColumnFormula>Lipiec!D182</calculatedColumnFormula>
    </tableColumn>
    <tableColumn id="10" xr3:uid="{DD46ACDD-2BE9-F14C-8392-F6FF065DBC6F}" name="Kolumna10" dataDxfId="7857">
      <calculatedColumnFormula>Sierpień!D182</calculatedColumnFormula>
    </tableColumn>
    <tableColumn id="11" xr3:uid="{9C831B3B-9741-2E44-A19A-3882D9BFCE9D}" name="Kolumna11" dataDxfId="7856">
      <calculatedColumnFormula>Wrzesień!D182</calculatedColumnFormula>
    </tableColumn>
    <tableColumn id="12" xr3:uid="{F6B09D56-080C-7D49-930B-2F3391C2247D}" name="Kolumna12" dataDxfId="7855">
      <calculatedColumnFormula>Październik!D182</calculatedColumnFormula>
    </tableColumn>
    <tableColumn id="13" xr3:uid="{242350C0-CACC-6F4D-9769-65847DC1344F}" name="Kolumna13" dataDxfId="7854">
      <calculatedColumnFormula>Listopad!D182</calculatedColumnFormula>
    </tableColumn>
    <tableColumn id="14" xr3:uid="{868479D4-74E4-1048-97BC-C42689136EED}" name="Kolumna14" dataDxfId="7853">
      <calculatedColumnFormula>Grudzień!D182</calculatedColumnFormula>
    </tableColumn>
  </tableColumns>
  <tableStyleInfo name="TableStyleLight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8" xr:uid="{CBB4B71B-4C17-2A40-862B-BA60126F85BC}" name="Tabela377389" displayName="Tabela377389" ref="I194:V203" headerRowCount="0" totalsRowShown="0" headerRowDxfId="7852" dataDxfId="7851">
  <tableColumns count="14">
    <tableColumn id="1" xr3:uid="{A136DC5A-DBE7-4B44-8277-9D897DF78D0C}" name="Kolumna1" dataDxfId="7850"/>
    <tableColumn id="2" xr3:uid="{EDD478A8-6464-9948-A8E0-EFCDED841789}" name="Kolumna2" dataDxfId="7849">
      <calculatedColumnFormula>(SUM(K194:V194)/$J$44)</calculatedColumnFormula>
    </tableColumn>
    <tableColumn id="3" xr3:uid="{CE930724-9871-5948-A221-526DCA9DA6FF}" name="Kolumna3" dataDxfId="7848">
      <calculatedColumnFormula>Styczeń!D194</calculatedColumnFormula>
    </tableColumn>
    <tableColumn id="4" xr3:uid="{D5FF9FAF-591D-AC41-B091-83C2149BCB18}" name="Kolumna4" dataDxfId="7847">
      <calculatedColumnFormula>Luty!D194</calculatedColumnFormula>
    </tableColumn>
    <tableColumn id="5" xr3:uid="{2DCA021C-3E87-EB43-92AC-31B8BEC691FB}" name="Kolumna5" dataDxfId="7846">
      <calculatedColumnFormula>Marzec!D194</calculatedColumnFormula>
    </tableColumn>
    <tableColumn id="6" xr3:uid="{69BCF931-FDF8-CD4D-8E81-EC80E757105C}" name="Kolumna6" dataDxfId="7845">
      <calculatedColumnFormula>Kwiecień!D194</calculatedColumnFormula>
    </tableColumn>
    <tableColumn id="7" xr3:uid="{E8B2537D-8717-364B-A852-C28670820B5E}" name="Kolumna7" dataDxfId="7844">
      <calculatedColumnFormula>Maj!D194</calculatedColumnFormula>
    </tableColumn>
    <tableColumn id="8" xr3:uid="{439F0FE3-10D1-C840-A842-3CF7830E81D5}" name="Kolumna8" dataDxfId="7843">
      <calculatedColumnFormula>Czerwiec!D194</calculatedColumnFormula>
    </tableColumn>
    <tableColumn id="9" xr3:uid="{10D54FCC-21B8-3040-869C-4436A62F193F}" name="Kolumna9" dataDxfId="7842">
      <calculatedColumnFormula>Lipiec!D194</calculatedColumnFormula>
    </tableColumn>
    <tableColumn id="10" xr3:uid="{F5503DF1-3587-6245-A758-F138E9F6AD32}" name="Kolumna10" dataDxfId="7841">
      <calculatedColumnFormula>Sierpień!D194</calculatedColumnFormula>
    </tableColumn>
    <tableColumn id="11" xr3:uid="{52EA6D3F-52C8-D746-9BFB-DB0C2CAE5315}" name="Kolumna11" dataDxfId="7840">
      <calculatedColumnFormula>Wrzesień!D194</calculatedColumnFormula>
    </tableColumn>
    <tableColumn id="12" xr3:uid="{51840239-21EA-AF46-B529-A7A1229FD7B9}" name="Kolumna12" dataDxfId="7839">
      <calculatedColumnFormula>Październik!D194</calculatedColumnFormula>
    </tableColumn>
    <tableColumn id="13" xr3:uid="{3DB75B44-383A-ED43-A1D3-145C1CE24EBA}" name="Kolumna13" dataDxfId="7838">
      <calculatedColumnFormula>Listopad!D194</calculatedColumnFormula>
    </tableColumn>
    <tableColumn id="14" xr3:uid="{F44F6B63-A649-1D4F-A6A3-9EF09CD64887}" name="Kolumna14" dataDxfId="7837">
      <calculatedColumnFormula>Grudzień!D194</calculatedColumnFormula>
    </tableColumn>
  </tableColumns>
  <tableStyleInfo name="TableStyleLight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9" xr:uid="{6C8C3087-6DB6-EB49-AAA7-7D45533FB1E4}" name="Tabela377390" displayName="Tabela377390" ref="I206:V215" headerRowCount="0" totalsRowShown="0" headerRowDxfId="7836" dataDxfId="7835">
  <tableColumns count="14">
    <tableColumn id="1" xr3:uid="{8A2986AB-7367-0742-BCD3-FC7E0DC9EB9E}" name="Kolumna1" dataDxfId="7834"/>
    <tableColumn id="2" xr3:uid="{597D6546-74BF-E848-B03D-9CE7052FA8F2}" name="Kolumna2" dataDxfId="7833">
      <calculatedColumnFormula>(SUM(K206:V206)/$J$44)</calculatedColumnFormula>
    </tableColumn>
    <tableColumn id="3" xr3:uid="{5BC64F7C-0107-E047-86B4-649CB3AA31A0}" name="Kolumna3" dataDxfId="7832">
      <calculatedColumnFormula>Styczeń!D206</calculatedColumnFormula>
    </tableColumn>
    <tableColumn id="4" xr3:uid="{AC79BDF7-81CA-5A4A-B663-0B8F21CF49BC}" name="Kolumna4" dataDxfId="7831">
      <calculatedColumnFormula>Luty!D206</calculatedColumnFormula>
    </tableColumn>
    <tableColumn id="5" xr3:uid="{B2E33FCA-0A2D-D04F-9F55-D4A74B0ED8CC}" name="Kolumna5" dataDxfId="7830">
      <calculatedColumnFormula>Marzec!D206</calculatedColumnFormula>
    </tableColumn>
    <tableColumn id="6" xr3:uid="{38F3729C-17E4-F444-AFBA-AE11D00E3C6B}" name="Kolumna6" dataDxfId="7829">
      <calculatedColumnFormula>Kwiecień!D206</calculatedColumnFormula>
    </tableColumn>
    <tableColumn id="7" xr3:uid="{30B3B41C-CB52-AA42-A78C-30D289D3A58B}" name="Kolumna7" dataDxfId="7828">
      <calculatedColumnFormula>Maj!D206</calculatedColumnFormula>
    </tableColumn>
    <tableColumn id="8" xr3:uid="{C4D6ABD9-C294-E34E-A236-40A067BE56D6}" name="Kolumna8" dataDxfId="7827">
      <calculatedColumnFormula>Czerwiec!D206</calculatedColumnFormula>
    </tableColumn>
    <tableColumn id="9" xr3:uid="{8970620B-E076-6D4E-895F-1D8FD622621C}" name="Kolumna9" dataDxfId="7826">
      <calculatedColumnFormula>Lipiec!D206</calculatedColumnFormula>
    </tableColumn>
    <tableColumn id="10" xr3:uid="{B7997FF9-E6AA-5F49-A78C-C25E4A24F8BE}" name="Kolumna10" dataDxfId="7825">
      <calculatedColumnFormula>Sierpień!D206</calculatedColumnFormula>
    </tableColumn>
    <tableColumn id="11" xr3:uid="{E051DBCA-1038-2947-92EC-DF8F4AEB9054}" name="Kolumna11" dataDxfId="7824">
      <calculatedColumnFormula>Wrzesień!D206</calculatedColumnFormula>
    </tableColumn>
    <tableColumn id="12" xr3:uid="{3FA12620-2EF1-8044-8DCB-C7351D5E277D}" name="Kolumna12" dataDxfId="7823">
      <calculatedColumnFormula>Październik!D206</calculatedColumnFormula>
    </tableColumn>
    <tableColumn id="13" xr3:uid="{9E8685C3-2CC5-C848-991A-E2AB5241A7BF}" name="Kolumna13" dataDxfId="7822">
      <calculatedColumnFormula>Listopad!D206</calculatedColumnFormula>
    </tableColumn>
    <tableColumn id="14" xr3:uid="{D8453F36-DCCA-6442-A1BF-4A24999E486E}" name="Kolumna14" dataDxfId="7821">
      <calculatedColumnFormula>Grudzień!D206</calculatedColumnFormula>
    </tableColumn>
  </tableColumns>
  <tableStyleInfo name="TableStyleLight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5" xr:uid="{9C1DCF5D-985C-8942-9D96-9E0D78FD8CFE}" name="Tabela377446" displayName="Tabela377446" ref="I218:V227" headerRowCount="0" totalsRowShown="0" headerRowDxfId="7820" dataDxfId="7819">
  <tableColumns count="14">
    <tableColumn id="1" xr3:uid="{CD748289-C7A9-EF48-BD17-F2AB2E4E25A6}" name="Kolumna1" dataDxfId="7818"/>
    <tableColumn id="2" xr3:uid="{A9E0A2FE-F21D-8F44-85D0-F3A95F0AC989}" name="Kolumna2" dataDxfId="7817">
      <calculatedColumnFormula>(SUM(K218:V218)/$J$44)</calculatedColumnFormula>
    </tableColumn>
    <tableColumn id="3" xr3:uid="{B582D9CA-C5D3-E546-9C7A-06DF4532D186}" name="Kolumna3" dataDxfId="7816">
      <calculatedColumnFormula>Styczeń!D218</calculatedColumnFormula>
    </tableColumn>
    <tableColumn id="4" xr3:uid="{C430033E-BF77-2346-A2D8-6712097751EB}" name="Kolumna4" dataDxfId="7815">
      <calculatedColumnFormula>Luty!D218</calculatedColumnFormula>
    </tableColumn>
    <tableColumn id="5" xr3:uid="{64B0331F-D768-8244-A4FD-C007ED739772}" name="Kolumna5" dataDxfId="7814">
      <calculatedColumnFormula>Marzec!D218</calculatedColumnFormula>
    </tableColumn>
    <tableColumn id="6" xr3:uid="{758B0C70-05B8-FB43-A02A-DC4921B25128}" name="Kolumna6" dataDxfId="7813">
      <calculatedColumnFormula>Kwiecień!D218</calculatedColumnFormula>
    </tableColumn>
    <tableColumn id="7" xr3:uid="{B4B3F6FB-30A1-1946-8B5A-8CF22F8692E9}" name="Kolumna7" dataDxfId="7812">
      <calculatedColumnFormula>Maj!D218</calculatedColumnFormula>
    </tableColumn>
    <tableColumn id="8" xr3:uid="{F2D6F840-F38E-E848-B2DD-70FA09C82D7E}" name="Kolumna8" dataDxfId="7811">
      <calculatedColumnFormula>Czerwiec!D218</calculatedColumnFormula>
    </tableColumn>
    <tableColumn id="9" xr3:uid="{A01E9327-AE82-5E41-B7B9-52828720A698}" name="Kolumna9" dataDxfId="7810">
      <calculatedColumnFormula>Lipiec!D218</calculatedColumnFormula>
    </tableColumn>
    <tableColumn id="10" xr3:uid="{D7533CB9-FF9E-7841-8133-5F3FEC2A6288}" name="Kolumna10" dataDxfId="7809">
      <calculatedColumnFormula>Sierpień!D218</calculatedColumnFormula>
    </tableColumn>
    <tableColumn id="11" xr3:uid="{48A6B6C0-C70F-1343-B5CB-5171C70EEC20}" name="Kolumna11" dataDxfId="7808">
      <calculatedColumnFormula>Wrzesień!D218</calculatedColumnFormula>
    </tableColumn>
    <tableColumn id="12" xr3:uid="{48624306-6B75-1944-8C4A-E9F431063432}" name="Kolumna12" dataDxfId="7807">
      <calculatedColumnFormula>Październik!D218</calculatedColumnFormula>
    </tableColumn>
    <tableColumn id="13" xr3:uid="{25D68D7F-599C-574F-8D13-68BC77C33686}" name="Kolumna13" dataDxfId="7806">
      <calculatedColumnFormula>Listopad!D218</calculatedColumnFormula>
    </tableColumn>
    <tableColumn id="14" xr3:uid="{37B6E329-D597-D54E-95BE-F3AD90E8085E}" name="Kolumna14" dataDxfId="7805">
      <calculatedColumnFormula>Grudzień!D218</calculatedColumnFormula>
    </tableColumn>
  </tableColumns>
  <tableStyleInfo name="TableStyleLight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6" xr:uid="{093FF0AF-3EC2-0046-9F88-114C129899AF}" name="Tabela377457" displayName="Tabela377457" ref="I230:V239" headerRowCount="0" totalsRowShown="0" headerRowDxfId="7804" dataDxfId="7803">
  <tableColumns count="14">
    <tableColumn id="1" xr3:uid="{C3461E30-8F12-344D-A74D-6F0DA710A4B7}" name="Kolumna1" dataDxfId="7802"/>
    <tableColumn id="2" xr3:uid="{15C62E75-2228-6747-B56E-329AB157353C}" name="Kolumna2" dataDxfId="7801">
      <calculatedColumnFormula>(SUM(K230:V230)/$J$44)</calculatedColumnFormula>
    </tableColumn>
    <tableColumn id="3" xr3:uid="{5AD7C1FE-9F37-7E4F-BC9D-281DBC11F2FD}" name="Kolumna3" dataDxfId="7800">
      <calculatedColumnFormula>Styczeń!D230</calculatedColumnFormula>
    </tableColumn>
    <tableColumn id="4" xr3:uid="{D5C7057A-C34B-4245-95B4-B37EDA6DC8AA}" name="Kolumna4" dataDxfId="7799">
      <calculatedColumnFormula>Luty!D230</calculatedColumnFormula>
    </tableColumn>
    <tableColumn id="5" xr3:uid="{22B3D4C5-05F9-7446-B8BB-CCE6EB636BDB}" name="Kolumna5" dataDxfId="7798">
      <calculatedColumnFormula>Marzec!D230</calculatedColumnFormula>
    </tableColumn>
    <tableColumn id="6" xr3:uid="{248F3455-0EFB-8146-A876-1630AA88CC2C}" name="Kolumna6" dataDxfId="7797">
      <calculatedColumnFormula>Kwiecień!D230</calculatedColumnFormula>
    </tableColumn>
    <tableColumn id="7" xr3:uid="{64126A4B-775C-FC40-AF1F-F975BDF19820}" name="Kolumna7" dataDxfId="7796">
      <calculatedColumnFormula>Maj!D230</calculatedColumnFormula>
    </tableColumn>
    <tableColumn id="8" xr3:uid="{AD6B53D7-2E57-EA42-9735-BE307E282496}" name="Kolumna8" dataDxfId="7795">
      <calculatedColumnFormula>Czerwiec!D230</calculatedColumnFormula>
    </tableColumn>
    <tableColumn id="9" xr3:uid="{FB4F5E69-6E61-7546-A4D2-D98176D2BABC}" name="Kolumna9" dataDxfId="7794">
      <calculatedColumnFormula>Lipiec!D230</calculatedColumnFormula>
    </tableColumn>
    <tableColumn id="10" xr3:uid="{563E3EA6-35C4-6B4E-88FC-61DE8D5648CA}" name="Kolumna10" dataDxfId="7793">
      <calculatedColumnFormula>Sierpień!D230</calculatedColumnFormula>
    </tableColumn>
    <tableColumn id="11" xr3:uid="{AD461C52-2C96-4C43-9094-E3A87BB56964}" name="Kolumna11" dataDxfId="7792">
      <calculatedColumnFormula>Wrzesień!D230</calculatedColumnFormula>
    </tableColumn>
    <tableColumn id="12" xr3:uid="{52807069-EC26-B64B-B7CC-62F281A4CDCA}" name="Kolumna12" dataDxfId="7791">
      <calculatedColumnFormula>Październik!D230</calculatedColumnFormula>
    </tableColumn>
    <tableColumn id="13" xr3:uid="{033AF210-22CB-1A40-95E8-4CD7D1BB44EA}" name="Kolumna13" dataDxfId="7790">
      <calculatedColumnFormula>Listopad!D230</calculatedColumnFormula>
    </tableColumn>
    <tableColumn id="14" xr3:uid="{03FD6E52-83B3-B244-B012-2C556D77BB0A}" name="Kolumna14" dataDxfId="7789">
      <calculatedColumnFormula>Grudzień!D230</calculatedColumnFormula>
    </tableColumn>
  </tableColumns>
  <tableStyleInfo name="TableStyleLight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7" xr:uid="{D145898A-D2D3-2E43-AE8F-C8E4B6FF3F94}" name="Tabela377458" displayName="Tabela377458" ref="I242:V251" headerRowCount="0" totalsRowShown="0" headerRowDxfId="7788" dataDxfId="7787">
  <tableColumns count="14">
    <tableColumn id="1" xr3:uid="{EC64FBF8-30BB-784F-9F2F-F49B399755BE}" name="Kolumna1" dataDxfId="7786"/>
    <tableColumn id="2" xr3:uid="{8DC8A3E9-9FF1-BB45-9F35-F4EE4A60D28B}" name="Kolumna2" dataDxfId="7785">
      <calculatedColumnFormula>(SUM(K242:V242)/$J$44)</calculatedColumnFormula>
    </tableColumn>
    <tableColumn id="3" xr3:uid="{19C45F8C-08FB-AA41-A5D1-D5B0EBA2E018}" name="Kolumna3" dataDxfId="7784">
      <calculatedColumnFormula>Styczeń!D242</calculatedColumnFormula>
    </tableColumn>
    <tableColumn id="4" xr3:uid="{7C053055-4086-F047-9FE5-AE45B425D625}" name="Kolumna4" dataDxfId="7783">
      <calculatedColumnFormula>Luty!D242</calculatedColumnFormula>
    </tableColumn>
    <tableColumn id="5" xr3:uid="{3E75FFBF-2901-B24F-8598-A637890D7686}" name="Kolumna5" dataDxfId="7782">
      <calculatedColumnFormula>Marzec!D242</calculatedColumnFormula>
    </tableColumn>
    <tableColumn id="6" xr3:uid="{F63ED730-9085-DB4D-BD4E-AC0E89375C3A}" name="Kolumna6" dataDxfId="7781">
      <calculatedColumnFormula>Kwiecień!D242</calculatedColumnFormula>
    </tableColumn>
    <tableColumn id="7" xr3:uid="{415AD62B-B267-7246-AE40-78B67E3953ED}" name="Kolumna7" dataDxfId="7780">
      <calculatedColumnFormula>Maj!D242</calculatedColumnFormula>
    </tableColumn>
    <tableColumn id="8" xr3:uid="{3C71FCBB-023F-1442-9262-657BA4CFA40C}" name="Kolumna8" dataDxfId="7779">
      <calculatedColumnFormula>Czerwiec!D242</calculatedColumnFormula>
    </tableColumn>
    <tableColumn id="9" xr3:uid="{9A2AC19A-B7B1-9B46-9555-F21914307EEE}" name="Kolumna9" dataDxfId="7778">
      <calculatedColumnFormula>Lipiec!D242</calculatedColumnFormula>
    </tableColumn>
    <tableColumn id="10" xr3:uid="{CD2A239D-CDB8-1341-BC87-9CA864EB9530}" name="Kolumna10" dataDxfId="7777">
      <calculatedColumnFormula>Sierpień!D242</calculatedColumnFormula>
    </tableColumn>
    <tableColumn id="11" xr3:uid="{C31D98F6-4B16-C042-8954-F8804FE52055}" name="Kolumna11" dataDxfId="7776">
      <calculatedColumnFormula>Wrzesień!D242</calculatedColumnFormula>
    </tableColumn>
    <tableColumn id="12" xr3:uid="{1851F5CC-93DF-1D43-AEE2-C956F666F3F7}" name="Kolumna12" dataDxfId="7775">
      <calculatedColumnFormula>Październik!D242</calculatedColumnFormula>
    </tableColumn>
    <tableColumn id="13" xr3:uid="{A2B69C23-176D-0240-89AE-BED778086A01}" name="Kolumna13" dataDxfId="7774">
      <calculatedColumnFormula>Listopad!D242</calculatedColumnFormula>
    </tableColumn>
    <tableColumn id="14" xr3:uid="{6A64DDAB-423E-D04F-AE6F-83056FEDDF96}" name="Kolumna14" dataDxfId="7773">
      <calculatedColumnFormula>Grudzień!D242</calculatedColumnFormula>
    </tableColumn>
  </tableColumns>
  <tableStyleInfo name="TableStyleLight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39000000}" name="Jedzenie2" displayName="Jedzenie2" ref="B74:G83" headerRowCount="0" totalsRowShown="0" headerRowDxfId="7772" dataDxfId="7771">
  <tableColumns count="6">
    <tableColumn id="1" xr3:uid="{00000000-0010-0000-3900-000001000000}" name="Kategoria" dataDxfId="7770">
      <calculatedColumnFormula>'Wzorzec kategorii'!B36</calculatedColumnFormula>
    </tableColumn>
    <tableColumn id="2" xr3:uid="{00000000-0010-0000-3900-000002000000}" name="0" headerRowDxfId="7769" dataDxfId="7768"/>
    <tableColumn id="3" xr3:uid="{00000000-0010-0000-3900-000003000000}" name="02" headerRowDxfId="7767" dataDxfId="7766">
      <calculatedColumnFormula>SUM(Tabela330[#This Row])</calculatedColumnFormula>
    </tableColumn>
    <tableColumn id="4" xr3:uid="{00000000-0010-0000-3900-000004000000}" name="Kolumna4" dataDxfId="7765">
      <calculatedColumnFormula>C74-D74</calculatedColumnFormula>
    </tableColumn>
    <tableColumn id="5" xr3:uid="{00000000-0010-0000-3900-000005000000}" name="Kolumna1" dataDxfId="7764">
      <calculatedColumnFormula>IFERROR(D74/C74,"")</calculatedColumnFormula>
    </tableColumn>
    <tableColumn id="6" xr3:uid="{00000000-0010-0000-3900-000006000000}" name="Kolumna2" dataDxfId="7763"/>
  </tableColumns>
  <tableStyleInfo name="TableStyleLight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3A000000}" name="Transport3" displayName="Transport3" ref="B98:G107" headerRowCount="0" totalsRowShown="0" headerRowDxfId="7762" dataDxfId="7761">
  <tableColumns count="6">
    <tableColumn id="1" xr3:uid="{00000000-0010-0000-3A00-000001000000}" name="Kolumna1" dataDxfId="7760">
      <calculatedColumnFormula>'Wzorzec kategorii'!B60</calculatedColumnFormula>
    </tableColumn>
    <tableColumn id="2" xr3:uid="{00000000-0010-0000-3A00-000002000000}" name="Kolumna2" dataDxfId="7759"/>
    <tableColumn id="3" xr3:uid="{00000000-0010-0000-3A00-000003000000}" name="Kolumna3" dataDxfId="7758">
      <calculatedColumnFormula>SUM(Tabela1942[#This Row])</calculatedColumnFormula>
    </tableColumn>
    <tableColumn id="4" xr3:uid="{00000000-0010-0000-3A00-000004000000}" name="Kolumna4" dataDxfId="7757">
      <calculatedColumnFormula>C98-D98</calculatedColumnFormula>
    </tableColumn>
    <tableColumn id="5" xr3:uid="{00000000-0010-0000-3A00-000005000000}" name="Kolumna5" dataDxfId="7756">
      <calculatedColumnFormula>IFERROR(D98/C98,"")</calculatedColumnFormula>
    </tableColumn>
    <tableColumn id="6" xr3:uid="{00000000-0010-0000-3A00-000006000000}" name="Kolumna6" dataDxfId="775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10" displayName="Tabela10" ref="B105:G109" headerRowCount="0" totalsRowShown="0" headerRowDxfId="8698" dataDxfId="8697">
  <tableColumns count="6">
    <tableColumn id="1" xr3:uid="{00000000-0010-0000-0700-000001000000}" name="Kolumna1" headerRowDxfId="8696" dataDxfId="8695"/>
    <tableColumn id="2" xr3:uid="{00000000-0010-0000-0700-000002000000}" name="Kolumna2" dataDxfId="8694"/>
    <tableColumn id="3" xr3:uid="{00000000-0010-0000-0700-000003000000}" name="Kolumna3" dataDxfId="8693">
      <calculatedColumnFormula>SUM(Tabela192124[#This Row])</calculatedColumnFormula>
    </tableColumn>
    <tableColumn id="4" xr3:uid="{00000000-0010-0000-0700-000004000000}" name="Kolumna4" dataDxfId="8692">
      <calculatedColumnFormula>C105-D105</calculatedColumnFormula>
    </tableColumn>
    <tableColumn id="5" xr3:uid="{00000000-0010-0000-0700-000005000000}" name="Kolumna5" dataDxfId="8691">
      <calculatedColumnFormula>IFERROR(D105/C105,"")</calculatedColumnFormula>
    </tableColumn>
    <tableColumn id="6" xr3:uid="{00000000-0010-0000-0700-000006000000}" name="Kolumna6" dataDxfId="8690"/>
  </tableColumns>
  <tableStyleInfo name="TableStyleLight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3B000000}" name="Przychody1" displayName="Przychody1" ref="B52:G66" headerRowCount="0" totalsRowShown="0" headerRowDxfId="7754" dataDxfId="7753">
  <tableColumns count="6">
    <tableColumn id="1" xr3:uid="{00000000-0010-0000-3B00-000001000000}" name="Kolumna1" dataDxfId="7752">
      <calculatedColumnFormula>'Wzorzec kategorii'!B15</calculatedColumnFormula>
    </tableColumn>
    <tableColumn id="2" xr3:uid="{00000000-0010-0000-3B00-000002000000}" name="Kolumna2" dataDxfId="7751"/>
    <tableColumn id="3" xr3:uid="{00000000-0010-0000-3B00-000003000000}" name="Kolumna3" dataDxfId="7750"/>
    <tableColumn id="4" xr3:uid="{00000000-0010-0000-3B00-000004000000}" name="Kolumna4" dataDxfId="7749">
      <calculatedColumnFormula>Przychody1[[#This Row],[Kolumna3]]-Przychody1[[#This Row],[Kolumna2]]</calculatedColumnFormula>
    </tableColumn>
    <tableColumn id="5" xr3:uid="{00000000-0010-0000-3B00-000005000000}" name="Kolumna5" dataDxfId="7748" dataCellStyle="Procentowy">
      <calculatedColumnFormula>IFERROR(D52/C52,"")</calculatedColumnFormula>
    </tableColumn>
    <tableColumn id="6" xr3:uid="{00000000-0010-0000-3B00-000006000000}" name="Kolumna6" dataDxfId="7747"/>
  </tableColumns>
  <tableStyleInfo name="TableStyleLight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3C000000}" name="Tabela330" displayName="Tabela330" ref="I73:AM83" totalsRowShown="0" headerRowDxfId="7746" dataDxfId="7745">
  <autoFilter ref="I73:AM83" xr:uid="{00000000-0009-0000-0100-00001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3C00-000001000000}" name="1" dataDxfId="7744"/>
    <tableColumn id="2" xr3:uid="{00000000-0010-0000-3C00-000002000000}" name="2" dataDxfId="7743"/>
    <tableColumn id="3" xr3:uid="{00000000-0010-0000-3C00-000003000000}" name="3" dataDxfId="7742"/>
    <tableColumn id="4" xr3:uid="{00000000-0010-0000-3C00-000004000000}" name="4" dataDxfId="7741"/>
    <tableColumn id="5" xr3:uid="{00000000-0010-0000-3C00-000005000000}" name="5" dataDxfId="7740"/>
    <tableColumn id="6" xr3:uid="{00000000-0010-0000-3C00-000006000000}" name="6" dataDxfId="7739"/>
    <tableColumn id="7" xr3:uid="{00000000-0010-0000-3C00-000007000000}" name="7" dataDxfId="7738"/>
    <tableColumn id="8" xr3:uid="{00000000-0010-0000-3C00-000008000000}" name="8" dataDxfId="7737"/>
    <tableColumn id="9" xr3:uid="{00000000-0010-0000-3C00-000009000000}" name="9" dataDxfId="7736"/>
    <tableColumn id="10" xr3:uid="{00000000-0010-0000-3C00-00000A000000}" name="10" dataDxfId="7735"/>
    <tableColumn id="11" xr3:uid="{00000000-0010-0000-3C00-00000B000000}" name="11" dataDxfId="7734"/>
    <tableColumn id="12" xr3:uid="{00000000-0010-0000-3C00-00000C000000}" name="12" dataDxfId="7733"/>
    <tableColumn id="13" xr3:uid="{00000000-0010-0000-3C00-00000D000000}" name="13" dataDxfId="7732"/>
    <tableColumn id="14" xr3:uid="{00000000-0010-0000-3C00-00000E000000}" name="14" dataDxfId="7731"/>
    <tableColumn id="15" xr3:uid="{00000000-0010-0000-3C00-00000F000000}" name="15" dataDxfId="7730"/>
    <tableColumn id="16" xr3:uid="{00000000-0010-0000-3C00-000010000000}" name="16" dataDxfId="7729"/>
    <tableColumn id="17" xr3:uid="{00000000-0010-0000-3C00-000011000000}" name="17" dataDxfId="7728"/>
    <tableColumn id="18" xr3:uid="{00000000-0010-0000-3C00-000012000000}" name="18" dataDxfId="7727"/>
    <tableColumn id="19" xr3:uid="{00000000-0010-0000-3C00-000013000000}" name="19" dataDxfId="7726"/>
    <tableColumn id="20" xr3:uid="{00000000-0010-0000-3C00-000014000000}" name="20" dataDxfId="7725"/>
    <tableColumn id="21" xr3:uid="{00000000-0010-0000-3C00-000015000000}" name="21" dataDxfId="7724"/>
    <tableColumn id="22" xr3:uid="{00000000-0010-0000-3C00-000016000000}" name="22" dataDxfId="7723"/>
    <tableColumn id="23" xr3:uid="{00000000-0010-0000-3C00-000017000000}" name="23" dataDxfId="7722"/>
    <tableColumn id="24" xr3:uid="{00000000-0010-0000-3C00-000018000000}" name="24" dataDxfId="7721"/>
    <tableColumn id="25" xr3:uid="{00000000-0010-0000-3C00-000019000000}" name="25" dataDxfId="7720"/>
    <tableColumn id="26" xr3:uid="{00000000-0010-0000-3C00-00001A000000}" name="26" dataDxfId="7719"/>
    <tableColumn id="27" xr3:uid="{00000000-0010-0000-3C00-00001B000000}" name="27" dataDxfId="7718"/>
    <tableColumn id="28" xr3:uid="{00000000-0010-0000-3C00-00001C000000}" name="28" dataDxfId="7717"/>
    <tableColumn id="29" xr3:uid="{00000000-0010-0000-3C00-00001D000000}" name="29" dataDxfId="7716"/>
    <tableColumn id="30" xr3:uid="{00000000-0010-0000-3C00-00001E000000}" name="30" dataDxfId="7715"/>
    <tableColumn id="31" xr3:uid="{00000000-0010-0000-3C00-00001F000000}" name="31" dataDxfId="7714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3D000000}" name="Tabela431" displayName="Tabela431" ref="B86:G95" headerRowCount="0" totalsRowShown="0" headerRowDxfId="7713" dataDxfId="7712">
  <tableColumns count="6">
    <tableColumn id="1" xr3:uid="{00000000-0010-0000-3D00-000001000000}" name="Kolumna1" dataDxfId="7711">
      <calculatedColumnFormula>'Wzorzec kategorii'!B48</calculatedColumnFormula>
    </tableColumn>
    <tableColumn id="2" xr3:uid="{00000000-0010-0000-3D00-000002000000}" name="Kolumna2" headerRowDxfId="7710" dataDxfId="7709"/>
    <tableColumn id="3" xr3:uid="{00000000-0010-0000-3D00-000003000000}" name="Kolumna3" headerRowDxfId="7708" dataDxfId="7707">
      <calculatedColumnFormula>SUM(Tabela1841[#This Row])</calculatedColumnFormula>
    </tableColumn>
    <tableColumn id="4" xr3:uid="{00000000-0010-0000-3D00-000004000000}" name="Kolumna4" headerRowDxfId="7706" dataDxfId="7705">
      <calculatedColumnFormula>C86-D86</calculatedColumnFormula>
    </tableColumn>
    <tableColumn id="5" xr3:uid="{00000000-0010-0000-3D00-000005000000}" name="Kolumna5" headerRowDxfId="7704" dataDxfId="7703">
      <calculatedColumnFormula>IFERROR(D86/C86,"")</calculatedColumnFormula>
    </tableColumn>
    <tableColumn id="6" xr3:uid="{00000000-0010-0000-3D00-000006000000}" name="Kolumna6" headerRowDxfId="7702" dataDxfId="7701"/>
  </tableColumns>
  <tableStyleInfo name="TableStyleLight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3E000000}" name="Tabela832" displayName="Tabela832" ref="B110:G119" headerRowCount="0" totalsRowShown="0" headerRowDxfId="7700" dataDxfId="7699">
  <tableColumns count="6">
    <tableColumn id="1" xr3:uid="{00000000-0010-0000-3E00-000001000000}" name="Kolumna1" headerRowDxfId="7698" dataDxfId="7697">
      <calculatedColumnFormula>'Wzorzec kategorii'!B72</calculatedColumnFormula>
    </tableColumn>
    <tableColumn id="2" xr3:uid="{00000000-0010-0000-3E00-000002000000}" name="Kolumna2" dataDxfId="7696"/>
    <tableColumn id="3" xr3:uid="{00000000-0010-0000-3E00-000003000000}" name="Kolumna3" dataDxfId="7695">
      <calculatedColumnFormula>SUM(Tabela192143[#This Row])</calculatedColumnFormula>
    </tableColumn>
    <tableColumn id="4" xr3:uid="{00000000-0010-0000-3E00-000004000000}" name="Kolumna4" dataDxfId="7694">
      <calculatedColumnFormula>C110-D110</calculatedColumnFormula>
    </tableColumn>
    <tableColumn id="5" xr3:uid="{00000000-0010-0000-3E00-000005000000}" name="Kolumna5" dataDxfId="7693">
      <calculatedColumnFormula>IFERROR(D110/C110,"")</calculatedColumnFormula>
    </tableColumn>
    <tableColumn id="6" xr3:uid="{00000000-0010-0000-3E00-000006000000}" name="Kolumna6" dataDxfId="7692"/>
  </tableColumns>
  <tableStyleInfo name="TableStyleLight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3F000000}" name="Tabela933" displayName="Tabela933" ref="B122:G131" headerRowCount="0" totalsRowShown="0" headerRowDxfId="7691" dataDxfId="7690">
  <tableColumns count="6">
    <tableColumn id="1" xr3:uid="{00000000-0010-0000-3F00-000001000000}" name="Kolumna1" headerRowDxfId="7689" dataDxfId="7688">
      <calculatedColumnFormula>'Wzorzec kategorii'!B84</calculatedColumnFormula>
    </tableColumn>
    <tableColumn id="2" xr3:uid="{00000000-0010-0000-3F00-000002000000}" name="Kolumna2" dataDxfId="7687"/>
    <tableColumn id="3" xr3:uid="{00000000-0010-0000-3F00-000003000000}" name="Kolumna3" dataDxfId="7686">
      <calculatedColumnFormula>SUM(Tabela19212547[#This Row])</calculatedColumnFormula>
    </tableColumn>
    <tableColumn id="4" xr3:uid="{00000000-0010-0000-3F00-000004000000}" name="Kolumna4" dataDxfId="7685">
      <calculatedColumnFormula>C122-D122</calculatedColumnFormula>
    </tableColumn>
    <tableColumn id="5" xr3:uid="{00000000-0010-0000-3F00-000005000000}" name="Kolumna5" dataDxfId="7684">
      <calculatedColumnFormula>IFERROR(D122/C122,"")</calculatedColumnFormula>
    </tableColumn>
    <tableColumn id="6" xr3:uid="{00000000-0010-0000-3F00-000006000000}" name="Kolumna6" dataDxfId="7683"/>
  </tableColumns>
  <tableStyleInfo name="TableStyleLight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40000000}" name="Tabela1034" displayName="Tabela1034" ref="B134:G143" headerRowCount="0" totalsRowShown="0" headerRowDxfId="7682" dataDxfId="7681">
  <tableColumns count="6">
    <tableColumn id="1" xr3:uid="{00000000-0010-0000-4000-000001000000}" name="Kolumna1" headerRowDxfId="7680" dataDxfId="7679">
      <calculatedColumnFormula>'Wzorzec kategorii'!B96</calculatedColumnFormula>
    </tableColumn>
    <tableColumn id="2" xr3:uid="{00000000-0010-0000-4000-000002000000}" name="Kolumna2" dataDxfId="7678"/>
    <tableColumn id="3" xr3:uid="{00000000-0010-0000-4000-000003000000}" name="Kolumna3" dataDxfId="7677">
      <calculatedColumnFormula>SUM(Tabela19212446[#This Row])</calculatedColumnFormula>
    </tableColumn>
    <tableColumn id="4" xr3:uid="{00000000-0010-0000-4000-000004000000}" name="Kolumna4" dataDxfId="7676">
      <calculatedColumnFormula>C134-D134</calculatedColumnFormula>
    </tableColumn>
    <tableColumn id="5" xr3:uid="{00000000-0010-0000-4000-000005000000}" name="Kolumna5" dataDxfId="7675">
      <calculatedColumnFormula>IFERROR(D134/C134,"")</calculatedColumnFormula>
    </tableColumn>
    <tableColumn id="6" xr3:uid="{00000000-0010-0000-4000-000006000000}" name="Kolumna6" dataDxfId="7674"/>
  </tableColumns>
  <tableStyleInfo name="TableStyleLight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41000000}" name="Tabela1135" displayName="Tabela1135" ref="B146:G155" headerRowCount="0" totalsRowShown="0" headerRowDxfId="7673" dataDxfId="7672">
  <tableColumns count="6">
    <tableColumn id="1" xr3:uid="{00000000-0010-0000-4100-000001000000}" name="Kolumna1" dataDxfId="7671">
      <calculatedColumnFormula>'Wzorzec kategorii'!B108</calculatedColumnFormula>
    </tableColumn>
    <tableColumn id="2" xr3:uid="{00000000-0010-0000-4100-000002000000}" name="Kolumna2" dataDxfId="7670"/>
    <tableColumn id="3" xr3:uid="{00000000-0010-0000-4100-000003000000}" name="Kolumna3" dataDxfId="7669">
      <calculatedColumnFormula>SUM(Tabela192244[#This Row])</calculatedColumnFormula>
    </tableColumn>
    <tableColumn id="4" xr3:uid="{00000000-0010-0000-4100-000004000000}" name="Kolumna4" dataDxfId="7668">
      <calculatedColumnFormula>C146-D146</calculatedColumnFormula>
    </tableColumn>
    <tableColumn id="5" xr3:uid="{00000000-0010-0000-4100-000005000000}" name="Kolumna5" dataDxfId="7667">
      <calculatedColumnFormula>IFERROR(D146/C146,"")</calculatedColumnFormula>
    </tableColumn>
    <tableColumn id="6" xr3:uid="{00000000-0010-0000-4100-000006000000}" name="Kolumna6" dataDxfId="7666"/>
  </tableColumns>
  <tableStyleInfo name="TableStyleLight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42000000}" name="Tabela1236" displayName="Tabela1236" ref="B158:G167" headerRowCount="0" totalsRowShown="0" headerRowDxfId="7665" dataDxfId="7664">
  <tableColumns count="6">
    <tableColumn id="1" xr3:uid="{00000000-0010-0000-4200-000001000000}" name="Kolumna1" dataDxfId="7663">
      <calculatedColumnFormula>'Wzorzec kategorii'!B120</calculatedColumnFormula>
    </tableColumn>
    <tableColumn id="2" xr3:uid="{00000000-0010-0000-4200-000002000000}" name="Kolumna2" dataDxfId="7662"/>
    <tableColumn id="3" xr3:uid="{00000000-0010-0000-4200-000003000000}" name="Kolumna3" dataDxfId="7661">
      <calculatedColumnFormula>SUM(Tabela2548[#This Row])</calculatedColumnFormula>
    </tableColumn>
    <tableColumn id="4" xr3:uid="{00000000-0010-0000-4200-000004000000}" name="Kolumna4" dataDxfId="7660">
      <calculatedColumnFormula>C158-D158</calculatedColumnFormula>
    </tableColumn>
    <tableColumn id="5" xr3:uid="{00000000-0010-0000-4200-000005000000}" name="Kolumna5" dataDxfId="7659">
      <calculatedColumnFormula>IFERROR(D158/C158,"")</calculatedColumnFormula>
    </tableColumn>
    <tableColumn id="6" xr3:uid="{00000000-0010-0000-4200-000006000000}" name="Kolumna6" dataDxfId="7658"/>
  </tableColumns>
  <tableStyleInfo name="TableStyleLight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43000000}" name="Tabela1337" displayName="Tabela1337" ref="B170:G179" headerRowCount="0" totalsRowShown="0" headerRowDxfId="7657" dataDxfId="7656">
  <tableColumns count="6">
    <tableColumn id="1" xr3:uid="{00000000-0010-0000-4300-000001000000}" name="Kolumna1" dataDxfId="7655">
      <calculatedColumnFormula>'Wzorzec kategorii'!B132</calculatedColumnFormula>
    </tableColumn>
    <tableColumn id="2" xr3:uid="{00000000-0010-0000-4300-000002000000}" name="Kolumna2" dataDxfId="7654"/>
    <tableColumn id="3" xr3:uid="{00000000-0010-0000-4300-000003000000}" name="Kolumna3" dataDxfId="7653">
      <calculatedColumnFormula>SUM(Tabela2649[#This Row])</calculatedColumnFormula>
    </tableColumn>
    <tableColumn id="4" xr3:uid="{00000000-0010-0000-4300-000004000000}" name="Kolumna4" dataDxfId="7652">
      <calculatedColumnFormula>C170-D170</calculatedColumnFormula>
    </tableColumn>
    <tableColumn id="5" xr3:uid="{00000000-0010-0000-4300-000005000000}" name="Kolumna5" dataDxfId="7651">
      <calculatedColumnFormula>IFERROR(D170/C170,"")</calculatedColumnFormula>
    </tableColumn>
    <tableColumn id="6" xr3:uid="{00000000-0010-0000-4300-000006000000}" name="Kolumna6" dataDxfId="7650"/>
  </tableColumns>
  <tableStyleInfo name="TableStyleLight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44000000}" name="Tabela1438" displayName="Tabela1438" ref="B182:G191" headerRowCount="0" totalsRowShown="0" headerRowDxfId="7649" dataDxfId="7648">
  <tableColumns count="6">
    <tableColumn id="1" xr3:uid="{00000000-0010-0000-4400-000001000000}" name="Kolumna1" dataDxfId="7647">
      <calculatedColumnFormula>'Wzorzec kategorii'!B144</calculatedColumnFormula>
    </tableColumn>
    <tableColumn id="2" xr3:uid="{00000000-0010-0000-4400-000002000000}" name="Kolumna2" dataDxfId="7646"/>
    <tableColumn id="3" xr3:uid="{00000000-0010-0000-4400-000003000000}" name="Kolumna3" dataDxfId="7645">
      <calculatedColumnFormula>SUM(Tabela2750[#This Row])</calculatedColumnFormula>
    </tableColumn>
    <tableColumn id="4" xr3:uid="{00000000-0010-0000-4400-000004000000}" name="Kolumna4" dataDxfId="7644">
      <calculatedColumnFormula>C182-D182</calculatedColumnFormula>
    </tableColumn>
    <tableColumn id="5" xr3:uid="{00000000-0010-0000-4400-000005000000}" name="Kolumna5" dataDxfId="7643">
      <calculatedColumnFormula>IFERROR(D182/C182,"")</calculatedColumnFormula>
    </tableColumn>
    <tableColumn id="6" xr3:uid="{00000000-0010-0000-4400-000006000000}" name="Kolumna6" dataDxfId="764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11" displayName="Tabela11" ref="B112:G116" headerRowCount="0" totalsRowShown="0" headerRowDxfId="8689" dataDxfId="8688">
  <tableColumns count="6">
    <tableColumn id="1" xr3:uid="{00000000-0010-0000-0800-000001000000}" name="Kolumna1" dataDxfId="8687"/>
    <tableColumn id="2" xr3:uid="{00000000-0010-0000-0800-000002000000}" name="Kolumna2" dataDxfId="8686"/>
    <tableColumn id="3" xr3:uid="{00000000-0010-0000-0800-000003000000}" name="Kolumna3" dataDxfId="8685">
      <calculatedColumnFormula>SUM(Tabela1922[#This Row])</calculatedColumnFormula>
    </tableColumn>
    <tableColumn id="4" xr3:uid="{00000000-0010-0000-0800-000004000000}" name="Kolumna4" dataDxfId="8684">
      <calculatedColumnFormula>C112-D112</calculatedColumnFormula>
    </tableColumn>
    <tableColumn id="5" xr3:uid="{00000000-0010-0000-0800-000005000000}" name="Kolumna5" dataDxfId="8683">
      <calculatedColumnFormula>IFERROR(D112/C112,"")</calculatedColumnFormula>
    </tableColumn>
    <tableColumn id="6" xr3:uid="{00000000-0010-0000-0800-000006000000}" name="Kolumna6" dataDxfId="8682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45000000}" name="Tabela1539" displayName="Tabela1539" ref="B194:G203" headerRowCount="0" totalsRowShown="0" headerRowDxfId="7641" dataDxfId="7640">
  <tableColumns count="6">
    <tableColumn id="1" xr3:uid="{00000000-0010-0000-4500-000001000000}" name="Kolumna1" dataDxfId="7639">
      <calculatedColumnFormula>'Wzorzec kategorii'!B156</calculatedColumnFormula>
    </tableColumn>
    <tableColumn id="2" xr3:uid="{00000000-0010-0000-4500-000002000000}" name="Kolumna2" dataDxfId="7638"/>
    <tableColumn id="3" xr3:uid="{00000000-0010-0000-4500-000003000000}" name="Kolumna3" dataDxfId="7637">
      <calculatedColumnFormula>SUM(Tabela2851[#This Row])</calculatedColumnFormula>
    </tableColumn>
    <tableColumn id="4" xr3:uid="{00000000-0010-0000-4500-000004000000}" name="Kolumna4" dataDxfId="7636">
      <calculatedColumnFormula>C194-D194</calculatedColumnFormula>
    </tableColumn>
    <tableColumn id="5" xr3:uid="{00000000-0010-0000-4500-000005000000}" name="Kolumna5" dataDxfId="7635">
      <calculatedColumnFormula>IFERROR(D194/C194,"")</calculatedColumnFormula>
    </tableColumn>
    <tableColumn id="6" xr3:uid="{00000000-0010-0000-4500-000006000000}" name="Kolumna6" dataDxfId="7634"/>
  </tableColumns>
  <tableStyleInfo name="TableStyleLight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46000000}" name="Tabela1640" displayName="Tabela1640" ref="B206:G215" headerRowCount="0" totalsRowShown="0" headerRowDxfId="7633" dataDxfId="7632">
  <tableColumns count="6">
    <tableColumn id="1" xr3:uid="{00000000-0010-0000-4600-000001000000}" name="Kolumna1" dataDxfId="7631">
      <calculatedColumnFormula>'Wzorzec kategorii'!B168</calculatedColumnFormula>
    </tableColumn>
    <tableColumn id="2" xr3:uid="{00000000-0010-0000-4600-000002000000}" name="Kolumna2" dataDxfId="7630"/>
    <tableColumn id="3" xr3:uid="{00000000-0010-0000-4600-000003000000}" name="Kolumna3" dataDxfId="7629">
      <calculatedColumnFormula>SUM(Tabela192345[#This Row])</calculatedColumnFormula>
    </tableColumn>
    <tableColumn id="4" xr3:uid="{00000000-0010-0000-4600-000004000000}" name="Kolumna4" dataDxfId="7628">
      <calculatedColumnFormula>C206-D206</calculatedColumnFormula>
    </tableColumn>
    <tableColumn id="5" xr3:uid="{00000000-0010-0000-4600-000005000000}" name="Kolumna5" dataDxfId="7627">
      <calculatedColumnFormula>IFERROR(D206/C206,"")</calculatedColumnFormula>
    </tableColumn>
    <tableColumn id="6" xr3:uid="{00000000-0010-0000-4600-000006000000}" name="Kolumna6" dataDxfId="7626"/>
  </tableColumns>
  <tableStyleInfo name="TableStyleLight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47000000}" name="Tabela1841" displayName="Tabela1841" ref="I85:AM95" totalsRowShown="0" headerRowDxfId="7625" dataDxfId="7623" headerRowBorderDxfId="7624">
  <autoFilter ref="I85:AM95" xr:uid="{00000000-0009-0000-0100-00002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700-000001000000}" name="1" dataDxfId="7622"/>
    <tableColumn id="2" xr3:uid="{00000000-0010-0000-4700-000002000000}" name="2" dataDxfId="7621"/>
    <tableColumn id="3" xr3:uid="{00000000-0010-0000-4700-000003000000}" name="3" dataDxfId="7620"/>
    <tableColumn id="4" xr3:uid="{00000000-0010-0000-4700-000004000000}" name="4" dataDxfId="7619"/>
    <tableColumn id="5" xr3:uid="{00000000-0010-0000-4700-000005000000}" name="5" dataDxfId="7618"/>
    <tableColumn id="6" xr3:uid="{00000000-0010-0000-4700-000006000000}" name="6" dataDxfId="7617"/>
    <tableColumn id="7" xr3:uid="{00000000-0010-0000-4700-000007000000}" name="7" dataDxfId="7616"/>
    <tableColumn id="8" xr3:uid="{00000000-0010-0000-4700-000008000000}" name="8" dataDxfId="7615"/>
    <tableColumn id="9" xr3:uid="{00000000-0010-0000-4700-000009000000}" name="9" dataDxfId="7614"/>
    <tableColumn id="10" xr3:uid="{00000000-0010-0000-4700-00000A000000}" name="10" dataDxfId="7613"/>
    <tableColumn id="11" xr3:uid="{00000000-0010-0000-4700-00000B000000}" name="11" dataDxfId="7612"/>
    <tableColumn id="12" xr3:uid="{00000000-0010-0000-4700-00000C000000}" name="12" dataDxfId="7611"/>
    <tableColumn id="13" xr3:uid="{00000000-0010-0000-4700-00000D000000}" name="13" dataDxfId="7610"/>
    <tableColumn id="14" xr3:uid="{00000000-0010-0000-4700-00000E000000}" name="14" dataDxfId="7609"/>
    <tableColumn id="15" xr3:uid="{00000000-0010-0000-4700-00000F000000}" name="15" dataDxfId="7608"/>
    <tableColumn id="16" xr3:uid="{00000000-0010-0000-4700-000010000000}" name="16" dataDxfId="7607"/>
    <tableColumn id="17" xr3:uid="{00000000-0010-0000-4700-000011000000}" name="17" dataDxfId="7606"/>
    <tableColumn id="18" xr3:uid="{00000000-0010-0000-4700-000012000000}" name="18" dataDxfId="7605"/>
    <tableColumn id="19" xr3:uid="{00000000-0010-0000-4700-000013000000}" name="19" dataDxfId="7604"/>
    <tableColumn id="20" xr3:uid="{00000000-0010-0000-4700-000014000000}" name="20" dataDxfId="7603"/>
    <tableColumn id="21" xr3:uid="{00000000-0010-0000-4700-000015000000}" name="21" dataDxfId="7602"/>
    <tableColumn id="22" xr3:uid="{00000000-0010-0000-4700-000016000000}" name="22" dataDxfId="7601"/>
    <tableColumn id="23" xr3:uid="{00000000-0010-0000-4700-000017000000}" name="23" dataDxfId="7600"/>
    <tableColumn id="24" xr3:uid="{00000000-0010-0000-4700-000018000000}" name="24" dataDxfId="7599"/>
    <tableColumn id="25" xr3:uid="{00000000-0010-0000-4700-000019000000}" name="25" dataDxfId="7598"/>
    <tableColumn id="26" xr3:uid="{00000000-0010-0000-4700-00001A000000}" name="26" dataDxfId="7597"/>
    <tableColumn id="27" xr3:uid="{00000000-0010-0000-4700-00001B000000}" name="27" dataDxfId="7596"/>
    <tableColumn id="28" xr3:uid="{00000000-0010-0000-4700-00001C000000}" name="28" dataDxfId="7595"/>
    <tableColumn id="29" xr3:uid="{00000000-0010-0000-4700-00001D000000}" name="29" dataDxfId="7594"/>
    <tableColumn id="30" xr3:uid="{00000000-0010-0000-4700-00001E000000}" name="30" dataDxfId="7593"/>
    <tableColumn id="31" xr3:uid="{00000000-0010-0000-4700-00001F000000}" name="31" dataDxfId="7592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48000000}" name="Tabela1942" displayName="Tabela1942" ref="I97:AM107" totalsRowShown="0" headerRowDxfId="7591" dataDxfId="7589" headerRowBorderDxfId="7590">
  <autoFilter ref="I97:AM107" xr:uid="{00000000-0009-0000-0100-00002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800-000001000000}" name="1" dataDxfId="7588"/>
    <tableColumn id="2" xr3:uid="{00000000-0010-0000-4800-000002000000}" name="2" dataDxfId="7587"/>
    <tableColumn id="3" xr3:uid="{00000000-0010-0000-4800-000003000000}" name="3" dataDxfId="7586"/>
    <tableColumn id="4" xr3:uid="{00000000-0010-0000-4800-000004000000}" name="4" dataDxfId="7585"/>
    <tableColumn id="5" xr3:uid="{00000000-0010-0000-4800-000005000000}" name="5" dataDxfId="7584"/>
    <tableColumn id="6" xr3:uid="{00000000-0010-0000-4800-000006000000}" name="6" dataDxfId="7583"/>
    <tableColumn id="7" xr3:uid="{00000000-0010-0000-4800-000007000000}" name="7" dataDxfId="7582"/>
    <tableColumn id="8" xr3:uid="{00000000-0010-0000-4800-000008000000}" name="8" dataDxfId="7581"/>
    <tableColumn id="9" xr3:uid="{00000000-0010-0000-4800-000009000000}" name="9" dataDxfId="7580"/>
    <tableColumn id="10" xr3:uid="{00000000-0010-0000-4800-00000A000000}" name="10" dataDxfId="7579"/>
    <tableColumn id="11" xr3:uid="{00000000-0010-0000-4800-00000B000000}" name="11" dataDxfId="7578"/>
    <tableColumn id="12" xr3:uid="{00000000-0010-0000-4800-00000C000000}" name="12" dataDxfId="7577"/>
    <tableColumn id="13" xr3:uid="{00000000-0010-0000-4800-00000D000000}" name="13" dataDxfId="7576"/>
    <tableColumn id="14" xr3:uid="{00000000-0010-0000-4800-00000E000000}" name="14" dataDxfId="7575"/>
    <tableColumn id="15" xr3:uid="{00000000-0010-0000-4800-00000F000000}" name="15" dataDxfId="7574"/>
    <tableColumn id="16" xr3:uid="{00000000-0010-0000-4800-000010000000}" name="16" dataDxfId="7573"/>
    <tableColumn id="17" xr3:uid="{00000000-0010-0000-4800-000011000000}" name="17" dataDxfId="7572"/>
    <tableColumn id="18" xr3:uid="{00000000-0010-0000-4800-000012000000}" name="18" dataDxfId="7571"/>
    <tableColumn id="19" xr3:uid="{00000000-0010-0000-4800-000013000000}" name="19" dataDxfId="7570"/>
    <tableColumn id="20" xr3:uid="{00000000-0010-0000-4800-000014000000}" name="20" dataDxfId="7569"/>
    <tableColumn id="21" xr3:uid="{00000000-0010-0000-4800-000015000000}" name="21" dataDxfId="7568"/>
    <tableColumn id="22" xr3:uid="{00000000-0010-0000-4800-000016000000}" name="22" dataDxfId="7567"/>
    <tableColumn id="23" xr3:uid="{00000000-0010-0000-4800-000017000000}" name="23" dataDxfId="7566"/>
    <tableColumn id="24" xr3:uid="{00000000-0010-0000-4800-000018000000}" name="24" dataDxfId="7565"/>
    <tableColumn id="25" xr3:uid="{00000000-0010-0000-4800-000019000000}" name="25" dataDxfId="7564"/>
    <tableColumn id="26" xr3:uid="{00000000-0010-0000-4800-00001A000000}" name="26" dataDxfId="7563"/>
    <tableColumn id="27" xr3:uid="{00000000-0010-0000-4800-00001B000000}" name="27" dataDxfId="7562"/>
    <tableColumn id="28" xr3:uid="{00000000-0010-0000-4800-00001C000000}" name="28" dataDxfId="7561"/>
    <tableColumn id="29" xr3:uid="{00000000-0010-0000-4800-00001D000000}" name="29" dataDxfId="7560"/>
    <tableColumn id="30" xr3:uid="{00000000-0010-0000-4800-00001E000000}" name="30" dataDxfId="7559"/>
    <tableColumn id="31" xr3:uid="{00000000-0010-0000-4800-00001F000000}" name="31" dataDxfId="7558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49000000}" name="Tabela192143" displayName="Tabela192143" ref="I109:AM119" totalsRowShown="0" headerRowDxfId="7557" dataDxfId="7555" headerRowBorderDxfId="7556">
  <autoFilter ref="I109:AM119" xr:uid="{00000000-0009-0000-0100-00002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900-000001000000}" name="1" dataDxfId="7554"/>
    <tableColumn id="2" xr3:uid="{00000000-0010-0000-4900-000002000000}" name="2" dataDxfId="7553"/>
    <tableColumn id="3" xr3:uid="{00000000-0010-0000-4900-000003000000}" name="3" dataDxfId="7552"/>
    <tableColumn id="4" xr3:uid="{00000000-0010-0000-4900-000004000000}" name="4" dataDxfId="7551"/>
    <tableColumn id="5" xr3:uid="{00000000-0010-0000-4900-000005000000}" name="5" dataDxfId="7550"/>
    <tableColumn id="6" xr3:uid="{00000000-0010-0000-4900-000006000000}" name="6" dataDxfId="7549"/>
    <tableColumn id="7" xr3:uid="{00000000-0010-0000-4900-000007000000}" name="7" dataDxfId="7548"/>
    <tableColumn id="8" xr3:uid="{00000000-0010-0000-4900-000008000000}" name="8" dataDxfId="7547"/>
    <tableColumn id="9" xr3:uid="{00000000-0010-0000-4900-000009000000}" name="9" dataDxfId="7546"/>
    <tableColumn id="10" xr3:uid="{00000000-0010-0000-4900-00000A000000}" name="10" dataDxfId="7545"/>
    <tableColumn id="11" xr3:uid="{00000000-0010-0000-4900-00000B000000}" name="11" dataDxfId="7544"/>
    <tableColumn id="12" xr3:uid="{00000000-0010-0000-4900-00000C000000}" name="12" dataDxfId="7543"/>
    <tableColumn id="13" xr3:uid="{00000000-0010-0000-4900-00000D000000}" name="13" dataDxfId="7542"/>
    <tableColumn id="14" xr3:uid="{00000000-0010-0000-4900-00000E000000}" name="14" dataDxfId="7541"/>
    <tableColumn id="15" xr3:uid="{00000000-0010-0000-4900-00000F000000}" name="15" dataDxfId="7540"/>
    <tableColumn id="16" xr3:uid="{00000000-0010-0000-4900-000010000000}" name="16" dataDxfId="7539"/>
    <tableColumn id="17" xr3:uid="{00000000-0010-0000-4900-000011000000}" name="17" dataDxfId="7538"/>
    <tableColumn id="18" xr3:uid="{00000000-0010-0000-4900-000012000000}" name="18" dataDxfId="7537"/>
    <tableColumn id="19" xr3:uid="{00000000-0010-0000-4900-000013000000}" name="19" dataDxfId="7536"/>
    <tableColumn id="20" xr3:uid="{00000000-0010-0000-4900-000014000000}" name="20" dataDxfId="7535"/>
    <tableColumn id="21" xr3:uid="{00000000-0010-0000-4900-000015000000}" name="21" dataDxfId="7534"/>
    <tableColumn id="22" xr3:uid="{00000000-0010-0000-4900-000016000000}" name="22" dataDxfId="7533"/>
    <tableColumn id="23" xr3:uid="{00000000-0010-0000-4900-000017000000}" name="23" dataDxfId="7532"/>
    <tableColumn id="24" xr3:uid="{00000000-0010-0000-4900-000018000000}" name="24" dataDxfId="7531"/>
    <tableColumn id="25" xr3:uid="{00000000-0010-0000-4900-000019000000}" name="25" dataDxfId="7530"/>
    <tableColumn id="26" xr3:uid="{00000000-0010-0000-4900-00001A000000}" name="26" dataDxfId="7529"/>
    <tableColumn id="27" xr3:uid="{00000000-0010-0000-4900-00001B000000}" name="27" dataDxfId="7528"/>
    <tableColumn id="28" xr3:uid="{00000000-0010-0000-4900-00001C000000}" name="28" dataDxfId="7527"/>
    <tableColumn id="29" xr3:uid="{00000000-0010-0000-4900-00001D000000}" name="29" dataDxfId="7526"/>
    <tableColumn id="30" xr3:uid="{00000000-0010-0000-4900-00001E000000}" name="30" dataDxfId="7525"/>
    <tableColumn id="31" xr3:uid="{00000000-0010-0000-4900-00001F000000}" name="31" dataDxfId="7524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4A000000}" name="Tabela192244" displayName="Tabela192244" ref="I145:AM155" totalsRowShown="0" headerRowDxfId="7523" dataDxfId="7521" headerRowBorderDxfId="7522">
  <autoFilter ref="I145:AM155" xr:uid="{00000000-0009-0000-0100-00002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A00-000001000000}" name="1" dataDxfId="7520"/>
    <tableColumn id="2" xr3:uid="{00000000-0010-0000-4A00-000002000000}" name="2" dataDxfId="7519"/>
    <tableColumn id="3" xr3:uid="{00000000-0010-0000-4A00-000003000000}" name="3" dataDxfId="7518"/>
    <tableColumn id="4" xr3:uid="{00000000-0010-0000-4A00-000004000000}" name="4" dataDxfId="7517"/>
    <tableColumn id="5" xr3:uid="{00000000-0010-0000-4A00-000005000000}" name="5" dataDxfId="7516"/>
    <tableColumn id="6" xr3:uid="{00000000-0010-0000-4A00-000006000000}" name="6" dataDxfId="7515"/>
    <tableColumn id="7" xr3:uid="{00000000-0010-0000-4A00-000007000000}" name="7" dataDxfId="7514"/>
    <tableColumn id="8" xr3:uid="{00000000-0010-0000-4A00-000008000000}" name="8" dataDxfId="7513"/>
    <tableColumn id="9" xr3:uid="{00000000-0010-0000-4A00-000009000000}" name="9" dataDxfId="7512"/>
    <tableColumn id="10" xr3:uid="{00000000-0010-0000-4A00-00000A000000}" name="10" dataDxfId="7511"/>
    <tableColumn id="11" xr3:uid="{00000000-0010-0000-4A00-00000B000000}" name="11" dataDxfId="7510"/>
    <tableColumn id="12" xr3:uid="{00000000-0010-0000-4A00-00000C000000}" name="12" dataDxfId="7509"/>
    <tableColumn id="13" xr3:uid="{00000000-0010-0000-4A00-00000D000000}" name="13" dataDxfId="7508"/>
    <tableColumn id="14" xr3:uid="{00000000-0010-0000-4A00-00000E000000}" name="14" dataDxfId="7507"/>
    <tableColumn id="15" xr3:uid="{00000000-0010-0000-4A00-00000F000000}" name="15" dataDxfId="7506"/>
    <tableColumn id="16" xr3:uid="{00000000-0010-0000-4A00-000010000000}" name="16" dataDxfId="7505"/>
    <tableColumn id="17" xr3:uid="{00000000-0010-0000-4A00-000011000000}" name="17" dataDxfId="7504"/>
    <tableColumn id="18" xr3:uid="{00000000-0010-0000-4A00-000012000000}" name="18" dataDxfId="7503"/>
    <tableColumn id="19" xr3:uid="{00000000-0010-0000-4A00-000013000000}" name="19" dataDxfId="7502"/>
    <tableColumn id="20" xr3:uid="{00000000-0010-0000-4A00-000014000000}" name="20" dataDxfId="7501"/>
    <tableColumn id="21" xr3:uid="{00000000-0010-0000-4A00-000015000000}" name="21" dataDxfId="7500"/>
    <tableColumn id="22" xr3:uid="{00000000-0010-0000-4A00-000016000000}" name="22" dataDxfId="7499"/>
    <tableColumn id="23" xr3:uid="{00000000-0010-0000-4A00-000017000000}" name="23" dataDxfId="7498"/>
    <tableColumn id="24" xr3:uid="{00000000-0010-0000-4A00-000018000000}" name="24" dataDxfId="7497"/>
    <tableColumn id="25" xr3:uid="{00000000-0010-0000-4A00-000019000000}" name="25" dataDxfId="7496"/>
    <tableColumn id="26" xr3:uid="{00000000-0010-0000-4A00-00001A000000}" name="26" dataDxfId="7495"/>
    <tableColumn id="27" xr3:uid="{00000000-0010-0000-4A00-00001B000000}" name="27" dataDxfId="7494"/>
    <tableColumn id="28" xr3:uid="{00000000-0010-0000-4A00-00001C000000}" name="28" dataDxfId="7493"/>
    <tableColumn id="29" xr3:uid="{00000000-0010-0000-4A00-00001D000000}" name="29" dataDxfId="7492"/>
    <tableColumn id="30" xr3:uid="{00000000-0010-0000-4A00-00001E000000}" name="30" dataDxfId="7491"/>
    <tableColumn id="31" xr3:uid="{00000000-0010-0000-4A00-00001F000000}" name="31" dataDxfId="7490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4B000000}" name="Tabela192345" displayName="Tabela192345" ref="I205:AM215" totalsRowShown="0" headerRowDxfId="7489" dataDxfId="7487" headerRowBorderDxfId="7488">
  <autoFilter ref="I205:AM215" xr:uid="{00000000-0009-0000-0100-00002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B00-000001000000}" name="1" dataDxfId="7486"/>
    <tableColumn id="2" xr3:uid="{00000000-0010-0000-4B00-000002000000}" name="2" dataDxfId="7485"/>
    <tableColumn id="3" xr3:uid="{00000000-0010-0000-4B00-000003000000}" name="3" dataDxfId="7484"/>
    <tableColumn id="4" xr3:uid="{00000000-0010-0000-4B00-000004000000}" name="4" dataDxfId="7483"/>
    <tableColumn id="5" xr3:uid="{00000000-0010-0000-4B00-000005000000}" name="5" dataDxfId="7482"/>
    <tableColumn id="6" xr3:uid="{00000000-0010-0000-4B00-000006000000}" name="6" dataDxfId="7481"/>
    <tableColumn id="7" xr3:uid="{00000000-0010-0000-4B00-000007000000}" name="7" dataDxfId="7480"/>
    <tableColumn id="8" xr3:uid="{00000000-0010-0000-4B00-000008000000}" name="8" dataDxfId="7479"/>
    <tableColumn id="9" xr3:uid="{00000000-0010-0000-4B00-000009000000}" name="9" dataDxfId="7478"/>
    <tableColumn id="10" xr3:uid="{00000000-0010-0000-4B00-00000A000000}" name="10" dataDxfId="7477"/>
    <tableColumn id="11" xr3:uid="{00000000-0010-0000-4B00-00000B000000}" name="11" dataDxfId="7476"/>
    <tableColumn id="12" xr3:uid="{00000000-0010-0000-4B00-00000C000000}" name="12" dataDxfId="7475"/>
    <tableColumn id="13" xr3:uid="{00000000-0010-0000-4B00-00000D000000}" name="13" dataDxfId="7474"/>
    <tableColumn id="14" xr3:uid="{00000000-0010-0000-4B00-00000E000000}" name="14" dataDxfId="7473"/>
    <tableColumn id="15" xr3:uid="{00000000-0010-0000-4B00-00000F000000}" name="15" dataDxfId="7472"/>
    <tableColumn id="16" xr3:uid="{00000000-0010-0000-4B00-000010000000}" name="16" dataDxfId="7471"/>
    <tableColumn id="17" xr3:uid="{00000000-0010-0000-4B00-000011000000}" name="17" dataDxfId="7470"/>
    <tableColumn id="18" xr3:uid="{00000000-0010-0000-4B00-000012000000}" name="18" dataDxfId="7469"/>
    <tableColumn id="19" xr3:uid="{00000000-0010-0000-4B00-000013000000}" name="19" dataDxfId="7468"/>
    <tableColumn id="20" xr3:uid="{00000000-0010-0000-4B00-000014000000}" name="20" dataDxfId="7467"/>
    <tableColumn id="21" xr3:uid="{00000000-0010-0000-4B00-000015000000}" name="21" dataDxfId="7466"/>
    <tableColumn id="22" xr3:uid="{00000000-0010-0000-4B00-000016000000}" name="22" dataDxfId="7465"/>
    <tableColumn id="23" xr3:uid="{00000000-0010-0000-4B00-000017000000}" name="23" dataDxfId="7464"/>
    <tableColumn id="24" xr3:uid="{00000000-0010-0000-4B00-000018000000}" name="24" dataDxfId="7463"/>
    <tableColumn id="25" xr3:uid="{00000000-0010-0000-4B00-000019000000}" name="25" dataDxfId="7462"/>
    <tableColumn id="26" xr3:uid="{00000000-0010-0000-4B00-00001A000000}" name="26" dataDxfId="7461"/>
    <tableColumn id="27" xr3:uid="{00000000-0010-0000-4B00-00001B000000}" name="27" dataDxfId="7460"/>
    <tableColumn id="28" xr3:uid="{00000000-0010-0000-4B00-00001C000000}" name="28" dataDxfId="7459"/>
    <tableColumn id="29" xr3:uid="{00000000-0010-0000-4B00-00001D000000}" name="29" dataDxfId="7458"/>
    <tableColumn id="30" xr3:uid="{00000000-0010-0000-4B00-00001E000000}" name="30" dataDxfId="7457"/>
    <tableColumn id="31" xr3:uid="{00000000-0010-0000-4B00-00001F000000}" name="31" dataDxfId="7456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4C000000}" name="Tabela19212446" displayName="Tabela19212446" ref="I133:AM143" totalsRowShown="0" headerRowDxfId="7455" dataDxfId="7453" headerRowBorderDxfId="7454">
  <autoFilter ref="I133:AM143" xr:uid="{00000000-0009-0000-0100-00002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C00-000001000000}" name="1" dataDxfId="7452"/>
    <tableColumn id="2" xr3:uid="{00000000-0010-0000-4C00-000002000000}" name="2" dataDxfId="7451"/>
    <tableColumn id="3" xr3:uid="{00000000-0010-0000-4C00-000003000000}" name="3" dataDxfId="7450"/>
    <tableColumn id="4" xr3:uid="{00000000-0010-0000-4C00-000004000000}" name="4" dataDxfId="7449"/>
    <tableColumn id="5" xr3:uid="{00000000-0010-0000-4C00-000005000000}" name="5" dataDxfId="7448"/>
    <tableColumn id="6" xr3:uid="{00000000-0010-0000-4C00-000006000000}" name="6" dataDxfId="7447"/>
    <tableColumn id="7" xr3:uid="{00000000-0010-0000-4C00-000007000000}" name="7" dataDxfId="7446"/>
    <tableColumn id="8" xr3:uid="{00000000-0010-0000-4C00-000008000000}" name="8" dataDxfId="7445"/>
    <tableColumn id="9" xr3:uid="{00000000-0010-0000-4C00-000009000000}" name="9" dataDxfId="7444"/>
    <tableColumn id="10" xr3:uid="{00000000-0010-0000-4C00-00000A000000}" name="10" dataDxfId="7443"/>
    <tableColumn id="11" xr3:uid="{00000000-0010-0000-4C00-00000B000000}" name="11" dataDxfId="7442"/>
    <tableColumn id="12" xr3:uid="{00000000-0010-0000-4C00-00000C000000}" name="12" dataDxfId="7441"/>
    <tableColumn id="13" xr3:uid="{00000000-0010-0000-4C00-00000D000000}" name="13" dataDxfId="7440"/>
    <tableColumn id="14" xr3:uid="{00000000-0010-0000-4C00-00000E000000}" name="14" dataDxfId="7439"/>
    <tableColumn id="15" xr3:uid="{00000000-0010-0000-4C00-00000F000000}" name="15" dataDxfId="7438"/>
    <tableColumn id="16" xr3:uid="{00000000-0010-0000-4C00-000010000000}" name="16" dataDxfId="7437"/>
    <tableColumn id="17" xr3:uid="{00000000-0010-0000-4C00-000011000000}" name="17" dataDxfId="7436"/>
    <tableColumn id="18" xr3:uid="{00000000-0010-0000-4C00-000012000000}" name="18" dataDxfId="7435"/>
    <tableColumn id="19" xr3:uid="{00000000-0010-0000-4C00-000013000000}" name="19" dataDxfId="7434"/>
    <tableColumn id="20" xr3:uid="{00000000-0010-0000-4C00-000014000000}" name="20" dataDxfId="7433"/>
    <tableColumn id="21" xr3:uid="{00000000-0010-0000-4C00-000015000000}" name="21" dataDxfId="7432"/>
    <tableColumn id="22" xr3:uid="{00000000-0010-0000-4C00-000016000000}" name="22" dataDxfId="7431"/>
    <tableColumn id="23" xr3:uid="{00000000-0010-0000-4C00-000017000000}" name="23" dataDxfId="7430"/>
    <tableColumn id="24" xr3:uid="{00000000-0010-0000-4C00-000018000000}" name="24" dataDxfId="7429"/>
    <tableColumn id="25" xr3:uid="{00000000-0010-0000-4C00-000019000000}" name="25" dataDxfId="7428"/>
    <tableColumn id="26" xr3:uid="{00000000-0010-0000-4C00-00001A000000}" name="26" dataDxfId="7427"/>
    <tableColumn id="27" xr3:uid="{00000000-0010-0000-4C00-00001B000000}" name="27" dataDxfId="7426"/>
    <tableColumn id="28" xr3:uid="{00000000-0010-0000-4C00-00001C000000}" name="28" dataDxfId="7425"/>
    <tableColumn id="29" xr3:uid="{00000000-0010-0000-4C00-00001D000000}" name="29" dataDxfId="7424"/>
    <tableColumn id="30" xr3:uid="{00000000-0010-0000-4C00-00001E000000}" name="30" dataDxfId="7423"/>
    <tableColumn id="31" xr3:uid="{00000000-0010-0000-4C00-00001F000000}" name="31" dataDxfId="7422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4D000000}" name="Tabela19212547" displayName="Tabela19212547" ref="I121:AM131" totalsRowShown="0" headerRowDxfId="7421" dataDxfId="7419" headerRowBorderDxfId="7420">
  <autoFilter ref="I121:AM131" xr:uid="{00000000-0009-0000-0100-00002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D00-000001000000}" name="1" dataDxfId="7418"/>
    <tableColumn id="2" xr3:uid="{00000000-0010-0000-4D00-000002000000}" name="2" dataDxfId="7417"/>
    <tableColumn id="3" xr3:uid="{00000000-0010-0000-4D00-000003000000}" name="3" dataDxfId="7416"/>
    <tableColumn id="4" xr3:uid="{00000000-0010-0000-4D00-000004000000}" name="4" dataDxfId="7415"/>
    <tableColumn id="5" xr3:uid="{00000000-0010-0000-4D00-000005000000}" name="5" dataDxfId="7414"/>
    <tableColumn id="6" xr3:uid="{00000000-0010-0000-4D00-000006000000}" name="6" dataDxfId="7413"/>
    <tableColumn id="7" xr3:uid="{00000000-0010-0000-4D00-000007000000}" name="7" dataDxfId="7412"/>
    <tableColumn id="8" xr3:uid="{00000000-0010-0000-4D00-000008000000}" name="8" dataDxfId="7411"/>
    <tableColumn id="9" xr3:uid="{00000000-0010-0000-4D00-000009000000}" name="9" dataDxfId="7410"/>
    <tableColumn id="10" xr3:uid="{00000000-0010-0000-4D00-00000A000000}" name="10" dataDxfId="7409"/>
    <tableColumn id="11" xr3:uid="{00000000-0010-0000-4D00-00000B000000}" name="11" dataDxfId="7408"/>
    <tableColumn id="12" xr3:uid="{00000000-0010-0000-4D00-00000C000000}" name="12" dataDxfId="7407"/>
    <tableColumn id="13" xr3:uid="{00000000-0010-0000-4D00-00000D000000}" name="13" dataDxfId="7406"/>
    <tableColumn id="14" xr3:uid="{00000000-0010-0000-4D00-00000E000000}" name="14" dataDxfId="7405"/>
    <tableColumn id="15" xr3:uid="{00000000-0010-0000-4D00-00000F000000}" name="15" dataDxfId="7404"/>
    <tableColumn id="16" xr3:uid="{00000000-0010-0000-4D00-000010000000}" name="16" dataDxfId="7403"/>
    <tableColumn id="17" xr3:uid="{00000000-0010-0000-4D00-000011000000}" name="17" dataDxfId="7402"/>
    <tableColumn id="18" xr3:uid="{00000000-0010-0000-4D00-000012000000}" name="18" dataDxfId="7401"/>
    <tableColumn id="19" xr3:uid="{00000000-0010-0000-4D00-000013000000}" name="19" dataDxfId="7400"/>
    <tableColumn id="20" xr3:uid="{00000000-0010-0000-4D00-000014000000}" name="20" dataDxfId="7399"/>
    <tableColumn id="21" xr3:uid="{00000000-0010-0000-4D00-000015000000}" name="21" dataDxfId="7398"/>
    <tableColumn id="22" xr3:uid="{00000000-0010-0000-4D00-000016000000}" name="22" dataDxfId="7397"/>
    <tableColumn id="23" xr3:uid="{00000000-0010-0000-4D00-000017000000}" name="23" dataDxfId="7396"/>
    <tableColumn id="24" xr3:uid="{00000000-0010-0000-4D00-000018000000}" name="24" dataDxfId="7395"/>
    <tableColumn id="25" xr3:uid="{00000000-0010-0000-4D00-000019000000}" name="25" dataDxfId="7394"/>
    <tableColumn id="26" xr3:uid="{00000000-0010-0000-4D00-00001A000000}" name="26" dataDxfId="7393"/>
    <tableColumn id="27" xr3:uid="{00000000-0010-0000-4D00-00001B000000}" name="27" dataDxfId="7392"/>
    <tableColumn id="28" xr3:uid="{00000000-0010-0000-4D00-00001C000000}" name="28" dataDxfId="7391"/>
    <tableColumn id="29" xr3:uid="{00000000-0010-0000-4D00-00001D000000}" name="29" dataDxfId="7390"/>
    <tableColumn id="30" xr3:uid="{00000000-0010-0000-4D00-00001E000000}" name="30" dataDxfId="7389"/>
    <tableColumn id="31" xr3:uid="{00000000-0010-0000-4D00-00001F000000}" name="31" dataDxfId="7388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4E000000}" name="Tabela2548" displayName="Tabela2548" ref="I157:AM167" totalsRowShown="0" headerRowDxfId="7387" dataDxfId="7386">
  <autoFilter ref="I157:AM167" xr:uid="{00000000-0009-0000-0100-00002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0000000-0010-0000-4E00-000001000000}" name="1" dataDxfId="7385"/>
    <tableColumn id="2" xr3:uid="{00000000-0010-0000-4E00-000002000000}" name="2" dataDxfId="7384"/>
    <tableColumn id="3" xr3:uid="{00000000-0010-0000-4E00-000003000000}" name="3" dataDxfId="7383"/>
    <tableColumn id="4" xr3:uid="{00000000-0010-0000-4E00-000004000000}" name="4" dataDxfId="7382"/>
    <tableColumn id="5" xr3:uid="{00000000-0010-0000-4E00-000005000000}" name="5" dataDxfId="7381"/>
    <tableColumn id="6" xr3:uid="{00000000-0010-0000-4E00-000006000000}" name="6" dataDxfId="7380"/>
    <tableColumn id="7" xr3:uid="{00000000-0010-0000-4E00-000007000000}" name="7" dataDxfId="7379"/>
    <tableColumn id="8" xr3:uid="{00000000-0010-0000-4E00-000008000000}" name="8" dataDxfId="7378"/>
    <tableColumn id="9" xr3:uid="{00000000-0010-0000-4E00-000009000000}" name="9" dataDxfId="7377"/>
    <tableColumn id="10" xr3:uid="{00000000-0010-0000-4E00-00000A000000}" name="10" dataDxfId="7376"/>
    <tableColumn id="11" xr3:uid="{00000000-0010-0000-4E00-00000B000000}" name="11" dataDxfId="7375"/>
    <tableColumn id="12" xr3:uid="{00000000-0010-0000-4E00-00000C000000}" name="12" dataDxfId="7374"/>
    <tableColumn id="13" xr3:uid="{00000000-0010-0000-4E00-00000D000000}" name="13" dataDxfId="7373"/>
    <tableColumn id="14" xr3:uid="{00000000-0010-0000-4E00-00000E000000}" name="14" dataDxfId="7372"/>
    <tableColumn id="15" xr3:uid="{00000000-0010-0000-4E00-00000F000000}" name="15" dataDxfId="7371"/>
    <tableColumn id="16" xr3:uid="{00000000-0010-0000-4E00-000010000000}" name="16" dataDxfId="7370"/>
    <tableColumn id="17" xr3:uid="{00000000-0010-0000-4E00-000011000000}" name="17" dataDxfId="7369"/>
    <tableColumn id="18" xr3:uid="{00000000-0010-0000-4E00-000012000000}" name="18" dataDxfId="7368"/>
    <tableColumn id="19" xr3:uid="{00000000-0010-0000-4E00-000013000000}" name="19" dataDxfId="7367"/>
    <tableColumn id="20" xr3:uid="{00000000-0010-0000-4E00-000014000000}" name="20" dataDxfId="7366"/>
    <tableColumn id="21" xr3:uid="{00000000-0010-0000-4E00-000015000000}" name="21" dataDxfId="7365"/>
    <tableColumn id="22" xr3:uid="{00000000-0010-0000-4E00-000016000000}" name="22" dataDxfId="7364"/>
    <tableColumn id="23" xr3:uid="{00000000-0010-0000-4E00-000017000000}" name="23" dataDxfId="7363"/>
    <tableColumn id="24" xr3:uid="{00000000-0010-0000-4E00-000018000000}" name="24" dataDxfId="7362"/>
    <tableColumn id="25" xr3:uid="{00000000-0010-0000-4E00-000019000000}" name="25" dataDxfId="7361"/>
    <tableColumn id="26" xr3:uid="{00000000-0010-0000-4E00-00001A000000}" name="26" dataDxfId="7360"/>
    <tableColumn id="27" xr3:uid="{00000000-0010-0000-4E00-00001B000000}" name="27" dataDxfId="7359"/>
    <tableColumn id="28" xr3:uid="{00000000-0010-0000-4E00-00001C000000}" name="28" dataDxfId="7358"/>
    <tableColumn id="29" xr3:uid="{00000000-0010-0000-4E00-00001D000000}" name="29" dataDxfId="7357"/>
    <tableColumn id="30" xr3:uid="{00000000-0010-0000-4E00-00001E000000}" name="30" dataDxfId="7356"/>
    <tableColumn id="31" xr3:uid="{00000000-0010-0000-4E00-00001F000000}" name="31" dataDxfId="735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248.xml"/><Relationship Id="rId18" Type="http://schemas.openxmlformats.org/officeDocument/2006/relationships/table" Target="../tables/table253.xml"/><Relationship Id="rId26" Type="http://schemas.openxmlformats.org/officeDocument/2006/relationships/table" Target="../tables/table261.xml"/><Relationship Id="rId3" Type="http://schemas.openxmlformats.org/officeDocument/2006/relationships/table" Target="../tables/table238.xml"/><Relationship Id="rId21" Type="http://schemas.openxmlformats.org/officeDocument/2006/relationships/table" Target="../tables/table256.xml"/><Relationship Id="rId34" Type="http://schemas.openxmlformats.org/officeDocument/2006/relationships/table" Target="../tables/table269.xml"/><Relationship Id="rId7" Type="http://schemas.openxmlformats.org/officeDocument/2006/relationships/table" Target="../tables/table242.xml"/><Relationship Id="rId12" Type="http://schemas.openxmlformats.org/officeDocument/2006/relationships/table" Target="../tables/table247.xml"/><Relationship Id="rId17" Type="http://schemas.openxmlformats.org/officeDocument/2006/relationships/table" Target="../tables/table252.xml"/><Relationship Id="rId25" Type="http://schemas.openxmlformats.org/officeDocument/2006/relationships/table" Target="../tables/table260.xml"/><Relationship Id="rId33" Type="http://schemas.openxmlformats.org/officeDocument/2006/relationships/table" Target="../tables/table268.xml"/><Relationship Id="rId2" Type="http://schemas.openxmlformats.org/officeDocument/2006/relationships/drawing" Target="../drawings/drawing8.xml"/><Relationship Id="rId16" Type="http://schemas.openxmlformats.org/officeDocument/2006/relationships/table" Target="../tables/table251.xml"/><Relationship Id="rId20" Type="http://schemas.openxmlformats.org/officeDocument/2006/relationships/table" Target="../tables/table255.xml"/><Relationship Id="rId29" Type="http://schemas.openxmlformats.org/officeDocument/2006/relationships/table" Target="../tables/table264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241.xml"/><Relationship Id="rId11" Type="http://schemas.openxmlformats.org/officeDocument/2006/relationships/table" Target="../tables/table246.xml"/><Relationship Id="rId24" Type="http://schemas.openxmlformats.org/officeDocument/2006/relationships/table" Target="../tables/table259.xml"/><Relationship Id="rId32" Type="http://schemas.openxmlformats.org/officeDocument/2006/relationships/table" Target="../tables/table267.xml"/><Relationship Id="rId5" Type="http://schemas.openxmlformats.org/officeDocument/2006/relationships/table" Target="../tables/table240.xml"/><Relationship Id="rId15" Type="http://schemas.openxmlformats.org/officeDocument/2006/relationships/table" Target="../tables/table250.xml"/><Relationship Id="rId23" Type="http://schemas.openxmlformats.org/officeDocument/2006/relationships/table" Target="../tables/table258.xml"/><Relationship Id="rId28" Type="http://schemas.openxmlformats.org/officeDocument/2006/relationships/table" Target="../tables/table263.xml"/><Relationship Id="rId10" Type="http://schemas.openxmlformats.org/officeDocument/2006/relationships/table" Target="../tables/table245.xml"/><Relationship Id="rId19" Type="http://schemas.openxmlformats.org/officeDocument/2006/relationships/table" Target="../tables/table254.xml"/><Relationship Id="rId31" Type="http://schemas.openxmlformats.org/officeDocument/2006/relationships/table" Target="../tables/table266.xml"/><Relationship Id="rId4" Type="http://schemas.openxmlformats.org/officeDocument/2006/relationships/table" Target="../tables/table239.xml"/><Relationship Id="rId9" Type="http://schemas.openxmlformats.org/officeDocument/2006/relationships/table" Target="../tables/table244.xml"/><Relationship Id="rId14" Type="http://schemas.openxmlformats.org/officeDocument/2006/relationships/table" Target="../tables/table249.xml"/><Relationship Id="rId22" Type="http://schemas.openxmlformats.org/officeDocument/2006/relationships/table" Target="../tables/table257.xml"/><Relationship Id="rId27" Type="http://schemas.openxmlformats.org/officeDocument/2006/relationships/table" Target="../tables/table262.xml"/><Relationship Id="rId30" Type="http://schemas.openxmlformats.org/officeDocument/2006/relationships/table" Target="../tables/table265.xml"/><Relationship Id="rId8" Type="http://schemas.openxmlformats.org/officeDocument/2006/relationships/table" Target="../tables/table243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280.xml"/><Relationship Id="rId18" Type="http://schemas.openxmlformats.org/officeDocument/2006/relationships/table" Target="../tables/table285.xml"/><Relationship Id="rId26" Type="http://schemas.openxmlformats.org/officeDocument/2006/relationships/table" Target="../tables/table293.xml"/><Relationship Id="rId3" Type="http://schemas.openxmlformats.org/officeDocument/2006/relationships/table" Target="../tables/table270.xml"/><Relationship Id="rId21" Type="http://schemas.openxmlformats.org/officeDocument/2006/relationships/table" Target="../tables/table288.xml"/><Relationship Id="rId34" Type="http://schemas.openxmlformats.org/officeDocument/2006/relationships/table" Target="../tables/table301.xml"/><Relationship Id="rId7" Type="http://schemas.openxmlformats.org/officeDocument/2006/relationships/table" Target="../tables/table274.xml"/><Relationship Id="rId12" Type="http://schemas.openxmlformats.org/officeDocument/2006/relationships/table" Target="../tables/table279.xml"/><Relationship Id="rId17" Type="http://schemas.openxmlformats.org/officeDocument/2006/relationships/table" Target="../tables/table284.xml"/><Relationship Id="rId25" Type="http://schemas.openxmlformats.org/officeDocument/2006/relationships/table" Target="../tables/table292.xml"/><Relationship Id="rId33" Type="http://schemas.openxmlformats.org/officeDocument/2006/relationships/table" Target="../tables/table300.xml"/><Relationship Id="rId2" Type="http://schemas.openxmlformats.org/officeDocument/2006/relationships/drawing" Target="../drawings/drawing9.xml"/><Relationship Id="rId16" Type="http://schemas.openxmlformats.org/officeDocument/2006/relationships/table" Target="../tables/table283.xml"/><Relationship Id="rId20" Type="http://schemas.openxmlformats.org/officeDocument/2006/relationships/table" Target="../tables/table287.xml"/><Relationship Id="rId29" Type="http://schemas.openxmlformats.org/officeDocument/2006/relationships/table" Target="../tables/table296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273.xml"/><Relationship Id="rId11" Type="http://schemas.openxmlformats.org/officeDocument/2006/relationships/table" Target="../tables/table278.xml"/><Relationship Id="rId24" Type="http://schemas.openxmlformats.org/officeDocument/2006/relationships/table" Target="../tables/table291.xml"/><Relationship Id="rId32" Type="http://schemas.openxmlformats.org/officeDocument/2006/relationships/table" Target="../tables/table299.xml"/><Relationship Id="rId5" Type="http://schemas.openxmlformats.org/officeDocument/2006/relationships/table" Target="../tables/table272.xml"/><Relationship Id="rId15" Type="http://schemas.openxmlformats.org/officeDocument/2006/relationships/table" Target="../tables/table282.xml"/><Relationship Id="rId23" Type="http://schemas.openxmlformats.org/officeDocument/2006/relationships/table" Target="../tables/table290.xml"/><Relationship Id="rId28" Type="http://schemas.openxmlformats.org/officeDocument/2006/relationships/table" Target="../tables/table295.xml"/><Relationship Id="rId10" Type="http://schemas.openxmlformats.org/officeDocument/2006/relationships/table" Target="../tables/table277.xml"/><Relationship Id="rId19" Type="http://schemas.openxmlformats.org/officeDocument/2006/relationships/table" Target="../tables/table286.xml"/><Relationship Id="rId31" Type="http://schemas.openxmlformats.org/officeDocument/2006/relationships/table" Target="../tables/table298.xml"/><Relationship Id="rId4" Type="http://schemas.openxmlformats.org/officeDocument/2006/relationships/table" Target="../tables/table271.xml"/><Relationship Id="rId9" Type="http://schemas.openxmlformats.org/officeDocument/2006/relationships/table" Target="../tables/table276.xml"/><Relationship Id="rId14" Type="http://schemas.openxmlformats.org/officeDocument/2006/relationships/table" Target="../tables/table281.xml"/><Relationship Id="rId22" Type="http://schemas.openxmlformats.org/officeDocument/2006/relationships/table" Target="../tables/table289.xml"/><Relationship Id="rId27" Type="http://schemas.openxmlformats.org/officeDocument/2006/relationships/table" Target="../tables/table294.xml"/><Relationship Id="rId30" Type="http://schemas.openxmlformats.org/officeDocument/2006/relationships/table" Target="../tables/table297.xml"/><Relationship Id="rId8" Type="http://schemas.openxmlformats.org/officeDocument/2006/relationships/table" Target="../tables/table275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312.xml"/><Relationship Id="rId18" Type="http://schemas.openxmlformats.org/officeDocument/2006/relationships/table" Target="../tables/table317.xml"/><Relationship Id="rId26" Type="http://schemas.openxmlformats.org/officeDocument/2006/relationships/table" Target="../tables/table325.xml"/><Relationship Id="rId3" Type="http://schemas.openxmlformats.org/officeDocument/2006/relationships/table" Target="../tables/table302.xml"/><Relationship Id="rId21" Type="http://schemas.openxmlformats.org/officeDocument/2006/relationships/table" Target="../tables/table320.xml"/><Relationship Id="rId34" Type="http://schemas.openxmlformats.org/officeDocument/2006/relationships/table" Target="../tables/table333.xml"/><Relationship Id="rId7" Type="http://schemas.openxmlformats.org/officeDocument/2006/relationships/table" Target="../tables/table306.xml"/><Relationship Id="rId12" Type="http://schemas.openxmlformats.org/officeDocument/2006/relationships/table" Target="../tables/table311.xml"/><Relationship Id="rId17" Type="http://schemas.openxmlformats.org/officeDocument/2006/relationships/table" Target="../tables/table316.xml"/><Relationship Id="rId25" Type="http://schemas.openxmlformats.org/officeDocument/2006/relationships/table" Target="../tables/table324.xml"/><Relationship Id="rId33" Type="http://schemas.openxmlformats.org/officeDocument/2006/relationships/table" Target="../tables/table332.xml"/><Relationship Id="rId2" Type="http://schemas.openxmlformats.org/officeDocument/2006/relationships/drawing" Target="../drawings/drawing10.xml"/><Relationship Id="rId16" Type="http://schemas.openxmlformats.org/officeDocument/2006/relationships/table" Target="../tables/table315.xml"/><Relationship Id="rId20" Type="http://schemas.openxmlformats.org/officeDocument/2006/relationships/table" Target="../tables/table319.xml"/><Relationship Id="rId29" Type="http://schemas.openxmlformats.org/officeDocument/2006/relationships/table" Target="../tables/table328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305.xml"/><Relationship Id="rId11" Type="http://schemas.openxmlformats.org/officeDocument/2006/relationships/table" Target="../tables/table310.xml"/><Relationship Id="rId24" Type="http://schemas.openxmlformats.org/officeDocument/2006/relationships/table" Target="../tables/table323.xml"/><Relationship Id="rId32" Type="http://schemas.openxmlformats.org/officeDocument/2006/relationships/table" Target="../tables/table331.xml"/><Relationship Id="rId5" Type="http://schemas.openxmlformats.org/officeDocument/2006/relationships/table" Target="../tables/table304.xml"/><Relationship Id="rId15" Type="http://schemas.openxmlformats.org/officeDocument/2006/relationships/table" Target="../tables/table314.xml"/><Relationship Id="rId23" Type="http://schemas.openxmlformats.org/officeDocument/2006/relationships/table" Target="../tables/table322.xml"/><Relationship Id="rId28" Type="http://schemas.openxmlformats.org/officeDocument/2006/relationships/table" Target="../tables/table327.xml"/><Relationship Id="rId10" Type="http://schemas.openxmlformats.org/officeDocument/2006/relationships/table" Target="../tables/table309.xml"/><Relationship Id="rId19" Type="http://schemas.openxmlformats.org/officeDocument/2006/relationships/table" Target="../tables/table318.xml"/><Relationship Id="rId31" Type="http://schemas.openxmlformats.org/officeDocument/2006/relationships/table" Target="../tables/table330.xml"/><Relationship Id="rId4" Type="http://schemas.openxmlformats.org/officeDocument/2006/relationships/table" Target="../tables/table303.xml"/><Relationship Id="rId9" Type="http://schemas.openxmlformats.org/officeDocument/2006/relationships/table" Target="../tables/table308.xml"/><Relationship Id="rId14" Type="http://schemas.openxmlformats.org/officeDocument/2006/relationships/table" Target="../tables/table313.xml"/><Relationship Id="rId22" Type="http://schemas.openxmlformats.org/officeDocument/2006/relationships/table" Target="../tables/table321.xml"/><Relationship Id="rId27" Type="http://schemas.openxmlformats.org/officeDocument/2006/relationships/table" Target="../tables/table326.xml"/><Relationship Id="rId30" Type="http://schemas.openxmlformats.org/officeDocument/2006/relationships/table" Target="../tables/table329.xml"/><Relationship Id="rId8" Type="http://schemas.openxmlformats.org/officeDocument/2006/relationships/table" Target="../tables/table307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344.xml"/><Relationship Id="rId18" Type="http://schemas.openxmlformats.org/officeDocument/2006/relationships/table" Target="../tables/table349.xml"/><Relationship Id="rId26" Type="http://schemas.openxmlformats.org/officeDocument/2006/relationships/table" Target="../tables/table357.xml"/><Relationship Id="rId3" Type="http://schemas.openxmlformats.org/officeDocument/2006/relationships/table" Target="../tables/table334.xml"/><Relationship Id="rId21" Type="http://schemas.openxmlformats.org/officeDocument/2006/relationships/table" Target="../tables/table352.xml"/><Relationship Id="rId34" Type="http://schemas.openxmlformats.org/officeDocument/2006/relationships/table" Target="../tables/table365.xml"/><Relationship Id="rId7" Type="http://schemas.openxmlformats.org/officeDocument/2006/relationships/table" Target="../tables/table338.xml"/><Relationship Id="rId12" Type="http://schemas.openxmlformats.org/officeDocument/2006/relationships/table" Target="../tables/table343.xml"/><Relationship Id="rId17" Type="http://schemas.openxmlformats.org/officeDocument/2006/relationships/table" Target="../tables/table348.xml"/><Relationship Id="rId25" Type="http://schemas.openxmlformats.org/officeDocument/2006/relationships/table" Target="../tables/table356.xml"/><Relationship Id="rId33" Type="http://schemas.openxmlformats.org/officeDocument/2006/relationships/table" Target="../tables/table364.xml"/><Relationship Id="rId2" Type="http://schemas.openxmlformats.org/officeDocument/2006/relationships/drawing" Target="../drawings/drawing11.xml"/><Relationship Id="rId16" Type="http://schemas.openxmlformats.org/officeDocument/2006/relationships/table" Target="../tables/table347.xml"/><Relationship Id="rId20" Type="http://schemas.openxmlformats.org/officeDocument/2006/relationships/table" Target="../tables/table351.xml"/><Relationship Id="rId29" Type="http://schemas.openxmlformats.org/officeDocument/2006/relationships/table" Target="../tables/table360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337.xml"/><Relationship Id="rId11" Type="http://schemas.openxmlformats.org/officeDocument/2006/relationships/table" Target="../tables/table342.xml"/><Relationship Id="rId24" Type="http://schemas.openxmlformats.org/officeDocument/2006/relationships/table" Target="../tables/table355.xml"/><Relationship Id="rId32" Type="http://schemas.openxmlformats.org/officeDocument/2006/relationships/table" Target="../tables/table363.xml"/><Relationship Id="rId5" Type="http://schemas.openxmlformats.org/officeDocument/2006/relationships/table" Target="../tables/table336.xml"/><Relationship Id="rId15" Type="http://schemas.openxmlformats.org/officeDocument/2006/relationships/table" Target="../tables/table346.xml"/><Relationship Id="rId23" Type="http://schemas.openxmlformats.org/officeDocument/2006/relationships/table" Target="../tables/table354.xml"/><Relationship Id="rId28" Type="http://schemas.openxmlformats.org/officeDocument/2006/relationships/table" Target="../tables/table359.xml"/><Relationship Id="rId10" Type="http://schemas.openxmlformats.org/officeDocument/2006/relationships/table" Target="../tables/table341.xml"/><Relationship Id="rId19" Type="http://schemas.openxmlformats.org/officeDocument/2006/relationships/table" Target="../tables/table350.xml"/><Relationship Id="rId31" Type="http://schemas.openxmlformats.org/officeDocument/2006/relationships/table" Target="../tables/table362.xml"/><Relationship Id="rId4" Type="http://schemas.openxmlformats.org/officeDocument/2006/relationships/table" Target="../tables/table335.xml"/><Relationship Id="rId9" Type="http://schemas.openxmlformats.org/officeDocument/2006/relationships/table" Target="../tables/table340.xml"/><Relationship Id="rId14" Type="http://schemas.openxmlformats.org/officeDocument/2006/relationships/table" Target="../tables/table345.xml"/><Relationship Id="rId22" Type="http://schemas.openxmlformats.org/officeDocument/2006/relationships/table" Target="../tables/table353.xml"/><Relationship Id="rId27" Type="http://schemas.openxmlformats.org/officeDocument/2006/relationships/table" Target="../tables/table358.xml"/><Relationship Id="rId30" Type="http://schemas.openxmlformats.org/officeDocument/2006/relationships/table" Target="../tables/table361.xml"/><Relationship Id="rId8" Type="http://schemas.openxmlformats.org/officeDocument/2006/relationships/table" Target="../tables/table33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376.xml"/><Relationship Id="rId18" Type="http://schemas.openxmlformats.org/officeDocument/2006/relationships/table" Target="../tables/table381.xml"/><Relationship Id="rId26" Type="http://schemas.openxmlformats.org/officeDocument/2006/relationships/table" Target="../tables/table389.xml"/><Relationship Id="rId3" Type="http://schemas.openxmlformats.org/officeDocument/2006/relationships/table" Target="../tables/table366.xml"/><Relationship Id="rId21" Type="http://schemas.openxmlformats.org/officeDocument/2006/relationships/table" Target="../tables/table384.xml"/><Relationship Id="rId34" Type="http://schemas.openxmlformats.org/officeDocument/2006/relationships/table" Target="../tables/table397.xml"/><Relationship Id="rId7" Type="http://schemas.openxmlformats.org/officeDocument/2006/relationships/table" Target="../tables/table370.xml"/><Relationship Id="rId12" Type="http://schemas.openxmlformats.org/officeDocument/2006/relationships/table" Target="../tables/table375.xml"/><Relationship Id="rId17" Type="http://schemas.openxmlformats.org/officeDocument/2006/relationships/table" Target="../tables/table380.xml"/><Relationship Id="rId25" Type="http://schemas.openxmlformats.org/officeDocument/2006/relationships/table" Target="../tables/table388.xml"/><Relationship Id="rId33" Type="http://schemas.openxmlformats.org/officeDocument/2006/relationships/table" Target="../tables/table396.xml"/><Relationship Id="rId2" Type="http://schemas.openxmlformats.org/officeDocument/2006/relationships/drawing" Target="../drawings/drawing12.xml"/><Relationship Id="rId16" Type="http://schemas.openxmlformats.org/officeDocument/2006/relationships/table" Target="../tables/table379.xml"/><Relationship Id="rId20" Type="http://schemas.openxmlformats.org/officeDocument/2006/relationships/table" Target="../tables/table383.xml"/><Relationship Id="rId29" Type="http://schemas.openxmlformats.org/officeDocument/2006/relationships/table" Target="../tables/table392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369.xml"/><Relationship Id="rId11" Type="http://schemas.openxmlformats.org/officeDocument/2006/relationships/table" Target="../tables/table374.xml"/><Relationship Id="rId24" Type="http://schemas.openxmlformats.org/officeDocument/2006/relationships/table" Target="../tables/table387.xml"/><Relationship Id="rId32" Type="http://schemas.openxmlformats.org/officeDocument/2006/relationships/table" Target="../tables/table395.xml"/><Relationship Id="rId5" Type="http://schemas.openxmlformats.org/officeDocument/2006/relationships/table" Target="../tables/table368.xml"/><Relationship Id="rId15" Type="http://schemas.openxmlformats.org/officeDocument/2006/relationships/table" Target="../tables/table378.xml"/><Relationship Id="rId23" Type="http://schemas.openxmlformats.org/officeDocument/2006/relationships/table" Target="../tables/table386.xml"/><Relationship Id="rId28" Type="http://schemas.openxmlformats.org/officeDocument/2006/relationships/table" Target="../tables/table391.xml"/><Relationship Id="rId10" Type="http://schemas.openxmlformats.org/officeDocument/2006/relationships/table" Target="../tables/table373.xml"/><Relationship Id="rId19" Type="http://schemas.openxmlformats.org/officeDocument/2006/relationships/table" Target="../tables/table382.xml"/><Relationship Id="rId31" Type="http://schemas.openxmlformats.org/officeDocument/2006/relationships/table" Target="../tables/table394.xml"/><Relationship Id="rId4" Type="http://schemas.openxmlformats.org/officeDocument/2006/relationships/table" Target="../tables/table367.xml"/><Relationship Id="rId9" Type="http://schemas.openxmlformats.org/officeDocument/2006/relationships/table" Target="../tables/table372.xml"/><Relationship Id="rId14" Type="http://schemas.openxmlformats.org/officeDocument/2006/relationships/table" Target="../tables/table377.xml"/><Relationship Id="rId22" Type="http://schemas.openxmlformats.org/officeDocument/2006/relationships/table" Target="../tables/table385.xml"/><Relationship Id="rId27" Type="http://schemas.openxmlformats.org/officeDocument/2006/relationships/table" Target="../tables/table390.xml"/><Relationship Id="rId30" Type="http://schemas.openxmlformats.org/officeDocument/2006/relationships/table" Target="../tables/table393.xml"/><Relationship Id="rId8" Type="http://schemas.openxmlformats.org/officeDocument/2006/relationships/table" Target="../tables/table371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08.xml"/><Relationship Id="rId18" Type="http://schemas.openxmlformats.org/officeDocument/2006/relationships/table" Target="../tables/table413.xml"/><Relationship Id="rId26" Type="http://schemas.openxmlformats.org/officeDocument/2006/relationships/table" Target="../tables/table421.xml"/><Relationship Id="rId3" Type="http://schemas.openxmlformats.org/officeDocument/2006/relationships/table" Target="../tables/table398.xml"/><Relationship Id="rId21" Type="http://schemas.openxmlformats.org/officeDocument/2006/relationships/table" Target="../tables/table416.xml"/><Relationship Id="rId34" Type="http://schemas.openxmlformats.org/officeDocument/2006/relationships/table" Target="../tables/table429.xml"/><Relationship Id="rId7" Type="http://schemas.openxmlformats.org/officeDocument/2006/relationships/table" Target="../tables/table402.xml"/><Relationship Id="rId12" Type="http://schemas.openxmlformats.org/officeDocument/2006/relationships/table" Target="../tables/table407.xml"/><Relationship Id="rId17" Type="http://schemas.openxmlformats.org/officeDocument/2006/relationships/table" Target="../tables/table412.xml"/><Relationship Id="rId25" Type="http://schemas.openxmlformats.org/officeDocument/2006/relationships/table" Target="../tables/table420.xml"/><Relationship Id="rId33" Type="http://schemas.openxmlformats.org/officeDocument/2006/relationships/table" Target="../tables/table428.xml"/><Relationship Id="rId2" Type="http://schemas.openxmlformats.org/officeDocument/2006/relationships/drawing" Target="../drawings/drawing13.xml"/><Relationship Id="rId16" Type="http://schemas.openxmlformats.org/officeDocument/2006/relationships/table" Target="../tables/table411.xml"/><Relationship Id="rId20" Type="http://schemas.openxmlformats.org/officeDocument/2006/relationships/table" Target="../tables/table415.xml"/><Relationship Id="rId29" Type="http://schemas.openxmlformats.org/officeDocument/2006/relationships/table" Target="../tables/table424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401.xml"/><Relationship Id="rId11" Type="http://schemas.openxmlformats.org/officeDocument/2006/relationships/table" Target="../tables/table406.xml"/><Relationship Id="rId24" Type="http://schemas.openxmlformats.org/officeDocument/2006/relationships/table" Target="../tables/table419.xml"/><Relationship Id="rId32" Type="http://schemas.openxmlformats.org/officeDocument/2006/relationships/table" Target="../tables/table427.xml"/><Relationship Id="rId5" Type="http://schemas.openxmlformats.org/officeDocument/2006/relationships/table" Target="../tables/table400.xml"/><Relationship Id="rId15" Type="http://schemas.openxmlformats.org/officeDocument/2006/relationships/table" Target="../tables/table410.xml"/><Relationship Id="rId23" Type="http://schemas.openxmlformats.org/officeDocument/2006/relationships/table" Target="../tables/table418.xml"/><Relationship Id="rId28" Type="http://schemas.openxmlformats.org/officeDocument/2006/relationships/table" Target="../tables/table423.xml"/><Relationship Id="rId10" Type="http://schemas.openxmlformats.org/officeDocument/2006/relationships/table" Target="../tables/table405.xml"/><Relationship Id="rId19" Type="http://schemas.openxmlformats.org/officeDocument/2006/relationships/table" Target="../tables/table414.xml"/><Relationship Id="rId31" Type="http://schemas.openxmlformats.org/officeDocument/2006/relationships/table" Target="../tables/table426.xml"/><Relationship Id="rId4" Type="http://schemas.openxmlformats.org/officeDocument/2006/relationships/table" Target="../tables/table399.xml"/><Relationship Id="rId9" Type="http://schemas.openxmlformats.org/officeDocument/2006/relationships/table" Target="../tables/table404.xml"/><Relationship Id="rId14" Type="http://schemas.openxmlformats.org/officeDocument/2006/relationships/table" Target="../tables/table409.xml"/><Relationship Id="rId22" Type="http://schemas.openxmlformats.org/officeDocument/2006/relationships/table" Target="../tables/table417.xml"/><Relationship Id="rId27" Type="http://schemas.openxmlformats.org/officeDocument/2006/relationships/table" Target="../tables/table422.xml"/><Relationship Id="rId30" Type="http://schemas.openxmlformats.org/officeDocument/2006/relationships/table" Target="../tables/table425.xml"/><Relationship Id="rId8" Type="http://schemas.openxmlformats.org/officeDocument/2006/relationships/table" Target="../tables/table403.xm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0.xml"/><Relationship Id="rId18" Type="http://schemas.openxmlformats.org/officeDocument/2006/relationships/table" Target="../tables/table445.xml"/><Relationship Id="rId26" Type="http://schemas.openxmlformats.org/officeDocument/2006/relationships/table" Target="../tables/table453.xml"/><Relationship Id="rId3" Type="http://schemas.openxmlformats.org/officeDocument/2006/relationships/table" Target="../tables/table430.xml"/><Relationship Id="rId21" Type="http://schemas.openxmlformats.org/officeDocument/2006/relationships/table" Target="../tables/table448.xml"/><Relationship Id="rId34" Type="http://schemas.openxmlformats.org/officeDocument/2006/relationships/table" Target="../tables/table461.xml"/><Relationship Id="rId7" Type="http://schemas.openxmlformats.org/officeDocument/2006/relationships/table" Target="../tables/table434.xml"/><Relationship Id="rId12" Type="http://schemas.openxmlformats.org/officeDocument/2006/relationships/table" Target="../tables/table439.xml"/><Relationship Id="rId17" Type="http://schemas.openxmlformats.org/officeDocument/2006/relationships/table" Target="../tables/table444.xml"/><Relationship Id="rId25" Type="http://schemas.openxmlformats.org/officeDocument/2006/relationships/table" Target="../tables/table452.xml"/><Relationship Id="rId33" Type="http://schemas.openxmlformats.org/officeDocument/2006/relationships/table" Target="../tables/table460.xml"/><Relationship Id="rId2" Type="http://schemas.openxmlformats.org/officeDocument/2006/relationships/drawing" Target="../drawings/drawing14.xml"/><Relationship Id="rId16" Type="http://schemas.openxmlformats.org/officeDocument/2006/relationships/table" Target="../tables/table443.xml"/><Relationship Id="rId20" Type="http://schemas.openxmlformats.org/officeDocument/2006/relationships/table" Target="../tables/table447.xml"/><Relationship Id="rId29" Type="http://schemas.openxmlformats.org/officeDocument/2006/relationships/table" Target="../tables/table456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433.xml"/><Relationship Id="rId11" Type="http://schemas.openxmlformats.org/officeDocument/2006/relationships/table" Target="../tables/table438.xml"/><Relationship Id="rId24" Type="http://schemas.openxmlformats.org/officeDocument/2006/relationships/table" Target="../tables/table451.xml"/><Relationship Id="rId32" Type="http://schemas.openxmlformats.org/officeDocument/2006/relationships/table" Target="../tables/table459.xml"/><Relationship Id="rId5" Type="http://schemas.openxmlformats.org/officeDocument/2006/relationships/table" Target="../tables/table432.xml"/><Relationship Id="rId15" Type="http://schemas.openxmlformats.org/officeDocument/2006/relationships/table" Target="../tables/table442.xml"/><Relationship Id="rId23" Type="http://schemas.openxmlformats.org/officeDocument/2006/relationships/table" Target="../tables/table450.xml"/><Relationship Id="rId28" Type="http://schemas.openxmlformats.org/officeDocument/2006/relationships/table" Target="../tables/table455.xml"/><Relationship Id="rId10" Type="http://schemas.openxmlformats.org/officeDocument/2006/relationships/table" Target="../tables/table437.xml"/><Relationship Id="rId19" Type="http://schemas.openxmlformats.org/officeDocument/2006/relationships/table" Target="../tables/table446.xml"/><Relationship Id="rId31" Type="http://schemas.openxmlformats.org/officeDocument/2006/relationships/table" Target="../tables/table458.xml"/><Relationship Id="rId4" Type="http://schemas.openxmlformats.org/officeDocument/2006/relationships/table" Target="../tables/table431.xml"/><Relationship Id="rId9" Type="http://schemas.openxmlformats.org/officeDocument/2006/relationships/table" Target="../tables/table436.xml"/><Relationship Id="rId14" Type="http://schemas.openxmlformats.org/officeDocument/2006/relationships/table" Target="../tables/table441.xml"/><Relationship Id="rId22" Type="http://schemas.openxmlformats.org/officeDocument/2006/relationships/table" Target="../tables/table449.xml"/><Relationship Id="rId27" Type="http://schemas.openxmlformats.org/officeDocument/2006/relationships/table" Target="../tables/table454.xml"/><Relationship Id="rId30" Type="http://schemas.openxmlformats.org/officeDocument/2006/relationships/table" Target="../tables/table457.xml"/><Relationship Id="rId8" Type="http://schemas.openxmlformats.org/officeDocument/2006/relationships/table" Target="../tables/table43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2.xml"/><Relationship Id="rId13" Type="http://schemas.openxmlformats.org/officeDocument/2006/relationships/table" Target="../tables/table37.xml"/><Relationship Id="rId3" Type="http://schemas.openxmlformats.org/officeDocument/2006/relationships/table" Target="../tables/table27.xml"/><Relationship Id="rId7" Type="http://schemas.openxmlformats.org/officeDocument/2006/relationships/table" Target="../tables/table31.xml"/><Relationship Id="rId12" Type="http://schemas.openxmlformats.org/officeDocument/2006/relationships/table" Target="../tables/table36.xml"/><Relationship Id="rId17" Type="http://schemas.openxmlformats.org/officeDocument/2006/relationships/table" Target="../tables/table41.xml"/><Relationship Id="rId2" Type="http://schemas.openxmlformats.org/officeDocument/2006/relationships/table" Target="../tables/table26.xml"/><Relationship Id="rId16" Type="http://schemas.openxmlformats.org/officeDocument/2006/relationships/table" Target="../tables/table40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30.xml"/><Relationship Id="rId11" Type="http://schemas.openxmlformats.org/officeDocument/2006/relationships/table" Target="../tables/table35.xml"/><Relationship Id="rId5" Type="http://schemas.openxmlformats.org/officeDocument/2006/relationships/table" Target="../tables/table29.xml"/><Relationship Id="rId15" Type="http://schemas.openxmlformats.org/officeDocument/2006/relationships/table" Target="../tables/table39.xml"/><Relationship Id="rId10" Type="http://schemas.openxmlformats.org/officeDocument/2006/relationships/table" Target="../tables/table34.xml"/><Relationship Id="rId4" Type="http://schemas.openxmlformats.org/officeDocument/2006/relationships/table" Target="../tables/table28.xml"/><Relationship Id="rId9" Type="http://schemas.openxmlformats.org/officeDocument/2006/relationships/table" Target="../tables/table33.xml"/><Relationship Id="rId14" Type="http://schemas.openxmlformats.org/officeDocument/2006/relationships/table" Target="../tables/table3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2" Type="http://schemas.openxmlformats.org/officeDocument/2006/relationships/table" Target="../tables/table42.xml"/><Relationship Id="rId1" Type="http://schemas.openxmlformats.org/officeDocument/2006/relationships/hyperlink" Target="http://budzetdomowywtydzien.pl/" TargetMode="External"/><Relationship Id="rId5" Type="http://schemas.openxmlformats.org/officeDocument/2006/relationships/table" Target="../tables/table45.xml"/><Relationship Id="rId4" Type="http://schemas.openxmlformats.org/officeDocument/2006/relationships/table" Target="../tables/table4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56.xml"/><Relationship Id="rId18" Type="http://schemas.openxmlformats.org/officeDocument/2006/relationships/table" Target="../tables/table61.xml"/><Relationship Id="rId26" Type="http://schemas.openxmlformats.org/officeDocument/2006/relationships/table" Target="../tables/table69.xml"/><Relationship Id="rId3" Type="http://schemas.openxmlformats.org/officeDocument/2006/relationships/table" Target="../tables/table46.xml"/><Relationship Id="rId21" Type="http://schemas.openxmlformats.org/officeDocument/2006/relationships/table" Target="../tables/table64.xml"/><Relationship Id="rId34" Type="http://schemas.openxmlformats.org/officeDocument/2006/relationships/table" Target="../tables/table77.xml"/><Relationship Id="rId7" Type="http://schemas.openxmlformats.org/officeDocument/2006/relationships/table" Target="../tables/table50.xml"/><Relationship Id="rId12" Type="http://schemas.openxmlformats.org/officeDocument/2006/relationships/table" Target="../tables/table55.xml"/><Relationship Id="rId17" Type="http://schemas.openxmlformats.org/officeDocument/2006/relationships/table" Target="../tables/table60.xml"/><Relationship Id="rId25" Type="http://schemas.openxmlformats.org/officeDocument/2006/relationships/table" Target="../tables/table68.xml"/><Relationship Id="rId33" Type="http://schemas.openxmlformats.org/officeDocument/2006/relationships/table" Target="../tables/table76.xml"/><Relationship Id="rId2" Type="http://schemas.openxmlformats.org/officeDocument/2006/relationships/drawing" Target="../drawings/drawing2.xml"/><Relationship Id="rId16" Type="http://schemas.openxmlformats.org/officeDocument/2006/relationships/table" Target="../tables/table59.xml"/><Relationship Id="rId20" Type="http://schemas.openxmlformats.org/officeDocument/2006/relationships/table" Target="../tables/table63.xml"/><Relationship Id="rId29" Type="http://schemas.openxmlformats.org/officeDocument/2006/relationships/table" Target="../tables/table72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49.xml"/><Relationship Id="rId11" Type="http://schemas.openxmlformats.org/officeDocument/2006/relationships/table" Target="../tables/table54.xml"/><Relationship Id="rId24" Type="http://schemas.openxmlformats.org/officeDocument/2006/relationships/table" Target="../tables/table67.xml"/><Relationship Id="rId32" Type="http://schemas.openxmlformats.org/officeDocument/2006/relationships/table" Target="../tables/table75.xml"/><Relationship Id="rId5" Type="http://schemas.openxmlformats.org/officeDocument/2006/relationships/table" Target="../tables/table48.xml"/><Relationship Id="rId15" Type="http://schemas.openxmlformats.org/officeDocument/2006/relationships/table" Target="../tables/table58.xml"/><Relationship Id="rId23" Type="http://schemas.openxmlformats.org/officeDocument/2006/relationships/table" Target="../tables/table66.xml"/><Relationship Id="rId28" Type="http://schemas.openxmlformats.org/officeDocument/2006/relationships/table" Target="../tables/table71.xml"/><Relationship Id="rId10" Type="http://schemas.openxmlformats.org/officeDocument/2006/relationships/table" Target="../tables/table53.xml"/><Relationship Id="rId19" Type="http://schemas.openxmlformats.org/officeDocument/2006/relationships/table" Target="../tables/table62.xml"/><Relationship Id="rId31" Type="http://schemas.openxmlformats.org/officeDocument/2006/relationships/table" Target="../tables/table74.xml"/><Relationship Id="rId4" Type="http://schemas.openxmlformats.org/officeDocument/2006/relationships/table" Target="../tables/table47.xml"/><Relationship Id="rId9" Type="http://schemas.openxmlformats.org/officeDocument/2006/relationships/table" Target="../tables/table52.xml"/><Relationship Id="rId14" Type="http://schemas.openxmlformats.org/officeDocument/2006/relationships/table" Target="../tables/table57.xml"/><Relationship Id="rId22" Type="http://schemas.openxmlformats.org/officeDocument/2006/relationships/table" Target="../tables/table65.xml"/><Relationship Id="rId27" Type="http://schemas.openxmlformats.org/officeDocument/2006/relationships/table" Target="../tables/table70.xml"/><Relationship Id="rId30" Type="http://schemas.openxmlformats.org/officeDocument/2006/relationships/table" Target="../tables/table73.xml"/><Relationship Id="rId8" Type="http://schemas.openxmlformats.org/officeDocument/2006/relationships/table" Target="../tables/table5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88.xml"/><Relationship Id="rId18" Type="http://schemas.openxmlformats.org/officeDocument/2006/relationships/table" Target="../tables/table93.xml"/><Relationship Id="rId26" Type="http://schemas.openxmlformats.org/officeDocument/2006/relationships/table" Target="../tables/table101.xml"/><Relationship Id="rId3" Type="http://schemas.openxmlformats.org/officeDocument/2006/relationships/table" Target="../tables/table78.xml"/><Relationship Id="rId21" Type="http://schemas.openxmlformats.org/officeDocument/2006/relationships/table" Target="../tables/table96.xml"/><Relationship Id="rId34" Type="http://schemas.openxmlformats.org/officeDocument/2006/relationships/table" Target="../tables/table109.xml"/><Relationship Id="rId7" Type="http://schemas.openxmlformats.org/officeDocument/2006/relationships/table" Target="../tables/table82.xml"/><Relationship Id="rId12" Type="http://schemas.openxmlformats.org/officeDocument/2006/relationships/table" Target="../tables/table87.xml"/><Relationship Id="rId17" Type="http://schemas.openxmlformats.org/officeDocument/2006/relationships/table" Target="../tables/table92.xml"/><Relationship Id="rId25" Type="http://schemas.openxmlformats.org/officeDocument/2006/relationships/table" Target="../tables/table100.xml"/><Relationship Id="rId33" Type="http://schemas.openxmlformats.org/officeDocument/2006/relationships/table" Target="../tables/table108.xml"/><Relationship Id="rId2" Type="http://schemas.openxmlformats.org/officeDocument/2006/relationships/drawing" Target="../drawings/drawing3.xml"/><Relationship Id="rId16" Type="http://schemas.openxmlformats.org/officeDocument/2006/relationships/table" Target="../tables/table91.xml"/><Relationship Id="rId20" Type="http://schemas.openxmlformats.org/officeDocument/2006/relationships/table" Target="../tables/table95.xml"/><Relationship Id="rId29" Type="http://schemas.openxmlformats.org/officeDocument/2006/relationships/table" Target="../tables/table104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81.xml"/><Relationship Id="rId11" Type="http://schemas.openxmlformats.org/officeDocument/2006/relationships/table" Target="../tables/table86.xml"/><Relationship Id="rId24" Type="http://schemas.openxmlformats.org/officeDocument/2006/relationships/table" Target="../tables/table99.xml"/><Relationship Id="rId32" Type="http://schemas.openxmlformats.org/officeDocument/2006/relationships/table" Target="../tables/table107.xml"/><Relationship Id="rId5" Type="http://schemas.openxmlformats.org/officeDocument/2006/relationships/table" Target="../tables/table80.xml"/><Relationship Id="rId15" Type="http://schemas.openxmlformats.org/officeDocument/2006/relationships/table" Target="../tables/table90.xml"/><Relationship Id="rId23" Type="http://schemas.openxmlformats.org/officeDocument/2006/relationships/table" Target="../tables/table98.xml"/><Relationship Id="rId28" Type="http://schemas.openxmlformats.org/officeDocument/2006/relationships/table" Target="../tables/table103.xml"/><Relationship Id="rId10" Type="http://schemas.openxmlformats.org/officeDocument/2006/relationships/table" Target="../tables/table85.xml"/><Relationship Id="rId19" Type="http://schemas.openxmlformats.org/officeDocument/2006/relationships/table" Target="../tables/table94.xml"/><Relationship Id="rId31" Type="http://schemas.openxmlformats.org/officeDocument/2006/relationships/table" Target="../tables/table106.xml"/><Relationship Id="rId4" Type="http://schemas.openxmlformats.org/officeDocument/2006/relationships/table" Target="../tables/table79.xml"/><Relationship Id="rId9" Type="http://schemas.openxmlformats.org/officeDocument/2006/relationships/table" Target="../tables/table84.xml"/><Relationship Id="rId14" Type="http://schemas.openxmlformats.org/officeDocument/2006/relationships/table" Target="../tables/table89.xml"/><Relationship Id="rId22" Type="http://schemas.openxmlformats.org/officeDocument/2006/relationships/table" Target="../tables/table97.xml"/><Relationship Id="rId27" Type="http://schemas.openxmlformats.org/officeDocument/2006/relationships/table" Target="../tables/table102.xml"/><Relationship Id="rId30" Type="http://schemas.openxmlformats.org/officeDocument/2006/relationships/table" Target="../tables/table105.xml"/><Relationship Id="rId8" Type="http://schemas.openxmlformats.org/officeDocument/2006/relationships/table" Target="../tables/table83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0.xml"/><Relationship Id="rId18" Type="http://schemas.openxmlformats.org/officeDocument/2006/relationships/table" Target="../tables/table125.xml"/><Relationship Id="rId26" Type="http://schemas.openxmlformats.org/officeDocument/2006/relationships/table" Target="../tables/table133.xml"/><Relationship Id="rId3" Type="http://schemas.openxmlformats.org/officeDocument/2006/relationships/table" Target="../tables/table110.xml"/><Relationship Id="rId21" Type="http://schemas.openxmlformats.org/officeDocument/2006/relationships/table" Target="../tables/table128.xml"/><Relationship Id="rId34" Type="http://schemas.openxmlformats.org/officeDocument/2006/relationships/table" Target="../tables/table141.xml"/><Relationship Id="rId7" Type="http://schemas.openxmlformats.org/officeDocument/2006/relationships/table" Target="../tables/table114.xml"/><Relationship Id="rId12" Type="http://schemas.openxmlformats.org/officeDocument/2006/relationships/table" Target="../tables/table119.xml"/><Relationship Id="rId17" Type="http://schemas.openxmlformats.org/officeDocument/2006/relationships/table" Target="../tables/table124.xml"/><Relationship Id="rId25" Type="http://schemas.openxmlformats.org/officeDocument/2006/relationships/table" Target="../tables/table132.xml"/><Relationship Id="rId33" Type="http://schemas.openxmlformats.org/officeDocument/2006/relationships/table" Target="../tables/table140.xml"/><Relationship Id="rId2" Type="http://schemas.openxmlformats.org/officeDocument/2006/relationships/drawing" Target="../drawings/drawing4.xml"/><Relationship Id="rId16" Type="http://schemas.openxmlformats.org/officeDocument/2006/relationships/table" Target="../tables/table123.xml"/><Relationship Id="rId20" Type="http://schemas.openxmlformats.org/officeDocument/2006/relationships/table" Target="../tables/table127.xml"/><Relationship Id="rId29" Type="http://schemas.openxmlformats.org/officeDocument/2006/relationships/table" Target="../tables/table136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113.xml"/><Relationship Id="rId11" Type="http://schemas.openxmlformats.org/officeDocument/2006/relationships/table" Target="../tables/table118.xml"/><Relationship Id="rId24" Type="http://schemas.openxmlformats.org/officeDocument/2006/relationships/table" Target="../tables/table131.xml"/><Relationship Id="rId32" Type="http://schemas.openxmlformats.org/officeDocument/2006/relationships/table" Target="../tables/table139.xml"/><Relationship Id="rId5" Type="http://schemas.openxmlformats.org/officeDocument/2006/relationships/table" Target="../tables/table112.xml"/><Relationship Id="rId15" Type="http://schemas.openxmlformats.org/officeDocument/2006/relationships/table" Target="../tables/table122.xml"/><Relationship Id="rId23" Type="http://schemas.openxmlformats.org/officeDocument/2006/relationships/table" Target="../tables/table130.xml"/><Relationship Id="rId28" Type="http://schemas.openxmlformats.org/officeDocument/2006/relationships/table" Target="../tables/table135.xml"/><Relationship Id="rId10" Type="http://schemas.openxmlformats.org/officeDocument/2006/relationships/table" Target="../tables/table117.xml"/><Relationship Id="rId19" Type="http://schemas.openxmlformats.org/officeDocument/2006/relationships/table" Target="../tables/table126.xml"/><Relationship Id="rId31" Type="http://schemas.openxmlformats.org/officeDocument/2006/relationships/table" Target="../tables/table138.xml"/><Relationship Id="rId4" Type="http://schemas.openxmlformats.org/officeDocument/2006/relationships/table" Target="../tables/table111.xml"/><Relationship Id="rId9" Type="http://schemas.openxmlformats.org/officeDocument/2006/relationships/table" Target="../tables/table116.xml"/><Relationship Id="rId14" Type="http://schemas.openxmlformats.org/officeDocument/2006/relationships/table" Target="../tables/table121.xml"/><Relationship Id="rId22" Type="http://schemas.openxmlformats.org/officeDocument/2006/relationships/table" Target="../tables/table129.xml"/><Relationship Id="rId27" Type="http://schemas.openxmlformats.org/officeDocument/2006/relationships/table" Target="../tables/table134.xml"/><Relationship Id="rId30" Type="http://schemas.openxmlformats.org/officeDocument/2006/relationships/table" Target="../tables/table137.xml"/><Relationship Id="rId8" Type="http://schemas.openxmlformats.org/officeDocument/2006/relationships/table" Target="../tables/table115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52.xml"/><Relationship Id="rId18" Type="http://schemas.openxmlformats.org/officeDocument/2006/relationships/table" Target="../tables/table157.xml"/><Relationship Id="rId26" Type="http://schemas.openxmlformats.org/officeDocument/2006/relationships/table" Target="../tables/table165.xml"/><Relationship Id="rId3" Type="http://schemas.openxmlformats.org/officeDocument/2006/relationships/table" Target="../tables/table142.xml"/><Relationship Id="rId21" Type="http://schemas.openxmlformats.org/officeDocument/2006/relationships/table" Target="../tables/table160.xml"/><Relationship Id="rId34" Type="http://schemas.openxmlformats.org/officeDocument/2006/relationships/table" Target="../tables/table173.xml"/><Relationship Id="rId7" Type="http://schemas.openxmlformats.org/officeDocument/2006/relationships/table" Target="../tables/table146.xml"/><Relationship Id="rId12" Type="http://schemas.openxmlformats.org/officeDocument/2006/relationships/table" Target="../tables/table151.xml"/><Relationship Id="rId17" Type="http://schemas.openxmlformats.org/officeDocument/2006/relationships/table" Target="../tables/table156.xml"/><Relationship Id="rId25" Type="http://schemas.openxmlformats.org/officeDocument/2006/relationships/table" Target="../tables/table164.xml"/><Relationship Id="rId33" Type="http://schemas.openxmlformats.org/officeDocument/2006/relationships/table" Target="../tables/table172.xml"/><Relationship Id="rId2" Type="http://schemas.openxmlformats.org/officeDocument/2006/relationships/drawing" Target="../drawings/drawing5.xml"/><Relationship Id="rId16" Type="http://schemas.openxmlformats.org/officeDocument/2006/relationships/table" Target="../tables/table155.xml"/><Relationship Id="rId20" Type="http://schemas.openxmlformats.org/officeDocument/2006/relationships/table" Target="../tables/table159.xml"/><Relationship Id="rId29" Type="http://schemas.openxmlformats.org/officeDocument/2006/relationships/table" Target="../tables/table168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145.xml"/><Relationship Id="rId11" Type="http://schemas.openxmlformats.org/officeDocument/2006/relationships/table" Target="../tables/table150.xml"/><Relationship Id="rId24" Type="http://schemas.openxmlformats.org/officeDocument/2006/relationships/table" Target="../tables/table163.xml"/><Relationship Id="rId32" Type="http://schemas.openxmlformats.org/officeDocument/2006/relationships/table" Target="../tables/table171.xml"/><Relationship Id="rId5" Type="http://schemas.openxmlformats.org/officeDocument/2006/relationships/table" Target="../tables/table144.xml"/><Relationship Id="rId15" Type="http://schemas.openxmlformats.org/officeDocument/2006/relationships/table" Target="../tables/table154.xml"/><Relationship Id="rId23" Type="http://schemas.openxmlformats.org/officeDocument/2006/relationships/table" Target="../tables/table162.xml"/><Relationship Id="rId28" Type="http://schemas.openxmlformats.org/officeDocument/2006/relationships/table" Target="../tables/table167.xml"/><Relationship Id="rId10" Type="http://schemas.openxmlformats.org/officeDocument/2006/relationships/table" Target="../tables/table149.xml"/><Relationship Id="rId19" Type="http://schemas.openxmlformats.org/officeDocument/2006/relationships/table" Target="../tables/table158.xml"/><Relationship Id="rId31" Type="http://schemas.openxmlformats.org/officeDocument/2006/relationships/table" Target="../tables/table170.xml"/><Relationship Id="rId4" Type="http://schemas.openxmlformats.org/officeDocument/2006/relationships/table" Target="../tables/table143.xml"/><Relationship Id="rId9" Type="http://schemas.openxmlformats.org/officeDocument/2006/relationships/table" Target="../tables/table148.xml"/><Relationship Id="rId14" Type="http://schemas.openxmlformats.org/officeDocument/2006/relationships/table" Target="../tables/table153.xml"/><Relationship Id="rId22" Type="http://schemas.openxmlformats.org/officeDocument/2006/relationships/table" Target="../tables/table161.xml"/><Relationship Id="rId27" Type="http://schemas.openxmlformats.org/officeDocument/2006/relationships/table" Target="../tables/table166.xml"/><Relationship Id="rId30" Type="http://schemas.openxmlformats.org/officeDocument/2006/relationships/table" Target="../tables/table169.xml"/><Relationship Id="rId8" Type="http://schemas.openxmlformats.org/officeDocument/2006/relationships/table" Target="../tables/table147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84.xml"/><Relationship Id="rId18" Type="http://schemas.openxmlformats.org/officeDocument/2006/relationships/table" Target="../tables/table189.xml"/><Relationship Id="rId26" Type="http://schemas.openxmlformats.org/officeDocument/2006/relationships/table" Target="../tables/table197.xml"/><Relationship Id="rId3" Type="http://schemas.openxmlformats.org/officeDocument/2006/relationships/table" Target="../tables/table174.xml"/><Relationship Id="rId21" Type="http://schemas.openxmlformats.org/officeDocument/2006/relationships/table" Target="../tables/table192.xml"/><Relationship Id="rId34" Type="http://schemas.openxmlformats.org/officeDocument/2006/relationships/table" Target="../tables/table205.xml"/><Relationship Id="rId7" Type="http://schemas.openxmlformats.org/officeDocument/2006/relationships/table" Target="../tables/table178.xml"/><Relationship Id="rId12" Type="http://schemas.openxmlformats.org/officeDocument/2006/relationships/table" Target="../tables/table183.xml"/><Relationship Id="rId17" Type="http://schemas.openxmlformats.org/officeDocument/2006/relationships/table" Target="../tables/table188.xml"/><Relationship Id="rId25" Type="http://schemas.openxmlformats.org/officeDocument/2006/relationships/table" Target="../tables/table196.xml"/><Relationship Id="rId33" Type="http://schemas.openxmlformats.org/officeDocument/2006/relationships/table" Target="../tables/table204.xml"/><Relationship Id="rId2" Type="http://schemas.openxmlformats.org/officeDocument/2006/relationships/drawing" Target="../drawings/drawing6.xml"/><Relationship Id="rId16" Type="http://schemas.openxmlformats.org/officeDocument/2006/relationships/table" Target="../tables/table187.xml"/><Relationship Id="rId20" Type="http://schemas.openxmlformats.org/officeDocument/2006/relationships/table" Target="../tables/table191.xml"/><Relationship Id="rId29" Type="http://schemas.openxmlformats.org/officeDocument/2006/relationships/table" Target="../tables/table200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177.xml"/><Relationship Id="rId11" Type="http://schemas.openxmlformats.org/officeDocument/2006/relationships/table" Target="../tables/table182.xml"/><Relationship Id="rId24" Type="http://schemas.openxmlformats.org/officeDocument/2006/relationships/table" Target="../tables/table195.xml"/><Relationship Id="rId32" Type="http://schemas.openxmlformats.org/officeDocument/2006/relationships/table" Target="../tables/table203.xml"/><Relationship Id="rId5" Type="http://schemas.openxmlformats.org/officeDocument/2006/relationships/table" Target="../tables/table176.xml"/><Relationship Id="rId15" Type="http://schemas.openxmlformats.org/officeDocument/2006/relationships/table" Target="../tables/table186.xml"/><Relationship Id="rId23" Type="http://schemas.openxmlformats.org/officeDocument/2006/relationships/table" Target="../tables/table194.xml"/><Relationship Id="rId28" Type="http://schemas.openxmlformats.org/officeDocument/2006/relationships/table" Target="../tables/table199.xml"/><Relationship Id="rId10" Type="http://schemas.openxmlformats.org/officeDocument/2006/relationships/table" Target="../tables/table181.xml"/><Relationship Id="rId19" Type="http://schemas.openxmlformats.org/officeDocument/2006/relationships/table" Target="../tables/table190.xml"/><Relationship Id="rId31" Type="http://schemas.openxmlformats.org/officeDocument/2006/relationships/table" Target="../tables/table202.xml"/><Relationship Id="rId4" Type="http://schemas.openxmlformats.org/officeDocument/2006/relationships/table" Target="../tables/table175.xml"/><Relationship Id="rId9" Type="http://schemas.openxmlformats.org/officeDocument/2006/relationships/table" Target="../tables/table180.xml"/><Relationship Id="rId14" Type="http://schemas.openxmlformats.org/officeDocument/2006/relationships/table" Target="../tables/table185.xml"/><Relationship Id="rId22" Type="http://schemas.openxmlformats.org/officeDocument/2006/relationships/table" Target="../tables/table193.xml"/><Relationship Id="rId27" Type="http://schemas.openxmlformats.org/officeDocument/2006/relationships/table" Target="../tables/table198.xml"/><Relationship Id="rId30" Type="http://schemas.openxmlformats.org/officeDocument/2006/relationships/table" Target="../tables/table201.xml"/><Relationship Id="rId8" Type="http://schemas.openxmlformats.org/officeDocument/2006/relationships/table" Target="../tables/table17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216.xml"/><Relationship Id="rId18" Type="http://schemas.openxmlformats.org/officeDocument/2006/relationships/table" Target="../tables/table221.xml"/><Relationship Id="rId26" Type="http://schemas.openxmlformats.org/officeDocument/2006/relationships/table" Target="../tables/table229.xml"/><Relationship Id="rId3" Type="http://schemas.openxmlformats.org/officeDocument/2006/relationships/table" Target="../tables/table206.xml"/><Relationship Id="rId21" Type="http://schemas.openxmlformats.org/officeDocument/2006/relationships/table" Target="../tables/table224.xml"/><Relationship Id="rId34" Type="http://schemas.openxmlformats.org/officeDocument/2006/relationships/table" Target="../tables/table237.xml"/><Relationship Id="rId7" Type="http://schemas.openxmlformats.org/officeDocument/2006/relationships/table" Target="../tables/table210.xml"/><Relationship Id="rId12" Type="http://schemas.openxmlformats.org/officeDocument/2006/relationships/table" Target="../tables/table215.xml"/><Relationship Id="rId17" Type="http://schemas.openxmlformats.org/officeDocument/2006/relationships/table" Target="../tables/table220.xml"/><Relationship Id="rId25" Type="http://schemas.openxmlformats.org/officeDocument/2006/relationships/table" Target="../tables/table228.xml"/><Relationship Id="rId33" Type="http://schemas.openxmlformats.org/officeDocument/2006/relationships/table" Target="../tables/table236.xml"/><Relationship Id="rId2" Type="http://schemas.openxmlformats.org/officeDocument/2006/relationships/drawing" Target="../drawings/drawing7.xml"/><Relationship Id="rId16" Type="http://schemas.openxmlformats.org/officeDocument/2006/relationships/table" Target="../tables/table219.xml"/><Relationship Id="rId20" Type="http://schemas.openxmlformats.org/officeDocument/2006/relationships/table" Target="../tables/table223.xml"/><Relationship Id="rId29" Type="http://schemas.openxmlformats.org/officeDocument/2006/relationships/table" Target="../tables/table232.xml"/><Relationship Id="rId1" Type="http://schemas.openxmlformats.org/officeDocument/2006/relationships/hyperlink" Target="http://budzetdomowywtydzien.pl/" TargetMode="External"/><Relationship Id="rId6" Type="http://schemas.openxmlformats.org/officeDocument/2006/relationships/table" Target="../tables/table209.xml"/><Relationship Id="rId11" Type="http://schemas.openxmlformats.org/officeDocument/2006/relationships/table" Target="../tables/table214.xml"/><Relationship Id="rId24" Type="http://schemas.openxmlformats.org/officeDocument/2006/relationships/table" Target="../tables/table227.xml"/><Relationship Id="rId32" Type="http://schemas.openxmlformats.org/officeDocument/2006/relationships/table" Target="../tables/table235.xml"/><Relationship Id="rId5" Type="http://schemas.openxmlformats.org/officeDocument/2006/relationships/table" Target="../tables/table208.xml"/><Relationship Id="rId15" Type="http://schemas.openxmlformats.org/officeDocument/2006/relationships/table" Target="../tables/table218.xml"/><Relationship Id="rId23" Type="http://schemas.openxmlformats.org/officeDocument/2006/relationships/table" Target="../tables/table226.xml"/><Relationship Id="rId28" Type="http://schemas.openxmlformats.org/officeDocument/2006/relationships/table" Target="../tables/table231.xml"/><Relationship Id="rId10" Type="http://schemas.openxmlformats.org/officeDocument/2006/relationships/table" Target="../tables/table213.xml"/><Relationship Id="rId19" Type="http://schemas.openxmlformats.org/officeDocument/2006/relationships/table" Target="../tables/table222.xml"/><Relationship Id="rId31" Type="http://schemas.openxmlformats.org/officeDocument/2006/relationships/table" Target="../tables/table234.xml"/><Relationship Id="rId4" Type="http://schemas.openxmlformats.org/officeDocument/2006/relationships/table" Target="../tables/table207.xml"/><Relationship Id="rId9" Type="http://schemas.openxmlformats.org/officeDocument/2006/relationships/table" Target="../tables/table212.xml"/><Relationship Id="rId14" Type="http://schemas.openxmlformats.org/officeDocument/2006/relationships/table" Target="../tables/table217.xml"/><Relationship Id="rId22" Type="http://schemas.openxmlformats.org/officeDocument/2006/relationships/table" Target="../tables/table225.xml"/><Relationship Id="rId27" Type="http://schemas.openxmlformats.org/officeDocument/2006/relationships/table" Target="../tables/table230.xml"/><Relationship Id="rId30" Type="http://schemas.openxmlformats.org/officeDocument/2006/relationships/table" Target="../tables/table233.xml"/><Relationship Id="rId8" Type="http://schemas.openxmlformats.org/officeDocument/2006/relationships/table" Target="../tables/table2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2:AO166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87"/>
      <c r="D2" s="88" t="s">
        <v>162</v>
      </c>
      <c r="E2" s="89"/>
    </row>
    <row r="3" spans="2:7">
      <c r="B3" s="24"/>
      <c r="C3" s="24"/>
      <c r="D3" s="24"/>
      <c r="E3" s="24"/>
    </row>
    <row r="4" spans="2:7" ht="301" customHeight="1" outlineLevel="1">
      <c r="B4" s="90" t="s">
        <v>161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C46</f>
        <v>8320</v>
      </c>
      <c r="E9" s="24"/>
    </row>
    <row r="10" spans="2:7">
      <c r="B10" s="83" t="s">
        <v>131</v>
      </c>
      <c r="C10" s="83"/>
      <c r="D10" s="29">
        <f>C60</f>
        <v>6869.9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1450.1000000000004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D46</f>
        <v>7772</v>
      </c>
      <c r="E16" s="24"/>
    </row>
    <row r="17" spans="2:5">
      <c r="B17" s="83" t="s">
        <v>135</v>
      </c>
      <c r="C17" s="83"/>
      <c r="D17" s="34">
        <f>D60</f>
        <v>2055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5717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2055</v>
      </c>
      <c r="C23" s="86"/>
      <c r="D23" s="82"/>
      <c r="E23" s="39">
        <f>IFERROR(D17/D16,"")</f>
        <v>0.26441070509521358</v>
      </c>
    </row>
    <row r="24" spans="2:5" ht="18">
      <c r="B24" s="35"/>
      <c r="D24" s="36"/>
      <c r="E24" s="24"/>
    </row>
    <row r="25" spans="2:5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B62</f>
        <v>Jedzenie</v>
      </c>
      <c r="C27" s="81">
        <f>D62</f>
        <v>585</v>
      </c>
      <c r="D27" s="82"/>
      <c r="E27" s="39">
        <f>IFERROR(D62/C62,"")</f>
        <v>0.39</v>
      </c>
    </row>
    <row r="28" spans="2:5" ht="18" customHeight="1">
      <c r="B28" s="35" t="str">
        <f>B69</f>
        <v>Mieszkanie / dom</v>
      </c>
      <c r="C28" s="81">
        <f>D69</f>
        <v>560</v>
      </c>
      <c r="D28" s="82"/>
      <c r="E28" s="39">
        <f>IFERROR(D69/C69,"")</f>
        <v>0.64367816091954022</v>
      </c>
    </row>
    <row r="29" spans="2:5" ht="18" customHeight="1">
      <c r="B29" s="35" t="str">
        <f>B81</f>
        <v>Transport</v>
      </c>
      <c r="C29" s="81">
        <f>D81</f>
        <v>760</v>
      </c>
      <c r="D29" s="82"/>
      <c r="E29" s="39">
        <f>IFERROR(D81/C81,"")</f>
        <v>1.1515151515151516</v>
      </c>
    </row>
    <row r="30" spans="2:5" ht="18" customHeight="1">
      <c r="B30" s="35" t="str">
        <f>B91</f>
        <v>Telekomunikacja</v>
      </c>
      <c r="C30" s="81">
        <f>D91</f>
        <v>30</v>
      </c>
      <c r="D30" s="82"/>
      <c r="E30" s="39">
        <f>IFERROR(D91/C91,"")</f>
        <v>0.14641288433382138</v>
      </c>
    </row>
    <row r="31" spans="2:5" ht="18" customHeight="1">
      <c r="B31" s="35" t="str">
        <f>B98</f>
        <v>Opieka zdrowotna</v>
      </c>
      <c r="C31" s="81">
        <f>D98</f>
        <v>10</v>
      </c>
      <c r="D31" s="82"/>
      <c r="E31" s="39">
        <f>IFERROR(D98/C98,"")</f>
        <v>5.5555555555555552E-2</v>
      </c>
    </row>
    <row r="32" spans="2:5" ht="18" customHeight="1">
      <c r="B32" s="35" t="str">
        <f>B104</f>
        <v>Ubranie</v>
      </c>
      <c r="C32" s="81">
        <f>D104</f>
        <v>85</v>
      </c>
      <c r="D32" s="82"/>
      <c r="E32" s="39">
        <f>IFERROR(D104/C104,"")</f>
        <v>0.34</v>
      </c>
    </row>
    <row r="33" spans="2:39" ht="18" customHeight="1">
      <c r="B33" s="35" t="str">
        <f>B111</f>
        <v>Higiena</v>
      </c>
      <c r="C33" s="81">
        <f>D111</f>
        <v>25</v>
      </c>
      <c r="D33" s="82"/>
      <c r="E33" s="39">
        <f>IFERROR(D111/C111,"")</f>
        <v>0.21739130434782608</v>
      </c>
    </row>
    <row r="34" spans="2:39" ht="18" customHeight="1">
      <c r="B34" s="35" t="str">
        <f>B118</f>
        <v>Dzieci</v>
      </c>
      <c r="C34" s="81">
        <f>D118</f>
        <v>0</v>
      </c>
      <c r="D34" s="82"/>
      <c r="E34" s="39">
        <f>IFERROR(D118/C118,"")</f>
        <v>0</v>
      </c>
    </row>
    <row r="35" spans="2:39" ht="18" customHeight="1">
      <c r="B35" s="35" t="str">
        <f>B126</f>
        <v>Rozrywka</v>
      </c>
      <c r="C35" s="81">
        <f>D126</f>
        <v>0</v>
      </c>
      <c r="D35" s="82"/>
      <c r="E35" s="39">
        <f>IFERROR(D126/C126,"")</f>
        <v>0</v>
      </c>
    </row>
    <row r="36" spans="2:39" ht="18" customHeight="1">
      <c r="B36" s="35" t="str">
        <f>B136</f>
        <v>Inne wydatki</v>
      </c>
      <c r="C36" s="81">
        <f>D136</f>
        <v>0</v>
      </c>
      <c r="D36" s="82"/>
      <c r="E36" s="39">
        <f>IFERROR(D136/C136,"")</f>
        <v>0</v>
      </c>
    </row>
    <row r="37" spans="2:39" ht="18" customHeight="1">
      <c r="B37" s="35" t="str">
        <f>B146</f>
        <v>Spłata długów</v>
      </c>
      <c r="C37" s="81">
        <f>D146</f>
        <v>0</v>
      </c>
      <c r="D37" s="82"/>
      <c r="E37" s="39">
        <f>IFERROR(D146/C146,"")</f>
        <v>0</v>
      </c>
    </row>
    <row r="38" spans="2:39" ht="18" customHeight="1">
      <c r="B38" s="35" t="str">
        <f>B154</f>
        <v>Oszczędności</v>
      </c>
      <c r="C38" s="81">
        <f>D154</f>
        <v>0</v>
      </c>
      <c r="D38" s="82"/>
      <c r="E38" s="39" t="str">
        <f>IFERROR(D154/C154,"")</f>
        <v/>
      </c>
    </row>
    <row r="39" spans="2:39" ht="18">
      <c r="B39" s="35"/>
      <c r="D39" s="36"/>
      <c r="E39" s="24"/>
    </row>
    <row r="40" spans="2:39">
      <c r="B40" s="24"/>
      <c r="C40" s="24"/>
      <c r="D40" s="24"/>
      <c r="E40" s="24"/>
    </row>
    <row r="41" spans="2:39" ht="22" thickBot="1">
      <c r="B41" s="27" t="s">
        <v>42</v>
      </c>
      <c r="C41" s="28"/>
      <c r="D41" s="28"/>
      <c r="E41" s="28"/>
      <c r="F41" s="28"/>
      <c r="G41" s="28"/>
    </row>
    <row r="43" spans="2:39" ht="19">
      <c r="B43" s="40" t="s">
        <v>26</v>
      </c>
    </row>
    <row r="44" spans="2:39">
      <c r="B44" s="41"/>
    </row>
    <row r="45" spans="2:39" ht="32">
      <c r="B45" s="42" t="s">
        <v>0</v>
      </c>
      <c r="C45" s="43" t="s">
        <v>127</v>
      </c>
      <c r="D45" s="44" t="s">
        <v>128</v>
      </c>
      <c r="E45" s="42" t="s">
        <v>129</v>
      </c>
      <c r="F45" s="43" t="s">
        <v>140</v>
      </c>
      <c r="G45" s="42" t="s">
        <v>41</v>
      </c>
    </row>
    <row r="46" spans="2:39" ht="26" customHeight="1">
      <c r="B46" s="45" t="s">
        <v>139</v>
      </c>
      <c r="C46" s="46">
        <f>C48</f>
        <v>8320</v>
      </c>
      <c r="D46" s="46">
        <f>D48</f>
        <v>7772</v>
      </c>
      <c r="E46" s="46">
        <f>D46-C46</f>
        <v>-548</v>
      </c>
      <c r="F46" s="42" t="s">
        <v>141</v>
      </c>
      <c r="G46" s="42"/>
    </row>
    <row r="47" spans="2:39">
      <c r="B47" s="41"/>
    </row>
    <row r="48" spans="2:39">
      <c r="B48" s="47" t="s">
        <v>32</v>
      </c>
      <c r="C48" s="47">
        <f>SUM(Tabela7[[#All],[Kolumna2]])</f>
        <v>8320</v>
      </c>
      <c r="D48" s="48">
        <f>SUM(Tabela7[[#All],[Kolumna3]])</f>
        <v>7772</v>
      </c>
      <c r="E48" s="47">
        <f>D48-C48</f>
        <v>-548</v>
      </c>
      <c r="F48" s="49">
        <f>IFERROR(D48/C48,"")</f>
        <v>0.9341346153846154</v>
      </c>
      <c r="G48" s="4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:39" ht="16">
      <c r="B49" s="51" t="s">
        <v>34</v>
      </c>
      <c r="C49" s="52">
        <v>4700</v>
      </c>
      <c r="D49" s="52">
        <v>4700</v>
      </c>
      <c r="E49" s="53">
        <f>Tabela7[[#This Row],[Kolumna3]]-Tabela7[[#This Row],[Kolumna2]]</f>
        <v>0</v>
      </c>
      <c r="F49" s="54">
        <f t="shared" ref="F49:F55" si="0">IFERROR(D49/C49,"")</f>
        <v>1</v>
      </c>
      <c r="G49" s="51"/>
    </row>
    <row r="50" spans="2:39" ht="32">
      <c r="B50" s="51" t="s">
        <v>35</v>
      </c>
      <c r="C50" s="52">
        <v>2800</v>
      </c>
      <c r="D50" s="52">
        <v>2800</v>
      </c>
      <c r="E50" s="53">
        <f>Tabela7[[#This Row],[Kolumna3]]-Tabela7[[#This Row],[Kolumna2]]</f>
        <v>0</v>
      </c>
      <c r="F50" s="54">
        <f t="shared" si="0"/>
        <v>1</v>
      </c>
      <c r="G50" s="51"/>
    </row>
    <row r="51" spans="2:39" ht="16">
      <c r="B51" s="51" t="s">
        <v>38</v>
      </c>
      <c r="C51" s="52">
        <v>500</v>
      </c>
      <c r="D51" s="52">
        <v>0</v>
      </c>
      <c r="E51" s="53">
        <f>Tabela7[[#This Row],[Kolumna3]]-Tabela7[[#This Row],[Kolumna2]]</f>
        <v>-500</v>
      </c>
      <c r="F51" s="54">
        <f t="shared" si="0"/>
        <v>0</v>
      </c>
      <c r="G51" s="51"/>
    </row>
    <row r="52" spans="2:39" ht="16">
      <c r="B52" s="51" t="s">
        <v>36</v>
      </c>
      <c r="C52" s="52">
        <v>50</v>
      </c>
      <c r="D52" s="52">
        <v>0</v>
      </c>
      <c r="E52" s="53">
        <f>Tabela7[[#This Row],[Kolumna3]]-Tabela7[[#This Row],[Kolumna2]]</f>
        <v>-50</v>
      </c>
      <c r="F52" s="54">
        <f t="shared" si="0"/>
        <v>0</v>
      </c>
      <c r="G52" s="51"/>
    </row>
    <row r="53" spans="2:39" ht="16">
      <c r="B53" s="51" t="s">
        <v>37</v>
      </c>
      <c r="C53" s="52">
        <v>270</v>
      </c>
      <c r="D53" s="52">
        <v>272</v>
      </c>
      <c r="E53" s="53">
        <f>Tabela7[[#This Row],[Kolumna3]]-Tabela7[[#This Row],[Kolumna2]]</f>
        <v>2</v>
      </c>
      <c r="F53" s="54">
        <f t="shared" si="0"/>
        <v>1.0074074074074073</v>
      </c>
      <c r="G53" s="51"/>
    </row>
    <row r="54" spans="2:39" ht="16">
      <c r="B54" s="51" t="s">
        <v>39</v>
      </c>
      <c r="C54" s="52">
        <v>0</v>
      </c>
      <c r="D54" s="52">
        <v>0</v>
      </c>
      <c r="E54" s="53">
        <f>Tabela7[[#This Row],[Kolumna3]]-Tabela7[[#This Row],[Kolumna2]]</f>
        <v>0</v>
      </c>
      <c r="F54" s="54" t="str">
        <f t="shared" si="0"/>
        <v/>
      </c>
      <c r="G54" s="51"/>
    </row>
    <row r="55" spans="2:39" ht="16">
      <c r="B55" s="51" t="s">
        <v>40</v>
      </c>
      <c r="C55" s="52">
        <v>0</v>
      </c>
      <c r="D55" s="52">
        <v>0</v>
      </c>
      <c r="E55" s="53">
        <f>Tabela7[[#This Row],[Kolumna3]]-Tabela7[[#This Row],[Kolumna2]]</f>
        <v>0</v>
      </c>
      <c r="F55" s="54" t="str">
        <f t="shared" si="0"/>
        <v/>
      </c>
      <c r="G55" s="51"/>
    </row>
    <row r="56" spans="2:39">
      <c r="B56" s="55" t="s">
        <v>30</v>
      </c>
    </row>
    <row r="57" spans="2:39" ht="21">
      <c r="B57" s="40" t="s">
        <v>25</v>
      </c>
      <c r="I57" s="56" t="s">
        <v>43</v>
      </c>
    </row>
    <row r="59" spans="2:39" ht="32">
      <c r="B59" s="42" t="s">
        <v>0</v>
      </c>
      <c r="C59" s="43" t="s">
        <v>131</v>
      </c>
      <c r="D59" s="44" t="s">
        <v>135</v>
      </c>
      <c r="E59" s="42" t="s">
        <v>129</v>
      </c>
      <c r="F59" s="43" t="s">
        <v>140</v>
      </c>
      <c r="G59" s="42" t="s">
        <v>41</v>
      </c>
      <c r="I59" s="22" t="s">
        <v>142</v>
      </c>
    </row>
    <row r="60" spans="2:39" ht="24" customHeight="1">
      <c r="B60" s="45" t="s">
        <v>139</v>
      </c>
      <c r="C60" s="46">
        <f>C62+C69+C81+C91+C98+C104+C111+C118+C126+C136+C146+C154</f>
        <v>6869.9</v>
      </c>
      <c r="D60" s="46">
        <f>D62+D69+D81+D91+D98+D104+D111+D118+D126+D136+D146+D154</f>
        <v>2055</v>
      </c>
      <c r="E60" s="46">
        <f>C60-D60</f>
        <v>4814.8999999999996</v>
      </c>
      <c r="F60" s="42" t="s">
        <v>141</v>
      </c>
      <c r="G60" s="42"/>
      <c r="I60" s="57">
        <f t="shared" ref="I60:AM60" si="1">SUM(I62:I162)</f>
        <v>1835</v>
      </c>
      <c r="J60" s="57">
        <f t="shared" si="1"/>
        <v>0</v>
      </c>
      <c r="K60" s="57">
        <f t="shared" si="1"/>
        <v>0</v>
      </c>
      <c r="L60" s="57">
        <f t="shared" si="1"/>
        <v>0</v>
      </c>
      <c r="M60" s="57">
        <f t="shared" si="1"/>
        <v>0</v>
      </c>
      <c r="N60" s="57">
        <f t="shared" si="1"/>
        <v>60</v>
      </c>
      <c r="O60" s="57">
        <f t="shared" si="1"/>
        <v>0</v>
      </c>
      <c r="P60" s="57">
        <f t="shared" si="1"/>
        <v>0</v>
      </c>
      <c r="Q60" s="57">
        <f t="shared" si="1"/>
        <v>0</v>
      </c>
      <c r="R60" s="57">
        <f t="shared" si="1"/>
        <v>0</v>
      </c>
      <c r="S60" s="57">
        <f t="shared" si="1"/>
        <v>120</v>
      </c>
      <c r="T60" s="57">
        <f t="shared" si="1"/>
        <v>0</v>
      </c>
      <c r="U60" s="57">
        <f t="shared" si="1"/>
        <v>0</v>
      </c>
      <c r="V60" s="57">
        <f t="shared" si="1"/>
        <v>40</v>
      </c>
      <c r="W60" s="57">
        <f t="shared" si="1"/>
        <v>0</v>
      </c>
      <c r="X60" s="57">
        <f t="shared" si="1"/>
        <v>0</v>
      </c>
      <c r="Y60" s="57">
        <f t="shared" si="1"/>
        <v>0</v>
      </c>
      <c r="Z60" s="57">
        <f t="shared" si="1"/>
        <v>0</v>
      </c>
      <c r="AA60" s="57">
        <f t="shared" si="1"/>
        <v>0</v>
      </c>
      <c r="AB60" s="57">
        <f t="shared" si="1"/>
        <v>0</v>
      </c>
      <c r="AC60" s="57">
        <f t="shared" si="1"/>
        <v>0</v>
      </c>
      <c r="AD60" s="57">
        <f t="shared" si="1"/>
        <v>0</v>
      </c>
      <c r="AE60" s="57">
        <f t="shared" si="1"/>
        <v>0</v>
      </c>
      <c r="AF60" s="57">
        <f t="shared" si="1"/>
        <v>0</v>
      </c>
      <c r="AG60" s="57">
        <f t="shared" si="1"/>
        <v>0</v>
      </c>
      <c r="AH60" s="57">
        <f t="shared" si="1"/>
        <v>0</v>
      </c>
      <c r="AI60" s="57">
        <f t="shared" si="1"/>
        <v>0</v>
      </c>
      <c r="AJ60" s="57">
        <f t="shared" si="1"/>
        <v>0</v>
      </c>
      <c r="AK60" s="57">
        <f t="shared" si="1"/>
        <v>0</v>
      </c>
      <c r="AL60" s="57">
        <f t="shared" si="1"/>
        <v>0</v>
      </c>
      <c r="AM60" s="57">
        <f t="shared" si="1"/>
        <v>0</v>
      </c>
    </row>
    <row r="62" spans="2:39">
      <c r="B62" s="47" t="s">
        <v>1</v>
      </c>
      <c r="C62" s="47">
        <f>SUM(Jedzenie[[#All],[0]])</f>
        <v>1500</v>
      </c>
      <c r="D62" s="48">
        <f>SUM(Jedzenie[[#All],[02]])</f>
        <v>585</v>
      </c>
      <c r="E62" s="47">
        <f t="shared" ref="E62:E67" si="2">C62-D62</f>
        <v>915</v>
      </c>
      <c r="F62" s="49">
        <f t="shared" ref="F62:F67" si="3">IFERROR(D62/C62,"")</f>
        <v>0.39</v>
      </c>
      <c r="G62" s="58"/>
      <c r="I62" s="50" t="s">
        <v>44</v>
      </c>
      <c r="J62" s="50" t="s">
        <v>45</v>
      </c>
      <c r="K62" s="50" t="s">
        <v>46</v>
      </c>
      <c r="L62" s="50" t="s">
        <v>47</v>
      </c>
      <c r="M62" s="50" t="s">
        <v>48</v>
      </c>
      <c r="N62" s="50" t="s">
        <v>49</v>
      </c>
      <c r="O62" s="50" t="s">
        <v>50</v>
      </c>
      <c r="P62" s="50" t="s">
        <v>51</v>
      </c>
      <c r="Q62" s="50" t="s">
        <v>52</v>
      </c>
      <c r="R62" s="50" t="s">
        <v>53</v>
      </c>
      <c r="S62" s="50" t="s">
        <v>54</v>
      </c>
      <c r="T62" s="50" t="s">
        <v>55</v>
      </c>
      <c r="U62" s="50" t="s">
        <v>56</v>
      </c>
      <c r="V62" s="50" t="s">
        <v>57</v>
      </c>
      <c r="W62" s="50" t="s">
        <v>58</v>
      </c>
      <c r="X62" s="50" t="s">
        <v>59</v>
      </c>
      <c r="Y62" s="50" t="s">
        <v>60</v>
      </c>
      <c r="Z62" s="50" t="s">
        <v>61</v>
      </c>
      <c r="AA62" s="50" t="s">
        <v>62</v>
      </c>
      <c r="AB62" s="50" t="s">
        <v>63</v>
      </c>
      <c r="AC62" s="50" t="s">
        <v>64</v>
      </c>
      <c r="AD62" s="50" t="s">
        <v>65</v>
      </c>
      <c r="AE62" s="50" t="s">
        <v>66</v>
      </c>
      <c r="AF62" s="50" t="s">
        <v>67</v>
      </c>
      <c r="AG62" s="50" t="s">
        <v>68</v>
      </c>
      <c r="AH62" s="50" t="s">
        <v>69</v>
      </c>
      <c r="AI62" s="50" t="s">
        <v>70</v>
      </c>
      <c r="AJ62" s="50" t="s">
        <v>71</v>
      </c>
      <c r="AK62" s="50" t="s">
        <v>72</v>
      </c>
      <c r="AL62" s="50" t="s">
        <v>73</v>
      </c>
      <c r="AM62" s="50" t="s">
        <v>74</v>
      </c>
    </row>
    <row r="63" spans="2:39" ht="16">
      <c r="B63" s="51" t="s">
        <v>2</v>
      </c>
      <c r="C63" s="52">
        <v>1300</v>
      </c>
      <c r="D63" s="53">
        <f>SUM(Tabela3[#This Row])</f>
        <v>250</v>
      </c>
      <c r="E63" s="53">
        <f t="shared" si="2"/>
        <v>1050</v>
      </c>
      <c r="F63" s="54">
        <f t="shared" si="3"/>
        <v>0.19230769230769232</v>
      </c>
      <c r="G63" s="59"/>
      <c r="I63" s="23">
        <v>30</v>
      </c>
      <c r="N63" s="23">
        <v>60</v>
      </c>
      <c r="S63" s="23">
        <v>120</v>
      </c>
      <c r="V63" s="23">
        <v>40</v>
      </c>
    </row>
    <row r="64" spans="2:39" ht="16">
      <c r="B64" s="51" t="s">
        <v>3</v>
      </c>
      <c r="C64" s="52">
        <v>200</v>
      </c>
      <c r="D64" s="53">
        <f>SUM(Tabela3[#This Row])</f>
        <v>100</v>
      </c>
      <c r="E64" s="53">
        <f t="shared" si="2"/>
        <v>100</v>
      </c>
      <c r="F64" s="54">
        <f t="shared" si="3"/>
        <v>0.5</v>
      </c>
      <c r="G64" s="59" t="s">
        <v>145</v>
      </c>
      <c r="I64" s="23">
        <v>100</v>
      </c>
    </row>
    <row r="65" spans="2:41" ht="16">
      <c r="B65" s="51" t="s">
        <v>4</v>
      </c>
      <c r="C65" s="52">
        <v>0</v>
      </c>
      <c r="D65" s="53">
        <f>SUM(Tabela3[#This Row])</f>
        <v>200</v>
      </c>
      <c r="E65" s="53">
        <f t="shared" si="2"/>
        <v>-200</v>
      </c>
      <c r="F65" s="54" t="str">
        <f t="shared" si="3"/>
        <v/>
      </c>
      <c r="G65" s="59"/>
      <c r="I65" s="23">
        <v>200</v>
      </c>
    </row>
    <row r="66" spans="2:41" ht="16">
      <c r="B66" s="51" t="s">
        <v>5</v>
      </c>
      <c r="C66" s="52">
        <v>0</v>
      </c>
      <c r="D66" s="53">
        <f>SUM(Tabela3[#This Row])</f>
        <v>35</v>
      </c>
      <c r="E66" s="53">
        <f t="shared" si="2"/>
        <v>-35</v>
      </c>
      <c r="F66" s="54" t="str">
        <f t="shared" si="3"/>
        <v/>
      </c>
      <c r="G66" s="59"/>
      <c r="I66" s="23">
        <v>35</v>
      </c>
    </row>
    <row r="67" spans="2:41" ht="16">
      <c r="B67" s="51" t="s">
        <v>9</v>
      </c>
      <c r="C67" s="52">
        <v>0</v>
      </c>
      <c r="D67" s="53">
        <f>SUM(Tabela3[#This Row])</f>
        <v>0</v>
      </c>
      <c r="E67" s="53">
        <f t="shared" si="2"/>
        <v>0</v>
      </c>
      <c r="F67" s="54" t="str">
        <f t="shared" si="3"/>
        <v/>
      </c>
      <c r="G67" s="59"/>
    </row>
    <row r="68" spans="2:41">
      <c r="B68" s="55" t="s">
        <v>30</v>
      </c>
      <c r="C68" s="60"/>
      <c r="D68" s="61"/>
      <c r="E68" s="61"/>
      <c r="F68" s="61"/>
      <c r="G68" s="61"/>
      <c r="I68" s="55" t="s">
        <v>30</v>
      </c>
    </row>
    <row r="69" spans="2:41">
      <c r="B69" s="47" t="s">
        <v>10</v>
      </c>
      <c r="C69" s="47">
        <f>SUM(Tabela4[[#All],[Kolumna2]])</f>
        <v>870</v>
      </c>
      <c r="D69" s="48">
        <f>SUM(Tabela4[[#All],[Kolumna3]])</f>
        <v>560</v>
      </c>
      <c r="E69" s="47">
        <f>C69-D69</f>
        <v>310</v>
      </c>
      <c r="F69" s="49">
        <f>IFERROR(D69/C69,"")</f>
        <v>0.64367816091954022</v>
      </c>
      <c r="G69" s="58"/>
      <c r="I69" s="50" t="s">
        <v>44</v>
      </c>
      <c r="J69" s="50" t="s">
        <v>45</v>
      </c>
      <c r="K69" s="50" t="s">
        <v>46</v>
      </c>
      <c r="L69" s="50" t="s">
        <v>47</v>
      </c>
      <c r="M69" s="50" t="s">
        <v>48</v>
      </c>
      <c r="N69" s="50" t="s">
        <v>49</v>
      </c>
      <c r="O69" s="50" t="s">
        <v>50</v>
      </c>
      <c r="P69" s="50" t="s">
        <v>51</v>
      </c>
      <c r="Q69" s="50" t="s">
        <v>52</v>
      </c>
      <c r="R69" s="50" t="s">
        <v>53</v>
      </c>
      <c r="S69" s="50" t="s">
        <v>54</v>
      </c>
      <c r="T69" s="50" t="s">
        <v>55</v>
      </c>
      <c r="U69" s="50" t="s">
        <v>56</v>
      </c>
      <c r="V69" s="50" t="s">
        <v>57</v>
      </c>
      <c r="W69" s="50" t="s">
        <v>58</v>
      </c>
      <c r="X69" s="50" t="s">
        <v>59</v>
      </c>
      <c r="Y69" s="50" t="s">
        <v>60</v>
      </c>
      <c r="Z69" s="50" t="s">
        <v>61</v>
      </c>
      <c r="AA69" s="50" t="s">
        <v>62</v>
      </c>
      <c r="AB69" s="50" t="s">
        <v>63</v>
      </c>
      <c r="AC69" s="50" t="s">
        <v>64</v>
      </c>
      <c r="AD69" s="50" t="s">
        <v>65</v>
      </c>
      <c r="AE69" s="50" t="s">
        <v>66</v>
      </c>
      <c r="AF69" s="50" t="s">
        <v>67</v>
      </c>
      <c r="AG69" s="50" t="s">
        <v>68</v>
      </c>
      <c r="AH69" s="50" t="s">
        <v>69</v>
      </c>
      <c r="AI69" s="50" t="s">
        <v>70</v>
      </c>
      <c r="AJ69" s="50" t="s">
        <v>71</v>
      </c>
      <c r="AK69" s="50" t="s">
        <v>72</v>
      </c>
      <c r="AL69" s="50" t="s">
        <v>73</v>
      </c>
      <c r="AM69" s="50" t="s">
        <v>74</v>
      </c>
      <c r="AN69" s="38"/>
      <c r="AO69" s="38"/>
    </row>
    <row r="70" spans="2:41" ht="16">
      <c r="B70" s="51" t="s">
        <v>11</v>
      </c>
      <c r="C70" s="52">
        <v>560</v>
      </c>
      <c r="D70" s="53">
        <f>SUM(Tabela18[#This Row])</f>
        <v>560</v>
      </c>
      <c r="E70" s="53">
        <f t="shared" ref="E70:E79" si="4">C70-D70</f>
        <v>0</v>
      </c>
      <c r="F70" s="54">
        <f t="shared" ref="F70:F79" si="5">IFERROR(D70/C70,"")</f>
        <v>1</v>
      </c>
      <c r="G70" s="59"/>
      <c r="I70" s="23">
        <v>560</v>
      </c>
      <c r="AN70" s="38"/>
      <c r="AO70" s="38"/>
    </row>
    <row r="71" spans="2:41" ht="16">
      <c r="B71" s="51" t="s">
        <v>14</v>
      </c>
      <c r="C71" s="52">
        <v>0</v>
      </c>
      <c r="D71" s="53">
        <f>SUM(Tabela18[#This Row])</f>
        <v>0</v>
      </c>
      <c r="E71" s="53">
        <f t="shared" si="4"/>
        <v>0</v>
      </c>
      <c r="F71" s="54" t="str">
        <f t="shared" si="5"/>
        <v/>
      </c>
      <c r="G71" s="59"/>
      <c r="AN71" s="38"/>
      <c r="AO71" s="38"/>
    </row>
    <row r="72" spans="2:41" ht="16">
      <c r="B72" s="51" t="s">
        <v>12</v>
      </c>
      <c r="C72" s="52">
        <v>120</v>
      </c>
      <c r="D72" s="53">
        <f>SUM(Tabela18[#This Row])</f>
        <v>0</v>
      </c>
      <c r="E72" s="53">
        <f t="shared" si="4"/>
        <v>120</v>
      </c>
      <c r="F72" s="54">
        <f t="shared" si="5"/>
        <v>0</v>
      </c>
      <c r="G72" s="59"/>
      <c r="AN72" s="38"/>
      <c r="AO72" s="38"/>
    </row>
    <row r="73" spans="2:41" ht="16">
      <c r="B73" s="51" t="s">
        <v>13</v>
      </c>
      <c r="C73" s="52">
        <v>0</v>
      </c>
      <c r="D73" s="53">
        <f>SUM(Tabela18[#This Row])</f>
        <v>0</v>
      </c>
      <c r="E73" s="53">
        <f t="shared" si="4"/>
        <v>0</v>
      </c>
      <c r="F73" s="54" t="str">
        <f t="shared" si="5"/>
        <v/>
      </c>
      <c r="G73" s="59"/>
      <c r="AN73" s="38"/>
      <c r="AO73" s="38"/>
    </row>
    <row r="74" spans="2:41" ht="16">
      <c r="B74" s="51" t="s">
        <v>33</v>
      </c>
      <c r="C74" s="52">
        <v>0</v>
      </c>
      <c r="D74" s="53">
        <f>SUM(Tabela18[#This Row])</f>
        <v>0</v>
      </c>
      <c r="E74" s="53">
        <f t="shared" si="4"/>
        <v>0</v>
      </c>
      <c r="F74" s="54" t="str">
        <f t="shared" si="5"/>
        <v/>
      </c>
      <c r="G74" s="59"/>
      <c r="AN74" s="38"/>
      <c r="AO74" s="38"/>
    </row>
    <row r="75" spans="2:41" ht="16">
      <c r="B75" s="51" t="s">
        <v>15</v>
      </c>
      <c r="C75" s="52">
        <v>0</v>
      </c>
      <c r="D75" s="53">
        <f>SUM(Tabela18[#This Row])</f>
        <v>0</v>
      </c>
      <c r="E75" s="53">
        <f t="shared" si="4"/>
        <v>0</v>
      </c>
      <c r="F75" s="54" t="str">
        <f t="shared" si="5"/>
        <v/>
      </c>
      <c r="G75" s="59"/>
      <c r="AN75" s="38"/>
      <c r="AO75" s="38"/>
    </row>
    <row r="76" spans="2:41" ht="16">
      <c r="B76" s="51" t="s">
        <v>16</v>
      </c>
      <c r="C76" s="52">
        <v>0</v>
      </c>
      <c r="D76" s="53">
        <f>SUM(Tabela18[#This Row])</f>
        <v>0</v>
      </c>
      <c r="E76" s="53">
        <f t="shared" si="4"/>
        <v>0</v>
      </c>
      <c r="F76" s="54" t="str">
        <f t="shared" si="5"/>
        <v/>
      </c>
      <c r="G76" s="59"/>
      <c r="AN76" s="38"/>
      <c r="AO76" s="38"/>
    </row>
    <row r="77" spans="2:41" ht="16">
      <c r="B77" s="51" t="s">
        <v>17</v>
      </c>
      <c r="C77" s="52">
        <v>150</v>
      </c>
      <c r="D77" s="53">
        <f>SUM(Tabela18[#This Row])</f>
        <v>0</v>
      </c>
      <c r="E77" s="53">
        <f t="shared" si="4"/>
        <v>150</v>
      </c>
      <c r="F77" s="54">
        <f t="shared" si="5"/>
        <v>0</v>
      </c>
      <c r="G77" s="59"/>
      <c r="AN77" s="38"/>
      <c r="AO77" s="38"/>
    </row>
    <row r="78" spans="2:41" ht="16">
      <c r="B78" s="51" t="s">
        <v>104</v>
      </c>
      <c r="C78" s="52">
        <v>40</v>
      </c>
      <c r="D78" s="53">
        <f>SUM(Tabela18[#This Row])</f>
        <v>0</v>
      </c>
      <c r="E78" s="53">
        <f t="shared" si="4"/>
        <v>40</v>
      </c>
      <c r="F78" s="54">
        <f t="shared" si="5"/>
        <v>0</v>
      </c>
      <c r="G78" s="59"/>
      <c r="AN78" s="38"/>
      <c r="AO78" s="38"/>
    </row>
    <row r="79" spans="2:41" ht="16">
      <c r="B79" s="51" t="s">
        <v>9</v>
      </c>
      <c r="C79" s="52">
        <v>0</v>
      </c>
      <c r="D79" s="53">
        <f>SUM(Tabela18[#This Row])</f>
        <v>0</v>
      </c>
      <c r="E79" s="53">
        <f t="shared" si="4"/>
        <v>0</v>
      </c>
      <c r="F79" s="54" t="str">
        <f t="shared" si="5"/>
        <v/>
      </c>
      <c r="G79" s="59"/>
      <c r="AN79" s="38"/>
      <c r="AO79" s="38"/>
    </row>
    <row r="80" spans="2:41">
      <c r="B80" s="55" t="s">
        <v>30</v>
      </c>
      <c r="C80" s="60"/>
      <c r="D80" s="61"/>
      <c r="E80" s="61"/>
      <c r="F80" s="61"/>
      <c r="G80" s="61"/>
      <c r="I80" s="62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2:41">
      <c r="B81" s="63" t="s">
        <v>6</v>
      </c>
      <c r="C81" s="63">
        <f>SUM(Transport[[#All],[Kolumna2]])</f>
        <v>660</v>
      </c>
      <c r="D81" s="48">
        <f>SUM(Transport[[#All],[Kolumna3]])</f>
        <v>760</v>
      </c>
      <c r="E81" s="63">
        <f>C81-D81</f>
        <v>-100</v>
      </c>
      <c r="F81" s="49">
        <f>IFERROR(D81/C81,"")</f>
        <v>1.1515151515151516</v>
      </c>
      <c r="G81" s="63"/>
      <c r="I81" s="50" t="s">
        <v>44</v>
      </c>
      <c r="J81" s="50" t="s">
        <v>45</v>
      </c>
      <c r="K81" s="50" t="s">
        <v>46</v>
      </c>
      <c r="L81" s="50" t="s">
        <v>47</v>
      </c>
      <c r="M81" s="50" t="s">
        <v>48</v>
      </c>
      <c r="N81" s="50" t="s">
        <v>49</v>
      </c>
      <c r="O81" s="50" t="s">
        <v>50</v>
      </c>
      <c r="P81" s="50" t="s">
        <v>51</v>
      </c>
      <c r="Q81" s="50" t="s">
        <v>52</v>
      </c>
      <c r="R81" s="50" t="s">
        <v>53</v>
      </c>
      <c r="S81" s="50" t="s">
        <v>54</v>
      </c>
      <c r="T81" s="50" t="s">
        <v>55</v>
      </c>
      <c r="U81" s="50" t="s">
        <v>56</v>
      </c>
      <c r="V81" s="50" t="s">
        <v>57</v>
      </c>
      <c r="W81" s="50" t="s">
        <v>58</v>
      </c>
      <c r="X81" s="50" t="s">
        <v>59</v>
      </c>
      <c r="Y81" s="50" t="s">
        <v>60</v>
      </c>
      <c r="Z81" s="50" t="s">
        <v>61</v>
      </c>
      <c r="AA81" s="50" t="s">
        <v>62</v>
      </c>
      <c r="AB81" s="50" t="s">
        <v>63</v>
      </c>
      <c r="AC81" s="50" t="s">
        <v>64</v>
      </c>
      <c r="AD81" s="50" t="s">
        <v>65</v>
      </c>
      <c r="AE81" s="50" t="s">
        <v>66</v>
      </c>
      <c r="AF81" s="50" t="s">
        <v>67</v>
      </c>
      <c r="AG81" s="50" t="s">
        <v>68</v>
      </c>
      <c r="AH81" s="50" t="s">
        <v>69</v>
      </c>
      <c r="AI81" s="50" t="s">
        <v>70</v>
      </c>
      <c r="AJ81" s="50" t="s">
        <v>71</v>
      </c>
      <c r="AK81" s="50" t="s">
        <v>72</v>
      </c>
      <c r="AL81" s="50" t="s">
        <v>73</v>
      </c>
      <c r="AM81" s="50" t="s">
        <v>74</v>
      </c>
      <c r="AN81" s="38"/>
      <c r="AO81" s="38"/>
    </row>
    <row r="82" spans="2:41" ht="16">
      <c r="B82" s="51" t="s">
        <v>91</v>
      </c>
      <c r="C82" s="52">
        <v>400</v>
      </c>
      <c r="D82" s="53">
        <f>SUM(Tabela19[#This Row])</f>
        <v>660</v>
      </c>
      <c r="E82" s="53">
        <f t="shared" ref="E82:E89" si="6">C82-D82</f>
        <v>-260</v>
      </c>
      <c r="F82" s="54">
        <f t="shared" ref="F82:F89" si="7">IFERROR(D82/C82,"")</f>
        <v>1.65</v>
      </c>
      <c r="G82" s="59"/>
      <c r="I82" s="23">
        <v>660</v>
      </c>
      <c r="AN82" s="38"/>
      <c r="AO82" s="38"/>
    </row>
    <row r="83" spans="2:41" ht="16">
      <c r="B83" s="51" t="s">
        <v>92</v>
      </c>
      <c r="C83" s="52">
        <v>100</v>
      </c>
      <c r="D83" s="53">
        <f>SUM(Tabela19[#This Row])</f>
        <v>100</v>
      </c>
      <c r="E83" s="53">
        <f t="shared" si="6"/>
        <v>0</v>
      </c>
      <c r="F83" s="54">
        <f t="shared" si="7"/>
        <v>1</v>
      </c>
      <c r="G83" s="59"/>
      <c r="I83" s="23">
        <v>100</v>
      </c>
      <c r="AN83" s="38"/>
      <c r="AO83" s="38"/>
    </row>
    <row r="84" spans="2:41" ht="32">
      <c r="B84" s="51" t="s">
        <v>89</v>
      </c>
      <c r="C84" s="52">
        <v>0</v>
      </c>
      <c r="D84" s="53">
        <f>SUM(Tabela19[#This Row])</f>
        <v>0</v>
      </c>
      <c r="E84" s="53">
        <f t="shared" si="6"/>
        <v>0</v>
      </c>
      <c r="F84" s="54" t="str">
        <f t="shared" si="7"/>
        <v/>
      </c>
      <c r="G84" s="59"/>
      <c r="AN84" s="38"/>
      <c r="AO84" s="38"/>
    </row>
    <row r="85" spans="2:41" ht="16">
      <c r="B85" s="51" t="s">
        <v>90</v>
      </c>
      <c r="C85" s="52">
        <v>100</v>
      </c>
      <c r="D85" s="53">
        <f>SUM(Tabela19[#This Row])</f>
        <v>0</v>
      </c>
      <c r="E85" s="53">
        <f t="shared" si="6"/>
        <v>100</v>
      </c>
      <c r="F85" s="54">
        <f t="shared" si="7"/>
        <v>0</v>
      </c>
      <c r="G85" s="59"/>
      <c r="AN85" s="38"/>
      <c r="AO85" s="38"/>
    </row>
    <row r="86" spans="2:41" ht="16">
      <c r="B86" s="51" t="s">
        <v>7</v>
      </c>
      <c r="C86" s="52">
        <v>60</v>
      </c>
      <c r="D86" s="53">
        <f>SUM(Tabela19[#This Row])</f>
        <v>0</v>
      </c>
      <c r="E86" s="53">
        <f t="shared" si="6"/>
        <v>60</v>
      </c>
      <c r="F86" s="54">
        <f t="shared" si="7"/>
        <v>0</v>
      </c>
      <c r="G86" s="59"/>
      <c r="AN86" s="38"/>
      <c r="AO86" s="38"/>
    </row>
    <row r="87" spans="2:41" ht="16">
      <c r="B87" s="51" t="s">
        <v>93</v>
      </c>
      <c r="C87" s="52">
        <v>0</v>
      </c>
      <c r="D87" s="53">
        <f>SUM(Tabela19[#This Row])</f>
        <v>0</v>
      </c>
      <c r="E87" s="53">
        <f t="shared" si="6"/>
        <v>0</v>
      </c>
      <c r="F87" s="54" t="str">
        <f t="shared" si="7"/>
        <v/>
      </c>
      <c r="G87" s="59"/>
      <c r="AN87" s="38"/>
      <c r="AO87" s="38"/>
    </row>
    <row r="88" spans="2:41" ht="16">
      <c r="B88" s="51" t="s">
        <v>8</v>
      </c>
      <c r="C88" s="52">
        <v>0</v>
      </c>
      <c r="D88" s="53">
        <f>SUM(Tabela19[#This Row])</f>
        <v>0</v>
      </c>
      <c r="E88" s="53">
        <f t="shared" si="6"/>
        <v>0</v>
      </c>
      <c r="F88" s="54" t="str">
        <f t="shared" si="7"/>
        <v/>
      </c>
      <c r="G88" s="59"/>
      <c r="AN88" s="38"/>
      <c r="AO88" s="38"/>
    </row>
    <row r="89" spans="2:41" ht="16">
      <c r="B89" s="51" t="s">
        <v>9</v>
      </c>
      <c r="C89" s="52">
        <v>0</v>
      </c>
      <c r="D89" s="53">
        <f>SUM(Tabela19[#This Row])</f>
        <v>0</v>
      </c>
      <c r="E89" s="53">
        <f t="shared" si="6"/>
        <v>0</v>
      </c>
      <c r="F89" s="54" t="str">
        <f t="shared" si="7"/>
        <v/>
      </c>
      <c r="G89" s="59"/>
      <c r="AN89" s="38"/>
      <c r="AO89" s="38"/>
    </row>
    <row r="90" spans="2:41">
      <c r="B90" s="55" t="s">
        <v>30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2:41">
      <c r="B91" s="63" t="s">
        <v>75</v>
      </c>
      <c r="C91" s="63">
        <f>SUM(Tabela8[[#All],[Kolumna2]])</f>
        <v>204.9</v>
      </c>
      <c r="D91" s="48">
        <f>SUM(Tabela8[[#All],[Kolumna3]])</f>
        <v>30</v>
      </c>
      <c r="E91" s="63">
        <f>C91-D91</f>
        <v>174.9</v>
      </c>
      <c r="F91" s="49">
        <f t="shared" ref="F91:F96" si="8">IFERROR(D91/C91,"")</f>
        <v>0.14641288433382138</v>
      </c>
      <c r="G91" s="63"/>
      <c r="I91" s="50" t="s">
        <v>44</v>
      </c>
      <c r="J91" s="50" t="s">
        <v>45</v>
      </c>
      <c r="K91" s="50" t="s">
        <v>46</v>
      </c>
      <c r="L91" s="50" t="s">
        <v>47</v>
      </c>
      <c r="M91" s="50" t="s">
        <v>48</v>
      </c>
      <c r="N91" s="50" t="s">
        <v>49</v>
      </c>
      <c r="O91" s="50" t="s">
        <v>50</v>
      </c>
      <c r="P91" s="50" t="s">
        <v>51</v>
      </c>
      <c r="Q91" s="50" t="s">
        <v>52</v>
      </c>
      <c r="R91" s="50" t="s">
        <v>53</v>
      </c>
      <c r="S91" s="50" t="s">
        <v>54</v>
      </c>
      <c r="T91" s="50" t="s">
        <v>55</v>
      </c>
      <c r="U91" s="50" t="s">
        <v>56</v>
      </c>
      <c r="V91" s="50" t="s">
        <v>57</v>
      </c>
      <c r="W91" s="50" t="s">
        <v>58</v>
      </c>
      <c r="X91" s="50" t="s">
        <v>59</v>
      </c>
      <c r="Y91" s="50" t="s">
        <v>60</v>
      </c>
      <c r="Z91" s="50" t="s">
        <v>61</v>
      </c>
      <c r="AA91" s="50" t="s">
        <v>62</v>
      </c>
      <c r="AB91" s="50" t="s">
        <v>63</v>
      </c>
      <c r="AC91" s="50" t="s">
        <v>64</v>
      </c>
      <c r="AD91" s="50" t="s">
        <v>65</v>
      </c>
      <c r="AE91" s="50" t="s">
        <v>66</v>
      </c>
      <c r="AF91" s="50" t="s">
        <v>67</v>
      </c>
      <c r="AG91" s="50" t="s">
        <v>68</v>
      </c>
      <c r="AH91" s="50" t="s">
        <v>69</v>
      </c>
      <c r="AI91" s="50" t="s">
        <v>70</v>
      </c>
      <c r="AJ91" s="50" t="s">
        <v>71</v>
      </c>
      <c r="AK91" s="50" t="s">
        <v>72</v>
      </c>
      <c r="AL91" s="50" t="s">
        <v>73</v>
      </c>
      <c r="AM91" s="50" t="s">
        <v>74</v>
      </c>
      <c r="AN91" s="38"/>
      <c r="AO91" s="38"/>
    </row>
    <row r="92" spans="2:41" ht="16">
      <c r="B92" s="51" t="s">
        <v>76</v>
      </c>
      <c r="C92" s="52">
        <v>40</v>
      </c>
      <c r="D92" s="53">
        <f>SUM(Tabela1921[#This Row])</f>
        <v>0</v>
      </c>
      <c r="E92" s="53">
        <f t="shared" ref="E92:E96" si="9">C92-D92</f>
        <v>40</v>
      </c>
      <c r="F92" s="54">
        <f t="shared" si="8"/>
        <v>0</v>
      </c>
      <c r="G92" s="59"/>
      <c r="AN92" s="38"/>
      <c r="AO92" s="38"/>
    </row>
    <row r="93" spans="2:41" ht="16">
      <c r="B93" s="51" t="s">
        <v>77</v>
      </c>
      <c r="C93" s="52">
        <v>45</v>
      </c>
      <c r="D93" s="53">
        <f>SUM(Tabela1921[#This Row])</f>
        <v>0</v>
      </c>
      <c r="E93" s="53">
        <f t="shared" si="9"/>
        <v>45</v>
      </c>
      <c r="F93" s="54">
        <f t="shared" si="8"/>
        <v>0</v>
      </c>
      <c r="G93" s="59"/>
      <c r="AN93" s="38"/>
      <c r="AO93" s="38"/>
    </row>
    <row r="94" spans="2:41" ht="16">
      <c r="B94" s="51" t="s">
        <v>78</v>
      </c>
      <c r="C94" s="52">
        <v>50</v>
      </c>
      <c r="D94" s="53">
        <f>SUM(Tabela1921[#This Row])</f>
        <v>30</v>
      </c>
      <c r="E94" s="53">
        <f t="shared" si="9"/>
        <v>20</v>
      </c>
      <c r="F94" s="54">
        <f t="shared" si="8"/>
        <v>0.6</v>
      </c>
      <c r="G94" s="59"/>
      <c r="I94" s="23">
        <v>30</v>
      </c>
      <c r="AN94" s="38"/>
      <c r="AO94" s="38"/>
    </row>
    <row r="95" spans="2:41" ht="16">
      <c r="B95" s="51" t="s">
        <v>79</v>
      </c>
      <c r="C95" s="52">
        <v>69.900000000000006</v>
      </c>
      <c r="D95" s="53">
        <f>SUM(Tabela1921[#This Row])</f>
        <v>0</v>
      </c>
      <c r="E95" s="53">
        <f t="shared" si="9"/>
        <v>69.900000000000006</v>
      </c>
      <c r="F95" s="54">
        <f t="shared" si="8"/>
        <v>0</v>
      </c>
      <c r="G95" s="59"/>
      <c r="AN95" s="38"/>
      <c r="AO95" s="38"/>
    </row>
    <row r="96" spans="2:41" ht="16">
      <c r="B96" s="51" t="s">
        <v>9</v>
      </c>
      <c r="C96" s="52"/>
      <c r="D96" s="53">
        <f>SUM(Tabela1921[#This Row])</f>
        <v>0</v>
      </c>
      <c r="E96" s="53">
        <f t="shared" si="9"/>
        <v>0</v>
      </c>
      <c r="F96" s="54" t="str">
        <f t="shared" si="8"/>
        <v/>
      </c>
      <c r="G96" s="59"/>
      <c r="AN96" s="38"/>
      <c r="AO96" s="38"/>
    </row>
    <row r="97" spans="2:41"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</row>
    <row r="98" spans="2:41">
      <c r="B98" s="63" t="s">
        <v>98</v>
      </c>
      <c r="C98" s="63">
        <f>SUM(Tabela9[[#All],[Kolumna2]])</f>
        <v>180</v>
      </c>
      <c r="D98" s="48">
        <f>SUM(Tabela9[[#All],[Kolumna3]])</f>
        <v>10</v>
      </c>
      <c r="E98" s="63">
        <f>C98-D98</f>
        <v>170</v>
      </c>
      <c r="F98" s="49">
        <f>IFERROR(D98/C98,"")</f>
        <v>5.5555555555555552E-2</v>
      </c>
      <c r="G98" s="63"/>
      <c r="I98" s="50" t="s">
        <v>44</v>
      </c>
      <c r="J98" s="50" t="s">
        <v>45</v>
      </c>
      <c r="K98" s="50" t="s">
        <v>46</v>
      </c>
      <c r="L98" s="50" t="s">
        <v>47</v>
      </c>
      <c r="M98" s="50" t="s">
        <v>48</v>
      </c>
      <c r="N98" s="50" t="s">
        <v>49</v>
      </c>
      <c r="O98" s="50" t="s">
        <v>50</v>
      </c>
      <c r="P98" s="50" t="s">
        <v>51</v>
      </c>
      <c r="Q98" s="50" t="s">
        <v>52</v>
      </c>
      <c r="R98" s="50" t="s">
        <v>53</v>
      </c>
      <c r="S98" s="50" t="s">
        <v>54</v>
      </c>
      <c r="T98" s="50" t="s">
        <v>55</v>
      </c>
      <c r="U98" s="50" t="s">
        <v>56</v>
      </c>
      <c r="V98" s="50" t="s">
        <v>57</v>
      </c>
      <c r="W98" s="50" t="s">
        <v>58</v>
      </c>
      <c r="X98" s="50" t="s">
        <v>59</v>
      </c>
      <c r="Y98" s="50" t="s">
        <v>60</v>
      </c>
      <c r="Z98" s="50" t="s">
        <v>61</v>
      </c>
      <c r="AA98" s="50" t="s">
        <v>62</v>
      </c>
      <c r="AB98" s="50" t="s">
        <v>63</v>
      </c>
      <c r="AC98" s="50" t="s">
        <v>64</v>
      </c>
      <c r="AD98" s="50" t="s">
        <v>65</v>
      </c>
      <c r="AE98" s="50" t="s">
        <v>66</v>
      </c>
      <c r="AF98" s="50" t="s">
        <v>67</v>
      </c>
      <c r="AG98" s="50" t="s">
        <v>68</v>
      </c>
      <c r="AH98" s="50" t="s">
        <v>69</v>
      </c>
      <c r="AI98" s="50" t="s">
        <v>70</v>
      </c>
      <c r="AJ98" s="50" t="s">
        <v>71</v>
      </c>
      <c r="AK98" s="50" t="s">
        <v>72</v>
      </c>
      <c r="AL98" s="50" t="s">
        <v>73</v>
      </c>
      <c r="AM98" s="50" t="s">
        <v>74</v>
      </c>
      <c r="AN98" s="38"/>
      <c r="AO98" s="38"/>
    </row>
    <row r="99" spans="2:41" ht="16">
      <c r="B99" s="51" t="s">
        <v>99</v>
      </c>
      <c r="C99" s="52">
        <v>120</v>
      </c>
      <c r="D99" s="53">
        <f>SUM(Tabela192125[#This Row])</f>
        <v>0</v>
      </c>
      <c r="E99" s="53">
        <f t="shared" ref="E99:E102" si="10">C99-D99</f>
        <v>120</v>
      </c>
      <c r="F99" s="54">
        <f>IFERROR(D99/C99,"")</f>
        <v>0</v>
      </c>
      <c r="G99" s="59"/>
      <c r="AN99" s="38"/>
      <c r="AO99" s="38"/>
    </row>
    <row r="100" spans="2:41" ht="16">
      <c r="B100" s="51" t="s">
        <v>100</v>
      </c>
      <c r="C100" s="52">
        <v>10</v>
      </c>
      <c r="D100" s="53">
        <f>SUM(Tabela192125[#This Row])</f>
        <v>10</v>
      </c>
      <c r="E100" s="53">
        <f t="shared" si="10"/>
        <v>0</v>
      </c>
      <c r="F100" s="54">
        <f>IFERROR(D100/C100,"")</f>
        <v>1</v>
      </c>
      <c r="G100" s="59"/>
      <c r="I100" s="23">
        <v>10</v>
      </c>
      <c r="AN100" s="38"/>
      <c r="AO100" s="38"/>
    </row>
    <row r="101" spans="2:41" ht="16">
      <c r="B101" s="51" t="s">
        <v>101</v>
      </c>
      <c r="C101" s="52">
        <v>50</v>
      </c>
      <c r="D101" s="53">
        <f>SUM(Tabela192125[#This Row])</f>
        <v>0</v>
      </c>
      <c r="E101" s="53">
        <f t="shared" si="10"/>
        <v>50</v>
      </c>
      <c r="F101" s="54">
        <f>IFERROR(D101/C101,"")</f>
        <v>0</v>
      </c>
      <c r="G101" s="59"/>
      <c r="AN101" s="38"/>
      <c r="AO101" s="38"/>
    </row>
    <row r="102" spans="2:41" ht="16">
      <c r="B102" s="51" t="s">
        <v>9</v>
      </c>
      <c r="C102" s="52"/>
      <c r="D102" s="53">
        <f>SUM(Tabela192125[#This Row])</f>
        <v>0</v>
      </c>
      <c r="E102" s="53">
        <f t="shared" si="10"/>
        <v>0</v>
      </c>
      <c r="F102" s="54" t="str">
        <f>IFERROR(D102/C102,"")</f>
        <v/>
      </c>
      <c r="G102" s="59"/>
      <c r="AN102" s="38"/>
      <c r="AO102" s="38"/>
    </row>
    <row r="103" spans="2:41">
      <c r="B103" s="64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</row>
    <row r="104" spans="2:41">
      <c r="B104" s="63" t="s">
        <v>18</v>
      </c>
      <c r="C104" s="63">
        <f>SUM(Tabela10[[#All],[Kolumna2]])</f>
        <v>250</v>
      </c>
      <c r="D104" s="48">
        <f>SUM(Tabela10[[#All],[Kolumna3]])</f>
        <v>85</v>
      </c>
      <c r="E104" s="63">
        <f>C104-D104</f>
        <v>165</v>
      </c>
      <c r="F104" s="49">
        <f t="shared" ref="F104:F109" si="11">IFERROR(D104/C104,"")</f>
        <v>0.34</v>
      </c>
      <c r="G104" s="63"/>
      <c r="I104" s="50" t="s">
        <v>44</v>
      </c>
      <c r="J104" s="50" t="s">
        <v>45</v>
      </c>
      <c r="K104" s="50" t="s">
        <v>46</v>
      </c>
      <c r="L104" s="50" t="s">
        <v>47</v>
      </c>
      <c r="M104" s="50" t="s">
        <v>48</v>
      </c>
      <c r="N104" s="50" t="s">
        <v>49</v>
      </c>
      <c r="O104" s="50" t="s">
        <v>50</v>
      </c>
      <c r="P104" s="50" t="s">
        <v>51</v>
      </c>
      <c r="Q104" s="50" t="s">
        <v>52</v>
      </c>
      <c r="R104" s="50" t="s">
        <v>53</v>
      </c>
      <c r="S104" s="50" t="s">
        <v>54</v>
      </c>
      <c r="T104" s="50" t="s">
        <v>55</v>
      </c>
      <c r="U104" s="50" t="s">
        <v>56</v>
      </c>
      <c r="V104" s="50" t="s">
        <v>57</v>
      </c>
      <c r="W104" s="50" t="s">
        <v>58</v>
      </c>
      <c r="X104" s="50" t="s">
        <v>59</v>
      </c>
      <c r="Y104" s="50" t="s">
        <v>60</v>
      </c>
      <c r="Z104" s="50" t="s">
        <v>61</v>
      </c>
      <c r="AA104" s="50" t="s">
        <v>62</v>
      </c>
      <c r="AB104" s="50" t="s">
        <v>63</v>
      </c>
      <c r="AC104" s="50" t="s">
        <v>64</v>
      </c>
      <c r="AD104" s="50" t="s">
        <v>65</v>
      </c>
      <c r="AE104" s="50" t="s">
        <v>66</v>
      </c>
      <c r="AF104" s="50" t="s">
        <v>67</v>
      </c>
      <c r="AG104" s="50" t="s">
        <v>68</v>
      </c>
      <c r="AH104" s="50" t="s">
        <v>69</v>
      </c>
      <c r="AI104" s="50" t="s">
        <v>70</v>
      </c>
      <c r="AJ104" s="50" t="s">
        <v>71</v>
      </c>
      <c r="AK104" s="50" t="s">
        <v>72</v>
      </c>
      <c r="AL104" s="50" t="s">
        <v>73</v>
      </c>
      <c r="AM104" s="50" t="s">
        <v>74</v>
      </c>
      <c r="AN104" s="38"/>
      <c r="AO104" s="38"/>
    </row>
    <row r="105" spans="2:41" ht="16">
      <c r="B105" s="51" t="s">
        <v>125</v>
      </c>
      <c r="C105" s="52">
        <v>150</v>
      </c>
      <c r="D105" s="53">
        <f>SUM(Tabela192124[#This Row])</f>
        <v>0</v>
      </c>
      <c r="E105" s="53">
        <f t="shared" ref="E105:E109" si="12">C105-D105</f>
        <v>150</v>
      </c>
      <c r="F105" s="54">
        <f t="shared" si="11"/>
        <v>0</v>
      </c>
      <c r="G105" s="59"/>
      <c r="AN105" s="38"/>
      <c r="AO105" s="38"/>
    </row>
    <row r="106" spans="2:41" ht="16">
      <c r="B106" s="51" t="s">
        <v>83</v>
      </c>
      <c r="C106" s="52">
        <v>0</v>
      </c>
      <c r="D106" s="53">
        <f>SUM(Tabela192124[#This Row])</f>
        <v>0</v>
      </c>
      <c r="E106" s="53">
        <f t="shared" si="12"/>
        <v>0</v>
      </c>
      <c r="F106" s="54" t="str">
        <f t="shared" si="11"/>
        <v/>
      </c>
      <c r="G106" s="59"/>
      <c r="AN106" s="38"/>
      <c r="AO106" s="38"/>
    </row>
    <row r="107" spans="2:41" ht="16">
      <c r="B107" s="51" t="s">
        <v>82</v>
      </c>
      <c r="C107" s="52">
        <v>100</v>
      </c>
      <c r="D107" s="53">
        <f>SUM(Tabela192124[#This Row])</f>
        <v>85</v>
      </c>
      <c r="E107" s="53">
        <f t="shared" si="12"/>
        <v>15</v>
      </c>
      <c r="F107" s="54">
        <f t="shared" si="11"/>
        <v>0.85</v>
      </c>
      <c r="G107" s="59"/>
      <c r="I107" s="23">
        <v>85</v>
      </c>
      <c r="AN107" s="38"/>
      <c r="AO107" s="38"/>
    </row>
    <row r="108" spans="2:41" ht="16">
      <c r="B108" s="51" t="s">
        <v>84</v>
      </c>
      <c r="C108" s="52">
        <v>0</v>
      </c>
      <c r="D108" s="53">
        <f>SUM(Tabela192124[#This Row])</f>
        <v>0</v>
      </c>
      <c r="E108" s="53">
        <f t="shared" si="12"/>
        <v>0</v>
      </c>
      <c r="F108" s="54" t="str">
        <f t="shared" si="11"/>
        <v/>
      </c>
      <c r="G108" s="59"/>
      <c r="AN108" s="38"/>
      <c r="AO108" s="38"/>
    </row>
    <row r="109" spans="2:41" ht="16">
      <c r="B109" s="51" t="s">
        <v>9</v>
      </c>
      <c r="C109" s="52">
        <v>0</v>
      </c>
      <c r="D109" s="53">
        <f>SUM(Tabela192124[#This Row])</f>
        <v>0</v>
      </c>
      <c r="E109" s="53">
        <f t="shared" si="12"/>
        <v>0</v>
      </c>
      <c r="F109" s="54" t="str">
        <f t="shared" si="11"/>
        <v/>
      </c>
      <c r="G109" s="59"/>
      <c r="AN109" s="38"/>
      <c r="AO109" s="38"/>
    </row>
    <row r="110" spans="2:41">
      <c r="B110" s="55" t="s">
        <v>30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</row>
    <row r="111" spans="2:41">
      <c r="B111" s="63" t="s">
        <v>80</v>
      </c>
      <c r="C111" s="63">
        <f>SUM(Tabela11[[#All],[Kolumna2]])</f>
        <v>115</v>
      </c>
      <c r="D111" s="48">
        <f>SUM(Tabela11[[#All],[Kolumna3]])</f>
        <v>25</v>
      </c>
      <c r="E111" s="63">
        <f>C111-D111</f>
        <v>90</v>
      </c>
      <c r="F111" s="49">
        <f t="shared" ref="F111:F116" si="13">IFERROR(D111/C111,"")</f>
        <v>0.21739130434782608</v>
      </c>
      <c r="G111" s="63"/>
      <c r="I111" s="50" t="s">
        <v>44</v>
      </c>
      <c r="J111" s="50" t="s">
        <v>45</v>
      </c>
      <c r="K111" s="50" t="s">
        <v>46</v>
      </c>
      <c r="L111" s="50" t="s">
        <v>47</v>
      </c>
      <c r="M111" s="50" t="s">
        <v>48</v>
      </c>
      <c r="N111" s="50" t="s">
        <v>49</v>
      </c>
      <c r="O111" s="50" t="s">
        <v>50</v>
      </c>
      <c r="P111" s="50" t="s">
        <v>51</v>
      </c>
      <c r="Q111" s="50" t="s">
        <v>52</v>
      </c>
      <c r="R111" s="50" t="s">
        <v>53</v>
      </c>
      <c r="S111" s="50" t="s">
        <v>54</v>
      </c>
      <c r="T111" s="50" t="s">
        <v>55</v>
      </c>
      <c r="U111" s="50" t="s">
        <v>56</v>
      </c>
      <c r="V111" s="50" t="s">
        <v>57</v>
      </c>
      <c r="W111" s="50" t="s">
        <v>58</v>
      </c>
      <c r="X111" s="50" t="s">
        <v>59</v>
      </c>
      <c r="Y111" s="50" t="s">
        <v>60</v>
      </c>
      <c r="Z111" s="50" t="s">
        <v>61</v>
      </c>
      <c r="AA111" s="50" t="s">
        <v>62</v>
      </c>
      <c r="AB111" s="50" t="s">
        <v>63</v>
      </c>
      <c r="AC111" s="50" t="s">
        <v>64</v>
      </c>
      <c r="AD111" s="50" t="s">
        <v>65</v>
      </c>
      <c r="AE111" s="50" t="s">
        <v>66</v>
      </c>
      <c r="AF111" s="50" t="s">
        <v>67</v>
      </c>
      <c r="AG111" s="50" t="s">
        <v>68</v>
      </c>
      <c r="AH111" s="50" t="s">
        <v>69</v>
      </c>
      <c r="AI111" s="50" t="s">
        <v>70</v>
      </c>
      <c r="AJ111" s="50" t="s">
        <v>71</v>
      </c>
      <c r="AK111" s="50" t="s">
        <v>72</v>
      </c>
      <c r="AL111" s="50" t="s">
        <v>73</v>
      </c>
      <c r="AM111" s="50" t="s">
        <v>74</v>
      </c>
      <c r="AN111" s="38"/>
      <c r="AO111" s="38"/>
    </row>
    <row r="112" spans="2:41" ht="16">
      <c r="B112" s="51" t="s">
        <v>81</v>
      </c>
      <c r="C112" s="52">
        <v>75</v>
      </c>
      <c r="D112" s="53">
        <f>SUM(Tabela1922[#This Row])</f>
        <v>0</v>
      </c>
      <c r="E112" s="53">
        <f t="shared" ref="E112:E116" si="14">C112-D112</f>
        <v>75</v>
      </c>
      <c r="F112" s="54">
        <f t="shared" si="13"/>
        <v>0</v>
      </c>
      <c r="G112" s="59"/>
      <c r="AN112" s="38"/>
      <c r="AO112" s="38"/>
    </row>
    <row r="113" spans="2:41" ht="16">
      <c r="B113" s="51" t="s">
        <v>86</v>
      </c>
      <c r="C113" s="52">
        <v>40</v>
      </c>
      <c r="D113" s="53">
        <f>SUM(Tabela1922[#This Row])</f>
        <v>0</v>
      </c>
      <c r="E113" s="53">
        <f t="shared" si="14"/>
        <v>40</v>
      </c>
      <c r="F113" s="54">
        <f t="shared" si="13"/>
        <v>0</v>
      </c>
      <c r="G113" s="59"/>
      <c r="AN113" s="38"/>
      <c r="AO113" s="38"/>
    </row>
    <row r="114" spans="2:41" ht="16">
      <c r="B114" s="51" t="s">
        <v>87</v>
      </c>
      <c r="C114" s="52">
        <v>0</v>
      </c>
      <c r="D114" s="53">
        <f>SUM(Tabela1922[#This Row])</f>
        <v>25</v>
      </c>
      <c r="E114" s="53">
        <f t="shared" si="14"/>
        <v>-25</v>
      </c>
      <c r="F114" s="54" t="str">
        <f t="shared" si="13"/>
        <v/>
      </c>
      <c r="G114" s="59"/>
      <c r="I114" s="23">
        <v>25</v>
      </c>
      <c r="AN114" s="38"/>
      <c r="AO114" s="38"/>
    </row>
    <row r="115" spans="2:41" ht="16">
      <c r="B115" s="51" t="s">
        <v>88</v>
      </c>
      <c r="C115" s="52">
        <v>0</v>
      </c>
      <c r="D115" s="53">
        <f>SUM(Tabela1922[#This Row])</f>
        <v>0</v>
      </c>
      <c r="E115" s="53">
        <f t="shared" si="14"/>
        <v>0</v>
      </c>
      <c r="F115" s="54" t="str">
        <f t="shared" si="13"/>
        <v/>
      </c>
      <c r="G115" s="59"/>
      <c r="AN115" s="38"/>
      <c r="AO115" s="38"/>
    </row>
    <row r="116" spans="2:41" ht="16">
      <c r="B116" s="51" t="s">
        <v>9</v>
      </c>
      <c r="C116" s="52">
        <v>0</v>
      </c>
      <c r="D116" s="53">
        <f>SUM(Tabela1922[#This Row])</f>
        <v>0</v>
      </c>
      <c r="E116" s="53">
        <f t="shared" si="14"/>
        <v>0</v>
      </c>
      <c r="F116" s="54" t="str">
        <f t="shared" si="13"/>
        <v/>
      </c>
      <c r="G116" s="59"/>
      <c r="AN116" s="38"/>
      <c r="AO116" s="38"/>
    </row>
    <row r="117" spans="2:41">
      <c r="B117" s="55" t="s">
        <v>30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>
      <c r="B118" s="63" t="s">
        <v>103</v>
      </c>
      <c r="C118" s="63">
        <f>SUM(Tabela12[[#All],[Kolumna2]])</f>
        <v>285</v>
      </c>
      <c r="D118" s="48">
        <f>SUM(Tabela12[[#All],[Kolumna3]])</f>
        <v>0</v>
      </c>
      <c r="E118" s="63">
        <f>C118-D118</f>
        <v>285</v>
      </c>
      <c r="F118" s="49">
        <f>IFERROR(D118/C118,"")</f>
        <v>0</v>
      </c>
      <c r="G118" s="63"/>
      <c r="I118" s="50" t="s">
        <v>44</v>
      </c>
      <c r="J118" s="50" t="s">
        <v>45</v>
      </c>
      <c r="K118" s="50" t="s">
        <v>46</v>
      </c>
      <c r="L118" s="50" t="s">
        <v>47</v>
      </c>
      <c r="M118" s="50" t="s">
        <v>48</v>
      </c>
      <c r="N118" s="50" t="s">
        <v>49</v>
      </c>
      <c r="O118" s="50" t="s">
        <v>50</v>
      </c>
      <c r="P118" s="50" t="s">
        <v>51</v>
      </c>
      <c r="Q118" s="50" t="s">
        <v>52</v>
      </c>
      <c r="R118" s="50" t="s">
        <v>53</v>
      </c>
      <c r="S118" s="50" t="s">
        <v>54</v>
      </c>
      <c r="T118" s="50" t="s">
        <v>55</v>
      </c>
      <c r="U118" s="50" t="s">
        <v>56</v>
      </c>
      <c r="V118" s="50" t="s">
        <v>57</v>
      </c>
      <c r="W118" s="50" t="s">
        <v>58</v>
      </c>
      <c r="X118" s="50" t="s">
        <v>59</v>
      </c>
      <c r="Y118" s="50" t="s">
        <v>60</v>
      </c>
      <c r="Z118" s="50" t="s">
        <v>61</v>
      </c>
      <c r="AA118" s="50" t="s">
        <v>62</v>
      </c>
      <c r="AB118" s="50" t="s">
        <v>63</v>
      </c>
      <c r="AC118" s="50" t="s">
        <v>64</v>
      </c>
      <c r="AD118" s="50" t="s">
        <v>65</v>
      </c>
      <c r="AE118" s="50" t="s">
        <v>66</v>
      </c>
      <c r="AF118" s="50" t="s">
        <v>67</v>
      </c>
      <c r="AG118" s="50" t="s">
        <v>68</v>
      </c>
      <c r="AH118" s="50" t="s">
        <v>69</v>
      </c>
      <c r="AI118" s="50" t="s">
        <v>70</v>
      </c>
      <c r="AJ118" s="50" t="s">
        <v>71</v>
      </c>
      <c r="AK118" s="50" t="s">
        <v>72</v>
      </c>
      <c r="AL118" s="50" t="s">
        <v>73</v>
      </c>
      <c r="AM118" s="50" t="s">
        <v>74</v>
      </c>
      <c r="AN118" s="38"/>
      <c r="AO118" s="38"/>
    </row>
    <row r="119" spans="2:41" ht="16">
      <c r="B119" s="51" t="s">
        <v>116</v>
      </c>
      <c r="C119" s="52">
        <v>25</v>
      </c>
      <c r="D119" s="53">
        <f>SUM(Tabela25[#This Row])</f>
        <v>0</v>
      </c>
      <c r="E119" s="53">
        <f t="shared" ref="E119:E124" si="15">C119-D119</f>
        <v>25</v>
      </c>
      <c r="F119" s="54">
        <f t="shared" ref="F119:F124" si="16">IFERROR(D119/C119,"")</f>
        <v>0</v>
      </c>
      <c r="G119" s="59"/>
      <c r="AN119" s="38"/>
      <c r="AO119" s="38"/>
    </row>
    <row r="120" spans="2:41" ht="16">
      <c r="B120" s="51" t="s">
        <v>117</v>
      </c>
      <c r="C120" s="52">
        <v>230</v>
      </c>
      <c r="D120" s="53">
        <f>SUM(Tabela25[#This Row])</f>
        <v>0</v>
      </c>
      <c r="E120" s="53">
        <f t="shared" si="15"/>
        <v>230</v>
      </c>
      <c r="F120" s="54">
        <f t="shared" si="16"/>
        <v>0</v>
      </c>
      <c r="G120" s="59"/>
      <c r="AN120" s="38"/>
      <c r="AO120" s="38"/>
    </row>
    <row r="121" spans="2:41" ht="16">
      <c r="B121" s="51" t="s">
        <v>118</v>
      </c>
      <c r="C121" s="52">
        <v>0</v>
      </c>
      <c r="D121" s="53">
        <f>SUM(Tabela25[#This Row])</f>
        <v>0</v>
      </c>
      <c r="E121" s="53">
        <f t="shared" si="15"/>
        <v>0</v>
      </c>
      <c r="F121" s="54" t="str">
        <f t="shared" si="16"/>
        <v/>
      </c>
      <c r="G121" s="59"/>
      <c r="AN121" s="38"/>
      <c r="AO121" s="38"/>
    </row>
    <row r="122" spans="2:41" ht="16">
      <c r="B122" s="51" t="s">
        <v>119</v>
      </c>
      <c r="C122" s="52">
        <v>30</v>
      </c>
      <c r="D122" s="53">
        <f>SUM(Tabela25[#This Row])</f>
        <v>0</v>
      </c>
      <c r="E122" s="53">
        <f t="shared" si="15"/>
        <v>30</v>
      </c>
      <c r="F122" s="54">
        <f t="shared" si="16"/>
        <v>0</v>
      </c>
      <c r="G122" s="59"/>
      <c r="AN122" s="38"/>
      <c r="AO122" s="38"/>
    </row>
    <row r="123" spans="2:41" ht="16">
      <c r="B123" s="51" t="s">
        <v>120</v>
      </c>
      <c r="C123" s="52">
        <v>0</v>
      </c>
      <c r="D123" s="53">
        <f>SUM(Tabela25[#This Row])</f>
        <v>0</v>
      </c>
      <c r="E123" s="53">
        <f t="shared" si="15"/>
        <v>0</v>
      </c>
      <c r="F123" s="54" t="str">
        <f t="shared" si="16"/>
        <v/>
      </c>
      <c r="G123" s="59"/>
      <c r="AN123" s="38"/>
      <c r="AO123" s="38"/>
    </row>
    <row r="124" spans="2:41" ht="16">
      <c r="B124" s="51" t="s">
        <v>9</v>
      </c>
      <c r="C124" s="52">
        <v>0</v>
      </c>
      <c r="D124" s="53">
        <f>SUM(Tabela25[#This Row])</f>
        <v>0</v>
      </c>
      <c r="E124" s="53">
        <f t="shared" si="15"/>
        <v>0</v>
      </c>
      <c r="F124" s="54" t="str">
        <f t="shared" si="16"/>
        <v/>
      </c>
      <c r="G124" s="59"/>
      <c r="AN124" s="38"/>
      <c r="AO124" s="38"/>
    </row>
    <row r="125" spans="2:41">
      <c r="B125" s="55" t="s">
        <v>30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</row>
    <row r="126" spans="2:41">
      <c r="B126" s="63" t="s">
        <v>105</v>
      </c>
      <c r="C126" s="63">
        <f>SUM(Tabela13[[#All],[Kolumna2]])</f>
        <v>105</v>
      </c>
      <c r="D126" s="48">
        <f>SUM(Tabela13[[#All],[Kolumna3]])</f>
        <v>0</v>
      </c>
      <c r="E126" s="63">
        <f>C126-D126</f>
        <v>105</v>
      </c>
      <c r="F126" s="49">
        <f>IFERROR(D126/C126,"")</f>
        <v>0</v>
      </c>
      <c r="G126" s="63"/>
      <c r="I126" s="50" t="s">
        <v>44</v>
      </c>
      <c r="J126" s="50" t="s">
        <v>45</v>
      </c>
      <c r="K126" s="50" t="s">
        <v>46</v>
      </c>
      <c r="L126" s="50" t="s">
        <v>47</v>
      </c>
      <c r="M126" s="50" t="s">
        <v>48</v>
      </c>
      <c r="N126" s="50" t="s">
        <v>49</v>
      </c>
      <c r="O126" s="50" t="s">
        <v>50</v>
      </c>
      <c r="P126" s="50" t="s">
        <v>51</v>
      </c>
      <c r="Q126" s="50" t="s">
        <v>52</v>
      </c>
      <c r="R126" s="50" t="s">
        <v>53</v>
      </c>
      <c r="S126" s="50" t="s">
        <v>54</v>
      </c>
      <c r="T126" s="50" t="s">
        <v>55</v>
      </c>
      <c r="U126" s="50" t="s">
        <v>56</v>
      </c>
      <c r="V126" s="50" t="s">
        <v>57</v>
      </c>
      <c r="W126" s="50" t="s">
        <v>58</v>
      </c>
      <c r="X126" s="50" t="s">
        <v>59</v>
      </c>
      <c r="Y126" s="50" t="s">
        <v>60</v>
      </c>
      <c r="Z126" s="50" t="s">
        <v>61</v>
      </c>
      <c r="AA126" s="50" t="s">
        <v>62</v>
      </c>
      <c r="AB126" s="50" t="s">
        <v>63</v>
      </c>
      <c r="AC126" s="50" t="s">
        <v>64</v>
      </c>
      <c r="AD126" s="50" t="s">
        <v>65</v>
      </c>
      <c r="AE126" s="50" t="s">
        <v>66</v>
      </c>
      <c r="AF126" s="50" t="s">
        <v>67</v>
      </c>
      <c r="AG126" s="50" t="s">
        <v>68</v>
      </c>
      <c r="AH126" s="50" t="s">
        <v>69</v>
      </c>
      <c r="AI126" s="50" t="s">
        <v>70</v>
      </c>
      <c r="AJ126" s="50" t="s">
        <v>71</v>
      </c>
      <c r="AK126" s="50" t="s">
        <v>72</v>
      </c>
      <c r="AL126" s="50" t="s">
        <v>73</v>
      </c>
      <c r="AM126" s="50" t="s">
        <v>74</v>
      </c>
      <c r="AN126" s="38"/>
      <c r="AO126" s="38"/>
    </row>
    <row r="127" spans="2:41" ht="16">
      <c r="B127" s="51" t="s">
        <v>107</v>
      </c>
      <c r="C127" s="52">
        <v>0</v>
      </c>
      <c r="D127" s="53">
        <f>SUM(Tabela26[#This Row])</f>
        <v>0</v>
      </c>
      <c r="E127" s="53">
        <f t="shared" ref="E127:E134" si="17">C127-D127</f>
        <v>0</v>
      </c>
      <c r="F127" s="54" t="str">
        <f t="shared" ref="F127:F134" si="18">IFERROR(D127/C127,"")</f>
        <v/>
      </c>
      <c r="G127" s="59"/>
      <c r="AN127" s="38"/>
      <c r="AO127" s="38"/>
    </row>
    <row r="128" spans="2:41" ht="16">
      <c r="B128" s="51" t="s">
        <v>106</v>
      </c>
      <c r="C128" s="52">
        <v>0</v>
      </c>
      <c r="D128" s="53">
        <f>SUM(Tabela26[#This Row])</f>
        <v>0</v>
      </c>
      <c r="E128" s="53">
        <f t="shared" si="17"/>
        <v>0</v>
      </c>
      <c r="F128" s="54" t="str">
        <f t="shared" si="18"/>
        <v/>
      </c>
      <c r="G128" s="59"/>
      <c r="AN128" s="38"/>
      <c r="AO128" s="38"/>
    </row>
    <row r="129" spans="2:41" ht="16">
      <c r="B129" s="51" t="s">
        <v>109</v>
      </c>
      <c r="C129" s="52">
        <v>0</v>
      </c>
      <c r="D129" s="53">
        <f>SUM(Tabela26[#This Row])</f>
        <v>0</v>
      </c>
      <c r="E129" s="53">
        <f t="shared" si="17"/>
        <v>0</v>
      </c>
      <c r="F129" s="54" t="str">
        <f t="shared" si="18"/>
        <v/>
      </c>
      <c r="G129" s="59"/>
      <c r="AN129" s="38"/>
      <c r="AO129" s="38"/>
    </row>
    <row r="130" spans="2:41" ht="16">
      <c r="B130" s="51" t="s">
        <v>108</v>
      </c>
      <c r="C130" s="52">
        <v>15</v>
      </c>
      <c r="D130" s="53">
        <f>SUM(Tabela26[#This Row])</f>
        <v>0</v>
      </c>
      <c r="E130" s="53">
        <f t="shared" si="17"/>
        <v>15</v>
      </c>
      <c r="F130" s="54">
        <f t="shared" si="18"/>
        <v>0</v>
      </c>
      <c r="G130" s="59"/>
      <c r="AN130" s="38"/>
      <c r="AO130" s="38"/>
    </row>
    <row r="131" spans="2:41" ht="16">
      <c r="B131" s="51" t="s">
        <v>114</v>
      </c>
      <c r="C131" s="52">
        <v>90</v>
      </c>
      <c r="D131" s="53">
        <f>SUM(Tabela26[#This Row])</f>
        <v>0</v>
      </c>
      <c r="E131" s="53">
        <f t="shared" si="17"/>
        <v>90</v>
      </c>
      <c r="F131" s="54">
        <f t="shared" si="18"/>
        <v>0</v>
      </c>
      <c r="G131" s="59"/>
      <c r="AN131" s="38"/>
      <c r="AO131" s="38"/>
    </row>
    <row r="132" spans="2:41" ht="16">
      <c r="B132" s="51" t="s">
        <v>110</v>
      </c>
      <c r="C132" s="52">
        <v>0</v>
      </c>
      <c r="D132" s="53">
        <f>SUM(Tabela26[#This Row])</f>
        <v>0</v>
      </c>
      <c r="E132" s="53">
        <f t="shared" si="17"/>
        <v>0</v>
      </c>
      <c r="F132" s="54" t="str">
        <f t="shared" si="18"/>
        <v/>
      </c>
      <c r="G132" s="59"/>
      <c r="AN132" s="38"/>
      <c r="AO132" s="38"/>
    </row>
    <row r="133" spans="2:41" ht="16">
      <c r="B133" s="51" t="s">
        <v>124</v>
      </c>
      <c r="C133" s="52">
        <v>0</v>
      </c>
      <c r="D133" s="53">
        <f>SUM(Tabela26[#This Row])</f>
        <v>0</v>
      </c>
      <c r="E133" s="53">
        <f t="shared" si="17"/>
        <v>0</v>
      </c>
      <c r="F133" s="54" t="str">
        <f t="shared" si="18"/>
        <v/>
      </c>
      <c r="G133" s="59"/>
      <c r="AN133" s="38"/>
      <c r="AO133" s="38"/>
    </row>
    <row r="134" spans="2:41" ht="16">
      <c r="B134" s="51" t="s">
        <v>9</v>
      </c>
      <c r="C134" s="52">
        <v>0</v>
      </c>
      <c r="D134" s="53">
        <f>SUM(Tabela26[#This Row])</f>
        <v>0</v>
      </c>
      <c r="E134" s="53">
        <f t="shared" si="17"/>
        <v>0</v>
      </c>
      <c r="F134" s="54" t="str">
        <f t="shared" si="18"/>
        <v/>
      </c>
      <c r="G134" s="59"/>
      <c r="AN134" s="38"/>
      <c r="AO134" s="38"/>
    </row>
    <row r="135" spans="2:41">
      <c r="B135" s="55" t="s">
        <v>30</v>
      </c>
      <c r="AN135" s="38"/>
      <c r="AO135" s="38"/>
    </row>
    <row r="136" spans="2:41">
      <c r="B136" s="63" t="s">
        <v>102</v>
      </c>
      <c r="C136" s="63">
        <f>SUM(Tabela14[[#All],[Kolumna2]])</f>
        <v>100</v>
      </c>
      <c r="D136" s="48">
        <f>SUM(Tabela14[[#All],[Kolumna3]])</f>
        <v>0</v>
      </c>
      <c r="E136" s="63">
        <f>C136-D136</f>
        <v>100</v>
      </c>
      <c r="F136" s="49">
        <f>IFERROR(D136/C136,"")</f>
        <v>0</v>
      </c>
      <c r="G136" s="63"/>
      <c r="I136" s="50" t="s">
        <v>44</v>
      </c>
      <c r="J136" s="50" t="s">
        <v>45</v>
      </c>
      <c r="K136" s="50" t="s">
        <v>46</v>
      </c>
      <c r="L136" s="50" t="s">
        <v>47</v>
      </c>
      <c r="M136" s="50" t="s">
        <v>48</v>
      </c>
      <c r="N136" s="50" t="s">
        <v>49</v>
      </c>
      <c r="O136" s="50" t="s">
        <v>50</v>
      </c>
      <c r="P136" s="50" t="s">
        <v>51</v>
      </c>
      <c r="Q136" s="50" t="s">
        <v>52</v>
      </c>
      <c r="R136" s="50" t="s">
        <v>53</v>
      </c>
      <c r="S136" s="50" t="s">
        <v>54</v>
      </c>
      <c r="T136" s="50" t="s">
        <v>55</v>
      </c>
      <c r="U136" s="50" t="s">
        <v>56</v>
      </c>
      <c r="V136" s="50" t="s">
        <v>57</v>
      </c>
      <c r="W136" s="50" t="s">
        <v>58</v>
      </c>
      <c r="X136" s="50" t="s">
        <v>59</v>
      </c>
      <c r="Y136" s="50" t="s">
        <v>60</v>
      </c>
      <c r="Z136" s="50" t="s">
        <v>61</v>
      </c>
      <c r="AA136" s="50" t="s">
        <v>62</v>
      </c>
      <c r="AB136" s="50" t="s">
        <v>63</v>
      </c>
      <c r="AC136" s="50" t="s">
        <v>64</v>
      </c>
      <c r="AD136" s="50" t="s">
        <v>65</v>
      </c>
      <c r="AE136" s="50" t="s">
        <v>66</v>
      </c>
      <c r="AF136" s="50" t="s">
        <v>67</v>
      </c>
      <c r="AG136" s="50" t="s">
        <v>68</v>
      </c>
      <c r="AH136" s="50" t="s">
        <v>69</v>
      </c>
      <c r="AI136" s="50" t="s">
        <v>70</v>
      </c>
      <c r="AJ136" s="50" t="s">
        <v>71</v>
      </c>
      <c r="AK136" s="50" t="s">
        <v>72</v>
      </c>
      <c r="AL136" s="50" t="s">
        <v>73</v>
      </c>
      <c r="AM136" s="50" t="s">
        <v>74</v>
      </c>
      <c r="AN136" s="38"/>
      <c r="AO136" s="38"/>
    </row>
    <row r="137" spans="2:41" ht="16">
      <c r="B137" s="51" t="s">
        <v>111</v>
      </c>
      <c r="C137" s="52">
        <v>50</v>
      </c>
      <c r="D137" s="53">
        <f>SUM(Tabela27[#This Row])</f>
        <v>0</v>
      </c>
      <c r="E137" s="53">
        <f t="shared" ref="E137:E144" si="19">C137-D137</f>
        <v>50</v>
      </c>
      <c r="F137" s="54">
        <f t="shared" ref="F137:F144" si="20">IFERROR(D137/C137,"")</f>
        <v>0</v>
      </c>
      <c r="G137" s="59"/>
      <c r="AN137" s="38"/>
      <c r="AO137" s="38"/>
    </row>
    <row r="138" spans="2:41" ht="16">
      <c r="B138" s="51" t="s">
        <v>112</v>
      </c>
      <c r="C138" s="52">
        <v>50</v>
      </c>
      <c r="D138" s="53">
        <f>SUM(Tabela27[#This Row])</f>
        <v>0</v>
      </c>
      <c r="E138" s="53">
        <f t="shared" si="19"/>
        <v>50</v>
      </c>
      <c r="F138" s="54">
        <f t="shared" si="20"/>
        <v>0</v>
      </c>
      <c r="G138" s="59"/>
      <c r="AN138" s="38"/>
      <c r="AO138" s="38"/>
    </row>
    <row r="139" spans="2:41" ht="16">
      <c r="B139" s="51" t="s">
        <v>113</v>
      </c>
      <c r="C139" s="52">
        <v>0</v>
      </c>
      <c r="D139" s="53">
        <f>SUM(Tabela27[#This Row])</f>
        <v>0</v>
      </c>
      <c r="E139" s="53">
        <f t="shared" si="19"/>
        <v>0</v>
      </c>
      <c r="F139" s="54" t="str">
        <f t="shared" si="20"/>
        <v/>
      </c>
      <c r="G139" s="59"/>
      <c r="AN139" s="38"/>
      <c r="AO139" s="38"/>
    </row>
    <row r="140" spans="2:41" ht="16">
      <c r="B140" s="51" t="s">
        <v>123</v>
      </c>
      <c r="C140" s="52">
        <v>0</v>
      </c>
      <c r="D140" s="53">
        <f>SUM(Tabela27[#This Row])</f>
        <v>0</v>
      </c>
      <c r="E140" s="53">
        <f t="shared" si="19"/>
        <v>0</v>
      </c>
      <c r="F140" s="54" t="str">
        <f t="shared" si="20"/>
        <v/>
      </c>
      <c r="G140" s="59"/>
      <c r="AN140" s="38"/>
      <c r="AO140" s="38"/>
    </row>
    <row r="141" spans="2:41" ht="16">
      <c r="B141" s="51" t="s">
        <v>115</v>
      </c>
      <c r="C141" s="52">
        <v>0</v>
      </c>
      <c r="D141" s="53">
        <f>SUM(Tabela27[#This Row])</f>
        <v>0</v>
      </c>
      <c r="E141" s="53">
        <f t="shared" si="19"/>
        <v>0</v>
      </c>
      <c r="F141" s="54" t="str">
        <f t="shared" si="20"/>
        <v/>
      </c>
      <c r="G141" s="59"/>
      <c r="AN141" s="38"/>
      <c r="AO141" s="38"/>
    </row>
    <row r="142" spans="2:41" ht="16">
      <c r="B142" s="51" t="s">
        <v>121</v>
      </c>
      <c r="C142" s="52">
        <v>0</v>
      </c>
      <c r="D142" s="53">
        <f>SUM(Tabela27[#This Row])</f>
        <v>0</v>
      </c>
      <c r="E142" s="53">
        <f t="shared" si="19"/>
        <v>0</v>
      </c>
      <c r="F142" s="54" t="str">
        <f t="shared" si="20"/>
        <v/>
      </c>
      <c r="G142" s="59"/>
      <c r="AN142" s="38"/>
      <c r="AO142" s="38"/>
    </row>
    <row r="143" spans="2:41" ht="16">
      <c r="B143" s="51" t="s">
        <v>122</v>
      </c>
      <c r="C143" s="52">
        <v>0</v>
      </c>
      <c r="D143" s="53">
        <f>SUM(Tabela27[#This Row])</f>
        <v>0</v>
      </c>
      <c r="E143" s="53">
        <f t="shared" si="19"/>
        <v>0</v>
      </c>
      <c r="F143" s="54" t="str">
        <f t="shared" si="20"/>
        <v/>
      </c>
      <c r="G143" s="59"/>
      <c r="AN143" s="38"/>
      <c r="AO143" s="38"/>
    </row>
    <row r="144" spans="2:41" ht="16">
      <c r="B144" s="51" t="s">
        <v>9</v>
      </c>
      <c r="C144" s="52">
        <v>0</v>
      </c>
      <c r="D144" s="53">
        <f>SUM(Tabela27[#This Row])</f>
        <v>0</v>
      </c>
      <c r="E144" s="53">
        <f t="shared" si="19"/>
        <v>0</v>
      </c>
      <c r="F144" s="54" t="str">
        <f t="shared" si="20"/>
        <v/>
      </c>
      <c r="G144" s="59"/>
      <c r="AN144" s="38"/>
      <c r="AO144" s="38"/>
    </row>
    <row r="145" spans="2:41">
      <c r="B145" s="55" t="s">
        <v>30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</row>
    <row r="146" spans="2:41">
      <c r="B146" s="63" t="s">
        <v>19</v>
      </c>
      <c r="C146" s="63">
        <f>SUM(Tabela15[[#All],[Kolumna2]])</f>
        <v>2600</v>
      </c>
      <c r="D146" s="48">
        <f>SUM(Tabela15[[#All],[Kolumna3]])</f>
        <v>0</v>
      </c>
      <c r="E146" s="63">
        <f>C146-D146</f>
        <v>2600</v>
      </c>
      <c r="F146" s="49">
        <f>IFERROR(D146/C146,"")</f>
        <v>0</v>
      </c>
      <c r="G146" s="63"/>
      <c r="I146" s="50" t="s">
        <v>44</v>
      </c>
      <c r="J146" s="50" t="s">
        <v>45</v>
      </c>
      <c r="K146" s="50" t="s">
        <v>46</v>
      </c>
      <c r="L146" s="50" t="s">
        <v>47</v>
      </c>
      <c r="M146" s="50" t="s">
        <v>48</v>
      </c>
      <c r="N146" s="50" t="s">
        <v>49</v>
      </c>
      <c r="O146" s="50" t="s">
        <v>50</v>
      </c>
      <c r="P146" s="50" t="s">
        <v>51</v>
      </c>
      <c r="Q146" s="50" t="s">
        <v>52</v>
      </c>
      <c r="R146" s="50" t="s">
        <v>53</v>
      </c>
      <c r="S146" s="50" t="s">
        <v>54</v>
      </c>
      <c r="T146" s="50" t="s">
        <v>55</v>
      </c>
      <c r="U146" s="50" t="s">
        <v>56</v>
      </c>
      <c r="V146" s="50" t="s">
        <v>57</v>
      </c>
      <c r="W146" s="50" t="s">
        <v>58</v>
      </c>
      <c r="X146" s="50" t="s">
        <v>59</v>
      </c>
      <c r="Y146" s="50" t="s">
        <v>60</v>
      </c>
      <c r="Z146" s="50" t="s">
        <v>61</v>
      </c>
      <c r="AA146" s="50" t="s">
        <v>62</v>
      </c>
      <c r="AB146" s="50" t="s">
        <v>63</v>
      </c>
      <c r="AC146" s="50" t="s">
        <v>64</v>
      </c>
      <c r="AD146" s="50" t="s">
        <v>65</v>
      </c>
      <c r="AE146" s="50" t="s">
        <v>66</v>
      </c>
      <c r="AF146" s="50" t="s">
        <v>67</v>
      </c>
      <c r="AG146" s="50" t="s">
        <v>68</v>
      </c>
      <c r="AH146" s="50" t="s">
        <v>69</v>
      </c>
      <c r="AI146" s="50" t="s">
        <v>70</v>
      </c>
      <c r="AJ146" s="50" t="s">
        <v>71</v>
      </c>
      <c r="AK146" s="50" t="s">
        <v>72</v>
      </c>
      <c r="AL146" s="50" t="s">
        <v>73</v>
      </c>
      <c r="AM146" s="50" t="s">
        <v>74</v>
      </c>
      <c r="AN146" s="38"/>
      <c r="AO146" s="38"/>
    </row>
    <row r="147" spans="2:41" ht="16">
      <c r="B147" s="51" t="s">
        <v>21</v>
      </c>
      <c r="C147" s="52">
        <v>1250</v>
      </c>
      <c r="D147" s="53">
        <f>SUM(Tabela28[#This Row])</f>
        <v>0</v>
      </c>
      <c r="E147" s="53">
        <f t="shared" ref="E147:E152" si="21">C147-D147</f>
        <v>1250</v>
      </c>
      <c r="F147" s="54">
        <f t="shared" ref="F147:F152" si="22">IFERROR(D147/C147,"")</f>
        <v>0</v>
      </c>
      <c r="G147" s="59"/>
      <c r="AN147" s="38"/>
      <c r="AO147" s="38"/>
    </row>
    <row r="148" spans="2:41" ht="16">
      <c r="B148" s="51" t="s">
        <v>85</v>
      </c>
      <c r="C148" s="52">
        <v>350</v>
      </c>
      <c r="D148" s="53">
        <f>SUM(Tabela28[#This Row])</f>
        <v>0</v>
      </c>
      <c r="E148" s="53">
        <f t="shared" si="21"/>
        <v>350</v>
      </c>
      <c r="F148" s="54">
        <f t="shared" si="22"/>
        <v>0</v>
      </c>
      <c r="G148" s="59"/>
      <c r="AN148" s="38"/>
      <c r="AO148" s="38"/>
    </row>
    <row r="149" spans="2:41" ht="16">
      <c r="B149" s="51" t="s">
        <v>20</v>
      </c>
      <c r="C149" s="52">
        <v>500</v>
      </c>
      <c r="D149" s="53">
        <f>SUM(Tabela28[#This Row])</f>
        <v>0</v>
      </c>
      <c r="E149" s="53">
        <f t="shared" si="21"/>
        <v>500</v>
      </c>
      <c r="F149" s="54">
        <f t="shared" si="22"/>
        <v>0</v>
      </c>
      <c r="G149" s="59"/>
      <c r="AN149" s="38"/>
      <c r="AO149" s="38"/>
    </row>
    <row r="150" spans="2:41" ht="16">
      <c r="B150" s="51" t="s">
        <v>22</v>
      </c>
      <c r="C150" s="52">
        <v>500</v>
      </c>
      <c r="D150" s="53">
        <f>SUM(Tabela28[#This Row])</f>
        <v>0</v>
      </c>
      <c r="E150" s="53">
        <f t="shared" si="21"/>
        <v>500</v>
      </c>
      <c r="F150" s="54">
        <f t="shared" si="22"/>
        <v>0</v>
      </c>
      <c r="G150" s="59"/>
      <c r="AN150" s="38"/>
      <c r="AO150" s="38"/>
    </row>
    <row r="151" spans="2:41" ht="16">
      <c r="B151" s="51" t="s">
        <v>23</v>
      </c>
      <c r="C151" s="52">
        <v>0</v>
      </c>
      <c r="D151" s="53">
        <f>SUM(Tabela28[#This Row])</f>
        <v>0</v>
      </c>
      <c r="E151" s="53">
        <f t="shared" si="21"/>
        <v>0</v>
      </c>
      <c r="F151" s="54" t="str">
        <f t="shared" si="22"/>
        <v/>
      </c>
      <c r="G151" s="59"/>
      <c r="AN151" s="38"/>
      <c r="AO151" s="38"/>
    </row>
    <row r="152" spans="2:41" ht="16">
      <c r="B152" s="51" t="s">
        <v>9</v>
      </c>
      <c r="C152" s="52">
        <v>0</v>
      </c>
      <c r="D152" s="53">
        <f>SUM(Tabela28[#This Row])</f>
        <v>0</v>
      </c>
      <c r="E152" s="53">
        <f t="shared" si="21"/>
        <v>0</v>
      </c>
      <c r="F152" s="54" t="str">
        <f t="shared" si="22"/>
        <v/>
      </c>
      <c r="G152" s="59"/>
      <c r="AN152" s="38"/>
      <c r="AO152" s="38"/>
    </row>
    <row r="153" spans="2:41">
      <c r="B153" s="55" t="s">
        <v>30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>
      <c r="B154" s="63" t="s">
        <v>24</v>
      </c>
      <c r="C154" s="63">
        <f>SUM(Tabela16[[#All],[Kolumna2]])</f>
        <v>0</v>
      </c>
      <c r="D154" s="48">
        <f>SUM(Tabela16[[#All],[Kolumna3]])</f>
        <v>0</v>
      </c>
      <c r="E154" s="63">
        <f>C154-D154</f>
        <v>0</v>
      </c>
      <c r="F154" s="49" t="str">
        <f>IFERROR(D154/C154,"")</f>
        <v/>
      </c>
      <c r="G154" s="63"/>
      <c r="I154" s="50" t="s">
        <v>44</v>
      </c>
      <c r="J154" s="50" t="s">
        <v>45</v>
      </c>
      <c r="K154" s="50" t="s">
        <v>46</v>
      </c>
      <c r="L154" s="50" t="s">
        <v>47</v>
      </c>
      <c r="M154" s="50" t="s">
        <v>48</v>
      </c>
      <c r="N154" s="50" t="s">
        <v>49</v>
      </c>
      <c r="O154" s="50" t="s">
        <v>50</v>
      </c>
      <c r="P154" s="50" t="s">
        <v>51</v>
      </c>
      <c r="Q154" s="50" t="s">
        <v>52</v>
      </c>
      <c r="R154" s="50" t="s">
        <v>53</v>
      </c>
      <c r="S154" s="50" t="s">
        <v>54</v>
      </c>
      <c r="T154" s="50" t="s">
        <v>55</v>
      </c>
      <c r="U154" s="50" t="s">
        <v>56</v>
      </c>
      <c r="V154" s="50" t="s">
        <v>57</v>
      </c>
      <c r="W154" s="50" t="s">
        <v>58</v>
      </c>
      <c r="X154" s="50" t="s">
        <v>59</v>
      </c>
      <c r="Y154" s="50" t="s">
        <v>60</v>
      </c>
      <c r="Z154" s="50" t="s">
        <v>61</v>
      </c>
      <c r="AA154" s="50" t="s">
        <v>62</v>
      </c>
      <c r="AB154" s="50" t="s">
        <v>63</v>
      </c>
      <c r="AC154" s="50" t="s">
        <v>64</v>
      </c>
      <c r="AD154" s="50" t="s">
        <v>65</v>
      </c>
      <c r="AE154" s="50" t="s">
        <v>66</v>
      </c>
      <c r="AF154" s="50" t="s">
        <v>67</v>
      </c>
      <c r="AG154" s="50" t="s">
        <v>68</v>
      </c>
      <c r="AH154" s="50" t="s">
        <v>69</v>
      </c>
      <c r="AI154" s="50" t="s">
        <v>70</v>
      </c>
      <c r="AJ154" s="50" t="s">
        <v>71</v>
      </c>
      <c r="AK154" s="50" t="s">
        <v>72</v>
      </c>
      <c r="AL154" s="50" t="s">
        <v>73</v>
      </c>
      <c r="AM154" s="50" t="s">
        <v>74</v>
      </c>
      <c r="AN154" s="38"/>
      <c r="AO154" s="38"/>
    </row>
    <row r="155" spans="2:41" ht="16">
      <c r="B155" s="51" t="s">
        <v>27</v>
      </c>
      <c r="C155" s="52">
        <v>0</v>
      </c>
      <c r="D155" s="53">
        <f>SUM(Tabela1923[#This Row])</f>
        <v>0</v>
      </c>
      <c r="E155" s="53">
        <f t="shared" ref="E155:E162" si="23">C155-D155</f>
        <v>0</v>
      </c>
      <c r="F155" s="54" t="str">
        <f t="shared" ref="F155:F162" si="24">IFERROR(D155/C155,"")</f>
        <v/>
      </c>
      <c r="G155" s="59"/>
      <c r="AN155" s="38"/>
      <c r="AO155" s="38"/>
    </row>
    <row r="156" spans="2:41" ht="32">
      <c r="B156" s="51" t="s">
        <v>28</v>
      </c>
      <c r="C156" s="52">
        <v>0</v>
      </c>
      <c r="D156" s="53">
        <f>SUM(Tabela1923[#This Row])</f>
        <v>0</v>
      </c>
      <c r="E156" s="53">
        <f t="shared" si="23"/>
        <v>0</v>
      </c>
      <c r="F156" s="54" t="str">
        <f t="shared" si="24"/>
        <v/>
      </c>
      <c r="G156" s="59"/>
      <c r="AN156" s="38"/>
      <c r="AO156" s="38"/>
    </row>
    <row r="157" spans="2:41" ht="16">
      <c r="B157" s="51" t="s">
        <v>29</v>
      </c>
      <c r="C157" s="52">
        <v>0</v>
      </c>
      <c r="D157" s="53">
        <f>SUM(Tabela1923[#This Row])</f>
        <v>0</v>
      </c>
      <c r="E157" s="53">
        <f t="shared" si="23"/>
        <v>0</v>
      </c>
      <c r="F157" s="54" t="str">
        <f t="shared" si="24"/>
        <v/>
      </c>
      <c r="G157" s="59"/>
      <c r="AN157" s="38"/>
      <c r="AO157" s="38"/>
    </row>
    <row r="158" spans="2:41" ht="16">
      <c r="B158" s="51" t="s">
        <v>94</v>
      </c>
      <c r="C158" s="52">
        <v>0</v>
      </c>
      <c r="D158" s="53">
        <f>SUM(Tabela1923[#This Row])</f>
        <v>0</v>
      </c>
      <c r="E158" s="53">
        <f t="shared" si="23"/>
        <v>0</v>
      </c>
      <c r="F158" s="54" t="str">
        <f t="shared" si="24"/>
        <v/>
      </c>
      <c r="G158" s="59"/>
      <c r="AN158" s="38"/>
      <c r="AO158" s="38"/>
    </row>
    <row r="159" spans="2:41" ht="16">
      <c r="B159" s="51" t="s">
        <v>95</v>
      </c>
      <c r="C159" s="52">
        <v>0</v>
      </c>
      <c r="D159" s="53">
        <f>SUM(Tabela1923[#This Row])</f>
        <v>0</v>
      </c>
      <c r="E159" s="53">
        <f t="shared" si="23"/>
        <v>0</v>
      </c>
      <c r="F159" s="54" t="str">
        <f t="shared" si="24"/>
        <v/>
      </c>
      <c r="G159" s="59"/>
      <c r="AN159" s="38"/>
      <c r="AO159" s="38"/>
    </row>
    <row r="160" spans="2:41" ht="16">
      <c r="B160" s="51" t="s">
        <v>96</v>
      </c>
      <c r="C160" s="52">
        <v>0</v>
      </c>
      <c r="D160" s="53">
        <f>SUM(Tabela1923[#This Row])</f>
        <v>0</v>
      </c>
      <c r="E160" s="53">
        <f t="shared" si="23"/>
        <v>0</v>
      </c>
      <c r="F160" s="54" t="str">
        <f t="shared" si="24"/>
        <v/>
      </c>
      <c r="G160" s="59"/>
      <c r="AN160" s="38"/>
      <c r="AO160" s="38"/>
    </row>
    <row r="161" spans="2:41" ht="16">
      <c r="B161" s="51" t="s">
        <v>97</v>
      </c>
      <c r="C161" s="52">
        <v>0</v>
      </c>
      <c r="D161" s="53">
        <f>SUM(Tabela1923[#This Row])</f>
        <v>0</v>
      </c>
      <c r="E161" s="53">
        <f t="shared" si="23"/>
        <v>0</v>
      </c>
      <c r="F161" s="54" t="str">
        <f t="shared" si="24"/>
        <v/>
      </c>
      <c r="G161" s="59"/>
      <c r="AN161" s="38"/>
      <c r="AO161" s="38"/>
    </row>
    <row r="162" spans="2:41" ht="16">
      <c r="B162" s="51" t="s">
        <v>9</v>
      </c>
      <c r="C162" s="52">
        <v>0</v>
      </c>
      <c r="D162" s="53">
        <f>SUM(Tabela1923[#This Row])</f>
        <v>0</v>
      </c>
      <c r="E162" s="53">
        <f t="shared" si="23"/>
        <v>0</v>
      </c>
      <c r="F162" s="54" t="str">
        <f t="shared" si="24"/>
        <v/>
      </c>
      <c r="G162" s="59"/>
      <c r="AN162" s="38"/>
      <c r="AO162" s="38"/>
    </row>
    <row r="163" spans="2:41"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spans="2:41" ht="32">
      <c r="C164" s="43" t="s">
        <v>131</v>
      </c>
      <c r="D164" s="44" t="s">
        <v>135</v>
      </c>
      <c r="E164" s="42" t="s">
        <v>129</v>
      </c>
      <c r="I164" s="43" t="s">
        <v>44</v>
      </c>
      <c r="J164" s="43" t="s">
        <v>45</v>
      </c>
      <c r="K164" s="43" t="s">
        <v>46</v>
      </c>
      <c r="L164" s="43" t="s">
        <v>47</v>
      </c>
      <c r="M164" s="43" t="s">
        <v>48</v>
      </c>
      <c r="N164" s="43" t="s">
        <v>49</v>
      </c>
      <c r="O164" s="43" t="s">
        <v>50</v>
      </c>
      <c r="P164" s="43" t="s">
        <v>51</v>
      </c>
      <c r="Q164" s="43" t="s">
        <v>52</v>
      </c>
      <c r="R164" s="43" t="s">
        <v>53</v>
      </c>
      <c r="S164" s="43" t="s">
        <v>54</v>
      </c>
      <c r="T164" s="43" t="s">
        <v>55</v>
      </c>
      <c r="U164" s="43" t="s">
        <v>56</v>
      </c>
      <c r="V164" s="43" t="s">
        <v>57</v>
      </c>
      <c r="W164" s="43" t="s">
        <v>58</v>
      </c>
      <c r="X164" s="43" t="s">
        <v>59</v>
      </c>
      <c r="Y164" s="43" t="s">
        <v>60</v>
      </c>
      <c r="Z164" s="43" t="s">
        <v>61</v>
      </c>
      <c r="AA164" s="43" t="s">
        <v>62</v>
      </c>
      <c r="AB164" s="43" t="s">
        <v>63</v>
      </c>
      <c r="AC164" s="43" t="s">
        <v>64</v>
      </c>
      <c r="AD164" s="43" t="s">
        <v>65</v>
      </c>
      <c r="AE164" s="43" t="s">
        <v>66</v>
      </c>
      <c r="AF164" s="43" t="s">
        <v>67</v>
      </c>
      <c r="AG164" s="43" t="s">
        <v>68</v>
      </c>
      <c r="AH164" s="43" t="s">
        <v>69</v>
      </c>
      <c r="AI164" s="43" t="s">
        <v>70</v>
      </c>
      <c r="AJ164" s="43" t="s">
        <v>71</v>
      </c>
      <c r="AK164" s="43" t="s">
        <v>72</v>
      </c>
      <c r="AL164" s="43" t="s">
        <v>73</v>
      </c>
      <c r="AM164" s="43" t="s">
        <v>74</v>
      </c>
    </row>
    <row r="165" spans="2:41" ht="22" customHeight="1">
      <c r="B165" s="45" t="s">
        <v>31</v>
      </c>
      <c r="C165" s="46">
        <f>C60</f>
        <v>6869.9</v>
      </c>
      <c r="D165" s="46">
        <f>D60</f>
        <v>2055</v>
      </c>
      <c r="E165" s="46">
        <f>C165-D165</f>
        <v>4814.8999999999996</v>
      </c>
      <c r="G165" s="45" t="s">
        <v>126</v>
      </c>
      <c r="I165" s="57">
        <f>SUM(I62:I162)</f>
        <v>1835</v>
      </c>
      <c r="J165" s="57">
        <f>SUM(J62:J162)</f>
        <v>0</v>
      </c>
      <c r="K165" s="57">
        <f t="shared" ref="K165:AM165" si="25">SUM(K62:K162)</f>
        <v>0</v>
      </c>
      <c r="L165" s="57">
        <f t="shared" si="25"/>
        <v>0</v>
      </c>
      <c r="M165" s="57">
        <f t="shared" si="25"/>
        <v>0</v>
      </c>
      <c r="N165" s="57">
        <f t="shared" si="25"/>
        <v>60</v>
      </c>
      <c r="O165" s="57">
        <f t="shared" si="25"/>
        <v>0</v>
      </c>
      <c r="P165" s="57">
        <f t="shared" si="25"/>
        <v>0</v>
      </c>
      <c r="Q165" s="57">
        <f t="shared" si="25"/>
        <v>0</v>
      </c>
      <c r="R165" s="57">
        <f t="shared" si="25"/>
        <v>0</v>
      </c>
      <c r="S165" s="57">
        <f t="shared" si="25"/>
        <v>120</v>
      </c>
      <c r="T165" s="57">
        <f t="shared" si="25"/>
        <v>0</v>
      </c>
      <c r="U165" s="57">
        <f t="shared" si="25"/>
        <v>0</v>
      </c>
      <c r="V165" s="57">
        <f t="shared" si="25"/>
        <v>40</v>
      </c>
      <c r="W165" s="57">
        <f t="shared" si="25"/>
        <v>0</v>
      </c>
      <c r="X165" s="57">
        <f t="shared" si="25"/>
        <v>0</v>
      </c>
      <c r="Y165" s="57">
        <f t="shared" si="25"/>
        <v>0</v>
      </c>
      <c r="Z165" s="57">
        <f t="shared" si="25"/>
        <v>0</v>
      </c>
      <c r="AA165" s="57">
        <f t="shared" si="25"/>
        <v>0</v>
      </c>
      <c r="AB165" s="57">
        <f t="shared" si="25"/>
        <v>0</v>
      </c>
      <c r="AC165" s="57">
        <f t="shared" si="25"/>
        <v>0</v>
      </c>
      <c r="AD165" s="57">
        <f t="shared" si="25"/>
        <v>0</v>
      </c>
      <c r="AE165" s="57">
        <f t="shared" si="25"/>
        <v>0</v>
      </c>
      <c r="AF165" s="57">
        <f t="shared" si="25"/>
        <v>0</v>
      </c>
      <c r="AG165" s="57">
        <f t="shared" si="25"/>
        <v>0</v>
      </c>
      <c r="AH165" s="57">
        <f t="shared" si="25"/>
        <v>0</v>
      </c>
      <c r="AI165" s="57">
        <f t="shared" si="25"/>
        <v>0</v>
      </c>
      <c r="AJ165" s="57">
        <f t="shared" si="25"/>
        <v>0</v>
      </c>
      <c r="AK165" s="57">
        <f t="shared" si="25"/>
        <v>0</v>
      </c>
      <c r="AL165" s="57">
        <f t="shared" si="25"/>
        <v>0</v>
      </c>
      <c r="AM165" s="57">
        <f t="shared" si="25"/>
        <v>0</v>
      </c>
    </row>
    <row r="166" spans="2:41"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</row>
  </sheetData>
  <mergeCells count="24">
    <mergeCell ref="B16:C16"/>
    <mergeCell ref="B2:C2"/>
    <mergeCell ref="D2:E2"/>
    <mergeCell ref="B9:C9"/>
    <mergeCell ref="B10:C10"/>
    <mergeCell ref="B12:C12"/>
    <mergeCell ref="B4:E4"/>
    <mergeCell ref="B17:C17"/>
    <mergeCell ref="B19:C19"/>
    <mergeCell ref="B21:E21"/>
    <mergeCell ref="B23:D23"/>
    <mergeCell ref="B25:E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conditionalFormatting sqref="D62">
    <cfRule type="dataBar" priority="39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{B091F2CE-1939-6046-8241-8DF594867C40}</x14:id>
        </ext>
      </extLst>
    </cfRule>
  </conditionalFormatting>
  <conditionalFormatting sqref="D69">
    <cfRule type="dataBar" priority="36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{B2C1FF85-6699-874C-B58E-ECCFEB2ADAC1}</x14:id>
        </ext>
      </extLst>
    </cfRule>
  </conditionalFormatting>
  <conditionalFormatting sqref="B23:D23">
    <cfRule type="dataBar" priority="25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{ED183C4C-D75E-8B42-81C7-0C8EAA1001FA}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{ACA1989E-5007-3E4B-96F8-A45D35A0A7ED}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{DADAB245-5540-6643-8329-447B56DAEC25}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{50C5D094-8414-CE46-9728-4A047B6158C5}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{FCF582E6-DC24-544C-856D-1E962C80864C}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{06BEA363-D0E0-4F49-B91B-D34790ABC2D2}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{1D64D2D7-A8B5-D54B-BAFD-10901B6A18B7}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{F618BBA6-CF1B-8545-ABAD-3042F4CA1158}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{80E43812-CB9F-114B-81F4-6BA9566B0B31}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{F707F1BD-5180-F54B-9F4A-3002FCD6C68B}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{0C7D924F-6385-9242-B30E-BAAF3F5ED703}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{F77023F4-1DC1-5845-A239-16789EDB3C0B}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{48133A1D-2435-8342-932B-A201055FF540}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{A58A46DD-3812-2A45-B434-D9D624C3E388}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{4111347E-5B78-5E41-BEC4-BF46C0837A46}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{D13E1AC8-7CA1-504A-97AB-F764613A87F5}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{9F32697B-0677-514B-AB5B-9BB7C5D791E3}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{45E7A90D-83C6-F545-BE44-DC80CEBAD7D5}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{2BB00FE8-0DA6-5140-B234-6B0EA0B87D22}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{77CA9AEA-0DD1-4C4A-927B-D1A155C1EE54}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{7513F7E4-7E03-5940-8ECE-16C76A08F73A}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{1A5AB558-7800-D44B-9435-7454B57143EA}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{697AB76F-182D-2243-9642-BF9F7D888C52}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{69FC4BFC-E082-1147-88D5-71D072BFA2DB}</x14:id>
        </ext>
      </extLst>
    </cfRule>
  </conditionalFormatting>
  <hyperlinks>
    <hyperlink ref="C5" r:id="rId1" display=" http://budzetdomowywtydzien.pl" xr:uid="{00000000-0004-0000-0000-000000000000}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91F2CE-1939-6046-8241-8DF594867C40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B2C1FF85-6699-874C-B58E-ECCFEB2ADAC1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ED183C4C-D75E-8B42-81C7-0C8EAA1001F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CA1989E-5007-3E4B-96F8-A45D35A0A7ED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DADAB245-5540-6643-8329-447B56DAEC25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50C5D094-8414-CE46-9728-4A047B6158C5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FCF582E6-DC24-544C-856D-1E962C80864C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6BEA363-D0E0-4F49-B91B-D34790ABC2D2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1D64D2D7-A8B5-D54B-BAFD-10901B6A18B7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F618BBA6-CF1B-8545-ABAD-3042F4CA1158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80E43812-CB9F-114B-81F4-6BA9566B0B3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F707F1BD-5180-F54B-9F4A-3002FCD6C68B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C7D924F-6385-9242-B30E-BAAF3F5ED703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77023F4-1DC1-5845-A239-16789EDB3C0B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8133A1D-2435-8342-932B-A201055FF540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A58A46DD-3812-2A45-B434-D9D624C3E388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4111347E-5B78-5E41-BEC4-BF46C0837A46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D13E1AC8-7CA1-504A-97AB-F764613A87F5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9F32697B-0677-514B-AB5B-9BB7C5D791E3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45E7A90D-83C6-F545-BE44-DC80CEBAD7D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BB00FE8-0DA6-5140-B234-6B0EA0B87D22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77CA9AEA-0DD1-4C4A-927B-D1A155C1EE54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7513F7E4-7E03-5940-8ECE-16C76A08F73A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1A5AB558-7800-D44B-9435-7454B57143EA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697AB76F-182D-2243-9642-BF9F7D888C52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69FC4BFC-E082-1147-88D5-71D072BFA2DB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"Czerwiec "&amp;'CAŁY ROK'!D2:E2</f>
        <v>Czerwiec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SUM(Przychody6[[#All],[Kolumna2]])</f>
        <v>0</v>
      </c>
      <c r="D51" s="48">
        <f>SUM(Przychody6[[#All],[Kolumna3]])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SUM(Tabela33064224[#This Row])</f>
        <v>0</v>
      </c>
      <c r="E52" s="53">
        <f>Przychody6[[#This Row],[Kolumna3]]-Przychody6[[#This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SUM(Tabela33064224[#This Row])</f>
        <v>0</v>
      </c>
      <c r="E53" s="53">
        <f>Przychody6[[#This Row],[Kolumna3]]-Przychody6[[#This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SUM(Tabela33064224[#This Row])</f>
        <v>0</v>
      </c>
      <c r="E54" s="53">
        <f>Przychody6[[#This Row],[Kolumna3]]-Przychody6[[#This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SUM(Tabela33064224[#This Row])</f>
        <v>0</v>
      </c>
      <c r="E55" s="53">
        <f>Przychody6[[#This Row],[Kolumna3]]-Przychody6[[#This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SUM(Tabela33064224[#This Row])</f>
        <v>0</v>
      </c>
      <c r="E56" s="53">
        <f>Przychody6[[#This Row],[Kolumna3]]-Przychody6[[#This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SUM(Tabela33064224[#This Row])</f>
        <v>0</v>
      </c>
      <c r="E57" s="53">
        <f>Przychody6[[#This Row],[Kolumna3]]-Przychody6[[#This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SUM(Tabela33064224[#This Row])</f>
        <v>0</v>
      </c>
      <c r="E58" s="53">
        <f>Przychody6[[#This Row],[Kolumna3]]-Przychody6[[#This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SUM(Tabela33064224[#This Row])</f>
        <v>0</v>
      </c>
      <c r="E59" s="53">
        <f>Przychody6[[#This Row],[Kolumna3]]-Przychody6[[#This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SUM(Tabela33064224[#This Row])</f>
        <v>0</v>
      </c>
      <c r="E60" s="53">
        <f>Przychody6[[#This Row],[Kolumna3]]-Przychody6[[#This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SUM(Tabela33064224[#This Row])</f>
        <v>0</v>
      </c>
      <c r="E61" s="53">
        <f>Przychody6[[#This Row],[Kolumna3]]-Przychody6[[#This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SUM(Tabela33064224[#This Row])</f>
        <v>0</v>
      </c>
      <c r="E62" s="53">
        <f>Przychody6[[#This Row],[Kolumna3]]-Przychody6[[#This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SUM(Tabela33064224[#This Row])</f>
        <v>0</v>
      </c>
      <c r="E63" s="53">
        <f>Przychody6[[#This Row],[Kolumna3]]-Przychody6[[#This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SUM(Tabela33064224[#This Row])</f>
        <v>0</v>
      </c>
      <c r="E64" s="53">
        <f>Przychody6[[#This Row],[Kolumna3]]-Przychody6[[#This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SUM(Tabela33064224[#This Row])</f>
        <v>0</v>
      </c>
      <c r="E65" s="53">
        <f>Przychody6[[#This Row],[Kolumna3]]-Przychody6[[#This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SUM(Tabela33064224[#This Row])</f>
        <v>0</v>
      </c>
      <c r="E66" s="53">
        <f>Przychody6[[#This Row],[Kolumna3]]-Przychody6[[#This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SUM(Jedzenie2193[[#All],[0]])</f>
        <v>0</v>
      </c>
      <c r="D73" s="48">
        <f>SUM(Jedzenie2193[[#All],[02]])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SUM(Tabela330196[#This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SUM(Tabela330196[#This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SUM(Tabela330196[#This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SUM(Tabela330196[#This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SUM(Tabela330196[#This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SUM(Tabela330196[#This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SUM(Tabela330196[#This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SUM(Tabela330196[#This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SUM(Tabela330196[#This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SUM(Tabela330196[#This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SUM(Tabela431197[[#All],[Kolumna2]])</f>
        <v>0</v>
      </c>
      <c r="D85" s="48">
        <f>SUM(Tabela431197[[#All],[Kolumna3]])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SUM(Tabela1841207[#This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SUM(Tabela1841207[#This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SUM(Tabela1841207[#This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SUM(Tabela1841207[#This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SUM(Tabela1841207[#This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SUM(Tabela1841207[#This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SUM(Tabela1841207[#This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SUM(Tabela1841207[#This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SUM(Tabela1841207[#This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SUM(Tabela1841207[#This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SUM(Transport3194[[#All],[Kolumna2]])</f>
        <v>0</v>
      </c>
      <c r="D97" s="48">
        <f>SUM(Transport3194[[#All],[Kolumna3]])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SUM(Tabela1942208[#This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SUM(Tabela1942208[#This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SUM(Tabela1942208[#This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SUM(Tabela1942208[#This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SUM(Tabela1942208[#This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SUM(Tabela1942208[#This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SUM(Tabela1942208[#This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SUM(Tabela1942208[#This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SUM(Tabela1942208[#This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SUM(Tabela1942208[#This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SUM(Tabela832198[[#All],[Kolumna2]])</f>
        <v>0</v>
      </c>
      <c r="D109" s="48">
        <f>SUM(Tabela832198[[#All],[Kolumna3]])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SUM(Tabela192143209[#This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SUM(Tabela192143209[#This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SUM(Tabela192143209[#This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SUM(Tabela192143209[#This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SUM(Tabela192143209[#This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SUM(Tabela192143209[#This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SUM(Tabela192143209[#This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SUM(Tabela192143209[#This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SUM(Tabela192143209[#This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SUM(Tabela192143209[#This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SUM(Tabela933199[[#All],[Kolumna2]])</f>
        <v>0</v>
      </c>
      <c r="D121" s="48">
        <f>SUM(Tabela933199[[#All],[Kolumna3]])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SUM(Tabela19212547213[#This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SUM(Tabela19212547213[#This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SUM(Tabela19212547213[#This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SUM(Tabela19212547213[#This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SUM(Tabela19212547213[#This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SUM(Tabela19212547213[#This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SUM(Tabela19212547213[#This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SUM(Tabela19212547213[#This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SUM(Tabela19212547213[#This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SUM(Tabela19212547213[#This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SUM(Tabela1034200[[#All],[Kolumna2]])</f>
        <v>0</v>
      </c>
      <c r="D133" s="48">
        <f>SUM(Tabela1034200[[#All],[Kolumna3]])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SUM(Tabela19212446212[#This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SUM(Tabela19212446212[#This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SUM(Tabela19212446212[#This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SUM(Tabela19212446212[#This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SUM(Tabela19212446212[#This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SUM(Tabela19212446212[#This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SUM(Tabela19212446212[#This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SUM(Tabela19212446212[#This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SUM(Tabela19212446212[#This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SUM(Tabela19212446212[#This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SUM(Tabela1135201[[#All],[Kolumna2]])</f>
        <v>0</v>
      </c>
      <c r="D145" s="48">
        <f>SUM(Tabela1135201[[#All],[Kolumna3]])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SUM(Tabela192244210[#This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SUM(Tabela192244210[#This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SUM(Tabela192244210[#This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SUM(Tabela192244210[#This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SUM(Tabela192244210[#This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SUM(Tabela192244210[#This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SUM(Tabela192244210[#This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SUM(Tabela192244210[#This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SUM(Tabela192244210[#This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SUM(Tabela192244210[#This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SUM(Tabela1236202[[#All],[Kolumna2]])</f>
        <v>0</v>
      </c>
      <c r="D157" s="48">
        <f>SUM(Tabela1236202[[#All],[Kolumna3]])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SUM(Tabela2548214[#This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SUM(Tabela2548214[#This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SUM(Tabela2548214[#This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SUM(Tabela2548214[#This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SUM(Tabela2548214[#This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SUM(Tabela2548214[#This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SUM(Tabela2548214[#This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SUM(Tabela2548214[#This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SUM(Tabela2548214[#This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SUM(Tabela2548214[#This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SUM(Tabela1337203[[#All],[Kolumna2]])</f>
        <v>0</v>
      </c>
      <c r="D169" s="48">
        <f>SUM(Tabela1337203[[#All],[Kolumna3]])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SUM(Tabela2649215[#This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SUM(Tabela2649215[#This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SUM(Tabela2649215[#This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SUM(Tabela2649215[#This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SUM(Tabela2649215[#This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SUM(Tabela2649215[#This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SUM(Tabela2649215[#This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SUM(Tabela2649215[#This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SUM(Tabela2649215[#This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SUM(Tabela2649215[#This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SUM(Tabela1438204[[#All],[Kolumna2]])</f>
        <v>0</v>
      </c>
      <c r="D181" s="48">
        <f>SUM(Tabela1438204[[#All],[Kolumna3]])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SUM(Tabela2750216[#This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SUM(Tabela2750216[#This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SUM(Tabela2750216[#This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SUM(Tabela2750216[#This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SUM(Tabela2750216[#This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SUM(Tabela2750216[#This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SUM(Tabela2750216[#This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SUM(Tabela2750216[#This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SUM(Tabela2750216[#This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SUM(Tabela2750216[#This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SUM(Tabela1539205[[#All],[Kolumna2]])</f>
        <v>0</v>
      </c>
      <c r="D193" s="48">
        <f>SUM(Tabela1539205[[#All],[Kolumna3]])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SUM(Tabela2851217[#This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SUM(Tabela2851217[#This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SUM(Tabela2851217[#This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SUM(Tabela2851217[#This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SUM(Tabela2851217[#This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SUM(Tabela2851217[#This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SUM(Tabela2851217[#This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SUM(Tabela2851217[#This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SUM(Tabela2851217[#This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SUM(Tabela2851217[#This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SUM(Tabela1640206[[#All],[Kolumna2]])</f>
        <v>0</v>
      </c>
      <c r="D205" s="48">
        <f>SUM(Tabela1640206[[#All],[Kolumna3]])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SUM(Tabela192345211[#This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SUM(Tabela192345211[#This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SUM(Tabela192345211[#This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SUM(Tabela192345211[#This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SUM(Tabela192345211[#This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SUM(Tabela192345211[#This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SUM(Tabela192345211[#This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SUM(Tabela192345211[#This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SUM(Tabela192345211[#This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SUM(Tabela192345211[#This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SUM(Tabela164058218[[#All],[Kolumna2]])</f>
        <v>0</v>
      </c>
      <c r="D217" s="48">
        <f>SUM(Tabela164058218[[#All],[Kolumna3]])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SUM(Tabela19234559219[#This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SUM(Tabela19234559219[#This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SUM(Tabela19234559219[#This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SUM(Tabela19234559219[#This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SUM(Tabela19234559219[#This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SUM(Tabela19234559219[#This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SUM(Tabela19234559219[#This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SUM(Tabela19234559219[#This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SUM(Tabela19234559219[#This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SUM(Tabela19234559219[#This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SUM(Tabela16405860220[[#All],[Kolumna2]])</f>
        <v>0</v>
      </c>
      <c r="D229" s="48">
        <f>SUM(Tabela16405860220[[#All],[Kolumna3]])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SUM(Tabela1923455962222[#This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SUM(Tabela1923455962222[#This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SUM(Tabela1923455962222[#This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SUM(Tabela1923455962222[#This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SUM(Tabela1923455962222[#This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SUM(Tabela1923455962222[#This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SUM(Tabela1923455962222[#This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SUM(Tabela1923455962222[#This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SUM(Tabela1923455962222[#This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SUM(Tabela1923455962222[#This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SUM(Tabela1640586061221[[#All],[Kolumna2]])</f>
        <v>0</v>
      </c>
      <c r="D241" s="48">
        <f>SUM(Tabela1640586061221[[#All],[Kolumna3]])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SUM(Tabela1923455963223[#This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SUM(Tabela1923455963223[#This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SUM(Tabela1923455963223[#This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SUM(Tabela1923455963223[#This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SUM(Tabela1923455963223[#This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SUM(Tabela1923455963223[#This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SUM(Tabela1923455963223[#This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SUM(Tabela1923455963223[#This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SUM(Tabela1923455963223[#This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SUM(Tabela1923455963223[#This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{C176B151-28D0-4342-A6DD-90BB2AC5F6BB}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{25ED5F80-E492-664F-9680-478AEC108FAE}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{F9B60B86-1121-4A4C-9B6A-9104F5BC8477}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{9A218A35-5453-B443-86FE-FBAC03DC6A28}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{710E3BDD-4F7D-174B-8162-C5449179C00F}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{D08A0595-DC0C-134C-B5B5-FA512B3A1A1B}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{8A17BC80-9946-0640-8174-A8CCE536E96C}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{7E44AD1B-9A1B-7540-9229-D402D0C4FBB2}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{3464B666-2B7B-E942-B9D2-4661AA731137}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{D4C7A746-A960-3948-B42D-CA6D0EB35D0C}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{5B0FDD8B-65D6-C14D-B2F2-54B7080E857A}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{2CFE14F0-4141-B94D-B5A8-C52AC3AE1DAD}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{09063936-D923-2B41-9CE0-D23F9055441B}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{79E83496-6813-B448-9987-14BD5813D299}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{8A56145F-7A67-8249-8DAA-508DE5872DE8}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{D795CBEF-5BFA-D044-8D72-6BBDE7EED75E}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{D46DA728-6F39-E640-A700-16E5E2E3F86D}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{A5060898-5983-D14E-95AA-600D7BE0699B}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{760D6144-B6AB-B646-9834-DEA3917251A0}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{E6EBEA01-733A-9140-BC18-6BD8961A37D3}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{8F645FF8-9268-A14B-BFC2-425891B840BE}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{35FFADB6-4C6F-2D4A-8F17-E9FDFB4587F8}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{28A582FC-2884-244A-AD96-0F9B35BB1DC3}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{474C5169-C724-2940-8844-F723BE7065A9}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{0D28DEA8-8222-264C-B9D5-9DF6EB294EEE}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{D293FA32-C415-9141-8E0E-DF0417B9B52A}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{EB8F6B47-44AA-F847-A1B6-502C144E7B7B}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{6CE5E239-108E-374B-A70F-4F0CE60DE4FD}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{0A60755F-E5D8-2947-A2C2-53F8DD643C12}</x14:id>
        </ext>
      </extLst>
    </cfRule>
  </conditionalFormatting>
  <hyperlinks>
    <hyperlink ref="C5" r:id="rId1" display=" http://budzetdomowywtydzien.pl" xr:uid="{00000000-0004-0000-08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76B151-28D0-4342-A6DD-90BB2AC5F6BB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25ED5F80-E492-664F-9680-478AEC108FAE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F9B60B86-1121-4A4C-9B6A-9104F5BC8477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9A218A35-5453-B443-86FE-FBAC03DC6A28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710E3BDD-4F7D-174B-8162-C5449179C00F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D08A0595-DC0C-134C-B5B5-FA512B3A1A1B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8A17BC80-9946-0640-8174-A8CCE536E96C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E44AD1B-9A1B-7540-9229-D402D0C4FBB2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3464B666-2B7B-E942-B9D2-4661AA731137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D4C7A746-A960-3948-B42D-CA6D0EB35D0C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5B0FDD8B-65D6-C14D-B2F2-54B7080E857A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2CFE14F0-4141-B94D-B5A8-C52AC3AE1DAD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9063936-D923-2B41-9CE0-D23F9055441B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79E83496-6813-B448-9987-14BD5813D299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8A56145F-7A67-8249-8DAA-508DE5872DE8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D795CBEF-5BFA-D044-8D72-6BBDE7EED75E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D46DA728-6F39-E640-A700-16E5E2E3F86D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5060898-5983-D14E-95AA-600D7BE0699B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60D6144-B6AB-B646-9834-DEA3917251A0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E6EBEA01-733A-9140-BC18-6BD8961A37D3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F645FF8-9268-A14B-BFC2-425891B840BE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35FFADB6-4C6F-2D4A-8F17-E9FDFB4587F8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28A582FC-2884-244A-AD96-0F9B35BB1DC3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474C5169-C724-2940-8844-F723BE7065A9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D28DEA8-8222-264C-B9D5-9DF6EB294EEE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D293FA32-C415-9141-8E0E-DF0417B9B52A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EB8F6B47-44AA-F847-A1B6-502C144E7B7B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6CE5E239-108E-374B-A70F-4F0CE60DE4FD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0A60755F-E5D8-2947-A2C2-53F8DD643C12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"Lipiec "&amp;'CAŁY ROK'!D2:E2</f>
        <v>Lipiec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SUM(Przychody7[[#All],[Kolumna2]])</f>
        <v>0</v>
      </c>
      <c r="D51" s="48">
        <f>SUM(Przychody7[[#All],[Kolumna3]])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SUM(Tabela33064256[#This Row])</f>
        <v>0</v>
      </c>
      <c r="E52" s="53">
        <f>Przychody7[[#This Row],[Kolumna3]]-Przychody7[[#This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SUM(Tabela33064256[#This Row])</f>
        <v>0</v>
      </c>
      <c r="E53" s="53">
        <f>Przychody7[[#This Row],[Kolumna3]]-Przychody7[[#This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SUM(Tabela33064256[#This Row])</f>
        <v>0</v>
      </c>
      <c r="E54" s="53">
        <f>Przychody7[[#This Row],[Kolumna3]]-Przychody7[[#This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SUM(Tabela33064256[#This Row])</f>
        <v>0</v>
      </c>
      <c r="E55" s="53">
        <f>Przychody7[[#This Row],[Kolumna3]]-Przychody7[[#This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SUM(Tabela33064256[#This Row])</f>
        <v>0</v>
      </c>
      <c r="E56" s="53">
        <f>Przychody7[[#This Row],[Kolumna3]]-Przychody7[[#This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SUM(Tabela33064256[#This Row])</f>
        <v>0</v>
      </c>
      <c r="E57" s="53">
        <f>Przychody7[[#This Row],[Kolumna3]]-Przychody7[[#This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SUM(Tabela33064256[#This Row])</f>
        <v>0</v>
      </c>
      <c r="E58" s="53">
        <f>Przychody7[[#This Row],[Kolumna3]]-Przychody7[[#This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SUM(Tabela33064256[#This Row])</f>
        <v>0</v>
      </c>
      <c r="E59" s="53">
        <f>Przychody7[[#This Row],[Kolumna3]]-Przychody7[[#This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SUM(Tabela33064256[#This Row])</f>
        <v>0</v>
      </c>
      <c r="E60" s="53">
        <f>Przychody7[[#This Row],[Kolumna3]]-Przychody7[[#This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SUM(Tabela33064256[#This Row])</f>
        <v>0</v>
      </c>
      <c r="E61" s="53">
        <f>Przychody7[[#This Row],[Kolumna3]]-Przychody7[[#This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SUM(Tabela33064256[#This Row])</f>
        <v>0</v>
      </c>
      <c r="E62" s="53">
        <f>Przychody7[[#This Row],[Kolumna3]]-Przychody7[[#This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SUM(Tabela33064256[#This Row])</f>
        <v>0</v>
      </c>
      <c r="E63" s="53">
        <f>Przychody7[[#This Row],[Kolumna3]]-Przychody7[[#This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SUM(Tabela33064256[#This Row])</f>
        <v>0</v>
      </c>
      <c r="E64" s="53">
        <f>Przychody7[[#This Row],[Kolumna3]]-Przychody7[[#This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SUM(Tabela33064256[#This Row])</f>
        <v>0</v>
      </c>
      <c r="E65" s="53">
        <f>Przychody7[[#This Row],[Kolumna3]]-Przychody7[[#This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SUM(Tabela33064256[#This Row])</f>
        <v>0</v>
      </c>
      <c r="E66" s="53">
        <f>Przychody7[[#This Row],[Kolumna3]]-Przychody7[[#This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SUM(Jedzenie2225[[#All],[0]])</f>
        <v>0</v>
      </c>
      <c r="D73" s="48">
        <f>SUM(Jedzenie2225[[#All],[02]])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SUM(Tabela330228[#This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SUM(Tabela330228[#This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SUM(Tabela330228[#This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SUM(Tabela330228[#This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SUM(Tabela330228[#This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SUM(Tabela330228[#This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SUM(Tabela330228[#This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SUM(Tabela330228[#This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SUM(Tabela330228[#This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SUM(Tabela330228[#This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SUM(Tabela431229[[#All],[Kolumna2]])</f>
        <v>0</v>
      </c>
      <c r="D85" s="48">
        <f>SUM(Tabela431229[[#All],[Kolumna3]])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SUM(Tabela1841239[#This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SUM(Tabela1841239[#This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SUM(Tabela1841239[#This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SUM(Tabela1841239[#This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SUM(Tabela1841239[#This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SUM(Tabela1841239[#This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SUM(Tabela1841239[#This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SUM(Tabela1841239[#This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SUM(Tabela1841239[#This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SUM(Tabela1841239[#This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SUM(Transport3226[[#All],[Kolumna2]])</f>
        <v>0</v>
      </c>
      <c r="D97" s="48">
        <f>SUM(Transport3226[[#All],[Kolumna3]])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SUM(Tabela1942240[#This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SUM(Tabela1942240[#This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SUM(Tabela1942240[#This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SUM(Tabela1942240[#This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SUM(Tabela1942240[#This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SUM(Tabela1942240[#This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SUM(Tabela1942240[#This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SUM(Tabela1942240[#This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SUM(Tabela1942240[#This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SUM(Tabela1942240[#This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SUM(Tabela832230[[#All],[Kolumna2]])</f>
        <v>0</v>
      </c>
      <c r="D109" s="48">
        <f>SUM(Tabela832230[[#All],[Kolumna3]])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SUM(Tabela192143241[#This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SUM(Tabela192143241[#This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SUM(Tabela192143241[#This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SUM(Tabela192143241[#This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SUM(Tabela192143241[#This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SUM(Tabela192143241[#This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SUM(Tabela192143241[#This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SUM(Tabela192143241[#This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SUM(Tabela192143241[#This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SUM(Tabela192143241[#This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SUM(Tabela933231[[#All],[Kolumna2]])</f>
        <v>0</v>
      </c>
      <c r="D121" s="48">
        <f>SUM(Tabela933231[[#All],[Kolumna3]])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SUM(Tabela19212547245[#This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SUM(Tabela19212547245[#This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SUM(Tabela19212547245[#This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SUM(Tabela19212547245[#This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SUM(Tabela19212547245[#This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SUM(Tabela19212547245[#This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SUM(Tabela19212547245[#This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SUM(Tabela19212547245[#This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SUM(Tabela19212547245[#This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SUM(Tabela19212547245[#This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SUM(Tabela1034232[[#All],[Kolumna2]])</f>
        <v>0</v>
      </c>
      <c r="D133" s="48">
        <f>SUM(Tabela1034232[[#All],[Kolumna3]])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SUM(Tabela19212446244[#This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SUM(Tabela19212446244[#This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SUM(Tabela19212446244[#This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SUM(Tabela19212446244[#This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SUM(Tabela19212446244[#This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SUM(Tabela19212446244[#This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SUM(Tabela19212446244[#This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SUM(Tabela19212446244[#This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SUM(Tabela19212446244[#This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SUM(Tabela19212446244[#This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SUM(Tabela1135233[[#All],[Kolumna2]])</f>
        <v>0</v>
      </c>
      <c r="D145" s="48">
        <f>SUM(Tabela1135233[[#All],[Kolumna3]])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SUM(Tabela192244242[#This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SUM(Tabela192244242[#This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SUM(Tabela192244242[#This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SUM(Tabela192244242[#This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SUM(Tabela192244242[#This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SUM(Tabela192244242[#This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SUM(Tabela192244242[#This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SUM(Tabela192244242[#This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SUM(Tabela192244242[#This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SUM(Tabela192244242[#This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SUM(Tabela1236234[[#All],[Kolumna2]])</f>
        <v>0</v>
      </c>
      <c r="D157" s="48">
        <f>SUM(Tabela1236234[[#All],[Kolumna3]])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SUM(Tabela2548246[#This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SUM(Tabela2548246[#This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SUM(Tabela2548246[#This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SUM(Tabela2548246[#This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SUM(Tabela2548246[#This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SUM(Tabela2548246[#This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SUM(Tabela2548246[#This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SUM(Tabela2548246[#This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SUM(Tabela2548246[#This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SUM(Tabela2548246[#This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SUM(Tabela1337235[[#All],[Kolumna2]])</f>
        <v>0</v>
      </c>
      <c r="D169" s="48">
        <f>SUM(Tabela1337235[[#All],[Kolumna3]])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SUM(Tabela2649247[#This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SUM(Tabela2649247[#This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SUM(Tabela2649247[#This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SUM(Tabela2649247[#This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SUM(Tabela2649247[#This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SUM(Tabela2649247[#This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SUM(Tabela2649247[#This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SUM(Tabela2649247[#This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SUM(Tabela2649247[#This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SUM(Tabela2649247[#This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SUM(Tabela1438236[[#All],[Kolumna2]])</f>
        <v>0</v>
      </c>
      <c r="D181" s="48">
        <f>SUM(Tabela1438236[[#All],[Kolumna3]])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SUM(Tabela2750248[#This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SUM(Tabela2750248[#This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SUM(Tabela2750248[#This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SUM(Tabela2750248[#This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SUM(Tabela2750248[#This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SUM(Tabela2750248[#This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SUM(Tabela2750248[#This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SUM(Tabela2750248[#This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SUM(Tabela2750248[#This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SUM(Tabela2750248[#This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SUM(Tabela1539237[[#All],[Kolumna2]])</f>
        <v>0</v>
      </c>
      <c r="D193" s="48">
        <f>SUM(Tabela1539237[[#All],[Kolumna3]])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SUM(Tabela2851249[#This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SUM(Tabela2851249[#This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SUM(Tabela2851249[#This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SUM(Tabela2851249[#This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SUM(Tabela2851249[#This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SUM(Tabela2851249[#This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SUM(Tabela2851249[#This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SUM(Tabela2851249[#This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SUM(Tabela2851249[#This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SUM(Tabela2851249[#This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SUM(Tabela1640238[[#All],[Kolumna2]])</f>
        <v>0</v>
      </c>
      <c r="D205" s="48">
        <f>SUM(Tabela1640238[[#All],[Kolumna3]])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SUM(Tabela192345243[#This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SUM(Tabela192345243[#This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SUM(Tabela192345243[#This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SUM(Tabela192345243[#This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SUM(Tabela192345243[#This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SUM(Tabela192345243[#This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SUM(Tabela192345243[#This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SUM(Tabela192345243[#This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SUM(Tabela192345243[#This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SUM(Tabela192345243[#This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SUM(Tabela164058250[[#All],[Kolumna2]])</f>
        <v>0</v>
      </c>
      <c r="D217" s="48">
        <f>SUM(Tabela164058250[[#All],[Kolumna3]])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SUM(Tabela19234559251[#This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SUM(Tabela19234559251[#This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SUM(Tabela19234559251[#This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SUM(Tabela19234559251[#This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SUM(Tabela19234559251[#This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SUM(Tabela19234559251[#This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SUM(Tabela19234559251[#This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SUM(Tabela19234559251[#This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SUM(Tabela19234559251[#This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SUM(Tabela19234559251[#This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SUM(Tabela16405860252[[#All],[Kolumna2]])</f>
        <v>0</v>
      </c>
      <c r="D229" s="48">
        <f>SUM(Tabela16405860252[[#All],[Kolumna3]])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SUM(Tabela1923455962254[#This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SUM(Tabela1923455962254[#This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SUM(Tabela1923455962254[#This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SUM(Tabela1923455962254[#This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SUM(Tabela1923455962254[#This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SUM(Tabela1923455962254[#This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SUM(Tabela1923455962254[#This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SUM(Tabela1923455962254[#This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SUM(Tabela1923455962254[#This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SUM(Tabela1923455962254[#This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SUM(Tabela1640586061253[[#All],[Kolumna2]])</f>
        <v>0</v>
      </c>
      <c r="D241" s="48">
        <f>SUM(Tabela1640586061253[[#All],[Kolumna3]])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SUM(Tabela1923455963255[#This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SUM(Tabela1923455963255[#This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SUM(Tabela1923455963255[#This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SUM(Tabela1923455963255[#This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SUM(Tabela1923455963255[#This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SUM(Tabela1923455963255[#This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SUM(Tabela1923455963255[#This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SUM(Tabela1923455963255[#This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SUM(Tabela1923455963255[#This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SUM(Tabela1923455963255[#This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{A6C1644E-46F0-5A47-9B0A-7E6F9101F360}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{6CD8A751-FCB3-9641-8E00-F64B32BDDD1D}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{5440F22C-0021-364F-BE1F-A9D387244B67}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{7BA80D92-062F-2D48-BC54-3DC8F6A4811B}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{47D326DB-DDBC-6148-A825-4EDD36D01411}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{F5A5C9BC-0EA3-EC4A-9B90-D43CECA25812}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{81B22DCE-A540-6941-8A6D-BFD91B073C01}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{FC2D4F55-E3EF-B340-A0A4-1AC0177C03E0}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{B0B40FC7-C629-304A-A513-2D360D04BD2F}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{D146BF69-4861-5B48-8A89-41B71F9CB1A6}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{CFC3A858-7541-7543-BFE6-044CE30DED8F}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{8931423E-11D4-CF40-A97E-EFC6537B893A}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{6341897B-EBAA-E64E-AAC0-6C37BB018BC7}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{FE35B904-753B-454B-BDC5-097135415CF8}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{6469C876-ECFA-2F44-B6A2-200179AE177D}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{DF8B020A-13BD-8643-B4C1-C703FABEB109}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{BB1A530D-B9D6-C046-8A2F-D376943E37A9}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{65B0E065-A7FE-274D-8108-B196CFEC676E}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{3BEAE27D-C58D-CB49-AA80-A5987048B1EF}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{2772129A-BF95-BD48-BCFE-EB88000B6235}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{87C65F69-3888-2A4A-8139-AC9496216D73}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{A049802F-4156-FF41-B651-27E362BBAE4A}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{C282F7F5-26CD-C349-8F38-C14ED4800EE0}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{CA142C22-4FB0-3E4C-B0AF-31595C9E16B7}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{80DA7829-48B0-CC43-815D-8F5B0C11449D}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{647A7A0B-434B-B744-9FB9-702BC43E37FB}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{DB1C5385-E1F1-3644-827C-6DCDFD711E3B}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{D4F7CE86-E97F-294C-A7D1-B98EB852A93A}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{437F70BD-ECCE-0545-AD6F-0B9AC389AC92}</x14:id>
        </ext>
      </extLst>
    </cfRule>
  </conditionalFormatting>
  <hyperlinks>
    <hyperlink ref="C5" r:id="rId1" display=" http://budzetdomowywtydzien.pl" xr:uid="{00000000-0004-0000-09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C1644E-46F0-5A47-9B0A-7E6F9101F360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6CD8A751-FCB3-9641-8E00-F64B32BDDD1D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440F22C-0021-364F-BE1F-A9D387244B67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7BA80D92-062F-2D48-BC54-3DC8F6A4811B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47D326DB-DDBC-6148-A825-4EDD36D01411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F5A5C9BC-0EA3-EC4A-9B90-D43CECA25812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81B22DCE-A540-6941-8A6D-BFD91B073C01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FC2D4F55-E3EF-B340-A0A4-1AC0177C03E0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B0B40FC7-C629-304A-A513-2D360D04BD2F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D146BF69-4861-5B48-8A89-41B71F9CB1A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CFC3A858-7541-7543-BFE6-044CE30DED8F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931423E-11D4-CF40-A97E-EFC6537B893A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6341897B-EBAA-E64E-AAC0-6C37BB018BC7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E35B904-753B-454B-BDC5-097135415CF8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6469C876-ECFA-2F44-B6A2-200179AE177D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DF8B020A-13BD-8643-B4C1-C703FABEB109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BB1A530D-B9D6-C046-8A2F-D376943E37A9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5B0E065-A7FE-274D-8108-B196CFEC676E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3BEAE27D-C58D-CB49-AA80-A5987048B1EF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772129A-BF95-BD48-BCFE-EB88000B6235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7C65F69-3888-2A4A-8139-AC9496216D73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A049802F-4156-FF41-B651-27E362BBAE4A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C282F7F5-26CD-C349-8F38-C14ED4800EE0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CA142C22-4FB0-3E4C-B0AF-31595C9E16B7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80DA7829-48B0-CC43-815D-8F5B0C11449D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647A7A0B-434B-B744-9FB9-702BC43E37FB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DB1C5385-E1F1-3644-827C-6DCDFD711E3B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D4F7CE86-E97F-294C-A7D1-B98EB852A93A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37F70BD-ECCE-0545-AD6F-0B9AC389AC92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"Sierpień "&amp;'CAŁY ROK'!D2:E2</f>
        <v>Sierpień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SUM(Przychody8[[#All],[Kolumna2]])</f>
        <v>0</v>
      </c>
      <c r="D51" s="48">
        <f>SUM(Przychody8[[#All],[Kolumna3]])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SUM(Tabela33064288[#This Row])</f>
        <v>0</v>
      </c>
      <c r="E52" s="53">
        <f>Przychody8[[#This Row],[Kolumna3]]-Przychody8[[#This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SUM(Tabela33064288[#This Row])</f>
        <v>0</v>
      </c>
      <c r="E53" s="53">
        <f>Przychody8[[#This Row],[Kolumna3]]-Przychody8[[#This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SUM(Tabela33064288[#This Row])</f>
        <v>0</v>
      </c>
      <c r="E54" s="53">
        <f>Przychody8[[#This Row],[Kolumna3]]-Przychody8[[#This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SUM(Tabela33064288[#This Row])</f>
        <v>0</v>
      </c>
      <c r="E55" s="53">
        <f>Przychody8[[#This Row],[Kolumna3]]-Przychody8[[#This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SUM(Tabela33064288[#This Row])</f>
        <v>0</v>
      </c>
      <c r="E56" s="53">
        <f>Przychody8[[#This Row],[Kolumna3]]-Przychody8[[#This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SUM(Tabela33064288[#This Row])</f>
        <v>0</v>
      </c>
      <c r="E57" s="53">
        <f>Przychody8[[#This Row],[Kolumna3]]-Przychody8[[#This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SUM(Tabela33064288[#This Row])</f>
        <v>0</v>
      </c>
      <c r="E58" s="53">
        <f>Przychody8[[#This Row],[Kolumna3]]-Przychody8[[#This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SUM(Tabela33064288[#This Row])</f>
        <v>0</v>
      </c>
      <c r="E59" s="53">
        <f>Przychody8[[#This Row],[Kolumna3]]-Przychody8[[#This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SUM(Tabela33064288[#This Row])</f>
        <v>0</v>
      </c>
      <c r="E60" s="53">
        <f>Przychody8[[#This Row],[Kolumna3]]-Przychody8[[#This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SUM(Tabela33064288[#This Row])</f>
        <v>0</v>
      </c>
      <c r="E61" s="53">
        <f>Przychody8[[#This Row],[Kolumna3]]-Przychody8[[#This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SUM(Tabela33064288[#This Row])</f>
        <v>0</v>
      </c>
      <c r="E62" s="53">
        <f>Przychody8[[#This Row],[Kolumna3]]-Przychody8[[#This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SUM(Tabela33064288[#This Row])</f>
        <v>0</v>
      </c>
      <c r="E63" s="53">
        <f>Przychody8[[#This Row],[Kolumna3]]-Przychody8[[#This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SUM(Tabela33064288[#This Row])</f>
        <v>0</v>
      </c>
      <c r="E64" s="53">
        <f>Przychody8[[#This Row],[Kolumna3]]-Przychody8[[#This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SUM(Tabela33064288[#This Row])</f>
        <v>0</v>
      </c>
      <c r="E65" s="53">
        <f>Przychody8[[#This Row],[Kolumna3]]-Przychody8[[#This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SUM(Tabela33064288[#This Row])</f>
        <v>0</v>
      </c>
      <c r="E66" s="53">
        <f>Przychody8[[#This Row],[Kolumna3]]-Przychody8[[#This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SUM(Jedzenie2257[[#All],[0]])</f>
        <v>0</v>
      </c>
      <c r="D73" s="48">
        <f>SUM(Jedzenie2257[[#All],[02]])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SUM(Tabela330260[#This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SUM(Tabela330260[#This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SUM(Tabela330260[#This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SUM(Tabela330260[#This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SUM(Tabela330260[#This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SUM(Tabela330260[#This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SUM(Tabela330260[#This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SUM(Tabela330260[#This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SUM(Tabela330260[#This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SUM(Tabela330260[#This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SUM(Tabela431261[[#All],[Kolumna2]])</f>
        <v>0</v>
      </c>
      <c r="D85" s="48">
        <f>SUM(Tabela431261[[#All],[Kolumna3]])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SUM(Tabela1841271[#This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SUM(Tabela1841271[#This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SUM(Tabela1841271[#This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SUM(Tabela1841271[#This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SUM(Tabela1841271[#This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SUM(Tabela1841271[#This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SUM(Tabela1841271[#This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SUM(Tabela1841271[#This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SUM(Tabela1841271[#This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SUM(Tabela1841271[#This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SUM(Transport3258[[#All],[Kolumna2]])</f>
        <v>0</v>
      </c>
      <c r="D97" s="48">
        <f>SUM(Transport3258[[#All],[Kolumna3]])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SUM(Tabela1942272[#This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SUM(Tabela1942272[#This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SUM(Tabela1942272[#This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SUM(Tabela1942272[#This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SUM(Tabela1942272[#This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SUM(Tabela1942272[#This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SUM(Tabela1942272[#This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SUM(Tabela1942272[#This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SUM(Tabela1942272[#This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SUM(Tabela1942272[#This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SUM(Tabela832262[[#All],[Kolumna2]])</f>
        <v>0</v>
      </c>
      <c r="D109" s="48">
        <f>SUM(Tabela832262[[#All],[Kolumna3]])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SUM(Tabela192143273[#This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SUM(Tabela192143273[#This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SUM(Tabela192143273[#This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SUM(Tabela192143273[#This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SUM(Tabela192143273[#This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SUM(Tabela192143273[#This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SUM(Tabela192143273[#This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SUM(Tabela192143273[#This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SUM(Tabela192143273[#This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SUM(Tabela192143273[#This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SUM(Tabela933263[[#All],[Kolumna2]])</f>
        <v>0</v>
      </c>
      <c r="D121" s="48">
        <f>SUM(Tabela933263[[#All],[Kolumna3]])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SUM(Tabela19212547277[#This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SUM(Tabela19212547277[#This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SUM(Tabela19212547277[#This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SUM(Tabela19212547277[#This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SUM(Tabela19212547277[#This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SUM(Tabela19212547277[#This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SUM(Tabela19212547277[#This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SUM(Tabela19212547277[#This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SUM(Tabela19212547277[#This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SUM(Tabela19212547277[#This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SUM(Tabela1034264[[#All],[Kolumna2]])</f>
        <v>0</v>
      </c>
      <c r="D133" s="48">
        <f>SUM(Tabela1034264[[#All],[Kolumna3]])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SUM(Tabela19212446276[#This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SUM(Tabela19212446276[#This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SUM(Tabela19212446276[#This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SUM(Tabela19212446276[#This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SUM(Tabela19212446276[#This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SUM(Tabela19212446276[#This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SUM(Tabela19212446276[#This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SUM(Tabela19212446276[#This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SUM(Tabela19212446276[#This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SUM(Tabela19212446276[#This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SUM(Tabela1135265[[#All],[Kolumna2]])</f>
        <v>0</v>
      </c>
      <c r="D145" s="48">
        <f>SUM(Tabela1135265[[#All],[Kolumna3]])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SUM(Tabela192244274[#This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SUM(Tabela192244274[#This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SUM(Tabela192244274[#This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SUM(Tabela192244274[#This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SUM(Tabela192244274[#This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SUM(Tabela192244274[#This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SUM(Tabela192244274[#This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SUM(Tabela192244274[#This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SUM(Tabela192244274[#This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SUM(Tabela192244274[#This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SUM(Tabela1236266[[#All],[Kolumna2]])</f>
        <v>0</v>
      </c>
      <c r="D157" s="48">
        <f>SUM(Tabela1236266[[#All],[Kolumna3]])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SUM(Tabela2548278[#This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SUM(Tabela2548278[#This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SUM(Tabela2548278[#This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SUM(Tabela2548278[#This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SUM(Tabela2548278[#This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SUM(Tabela2548278[#This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SUM(Tabela2548278[#This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SUM(Tabela2548278[#This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SUM(Tabela2548278[#This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SUM(Tabela2548278[#This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SUM(Tabela1337267[[#All],[Kolumna2]])</f>
        <v>0</v>
      </c>
      <c r="D169" s="48">
        <f>SUM(Tabela1337267[[#All],[Kolumna3]])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SUM(Tabela2649279[#This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SUM(Tabela2649279[#This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SUM(Tabela2649279[#This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SUM(Tabela2649279[#This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SUM(Tabela2649279[#This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SUM(Tabela2649279[#This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SUM(Tabela2649279[#This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SUM(Tabela2649279[#This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SUM(Tabela2649279[#This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SUM(Tabela2649279[#This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SUM(Tabela1438268[[#All],[Kolumna2]])</f>
        <v>0</v>
      </c>
      <c r="D181" s="48">
        <f>SUM(Tabela1438268[[#All],[Kolumna3]])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SUM(Tabela2750280[#This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SUM(Tabela2750280[#This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SUM(Tabela2750280[#This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SUM(Tabela2750280[#This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SUM(Tabela2750280[#This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SUM(Tabela2750280[#This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SUM(Tabela2750280[#This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SUM(Tabela2750280[#This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SUM(Tabela2750280[#This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SUM(Tabela2750280[#This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SUM(Tabela1539269[[#All],[Kolumna2]])</f>
        <v>0</v>
      </c>
      <c r="D193" s="48">
        <f>SUM(Tabela1539269[[#All],[Kolumna3]])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SUM(Tabela2851281[#This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SUM(Tabela2851281[#This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SUM(Tabela2851281[#This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SUM(Tabela2851281[#This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SUM(Tabela2851281[#This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SUM(Tabela2851281[#This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SUM(Tabela2851281[#This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SUM(Tabela2851281[#This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SUM(Tabela2851281[#This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SUM(Tabela2851281[#This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SUM(Tabela1640270[[#All],[Kolumna2]])</f>
        <v>0</v>
      </c>
      <c r="D205" s="48">
        <f>SUM(Tabela1640270[[#All],[Kolumna3]])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SUM(Tabela192345275[#This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SUM(Tabela192345275[#This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SUM(Tabela192345275[#This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SUM(Tabela192345275[#This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SUM(Tabela192345275[#This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SUM(Tabela192345275[#This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SUM(Tabela192345275[#This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SUM(Tabela192345275[#This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SUM(Tabela192345275[#This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SUM(Tabela192345275[#This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SUM(Tabela164058282[[#All],[Kolumna2]])</f>
        <v>0</v>
      </c>
      <c r="D217" s="48">
        <f>SUM(Tabela164058282[[#All],[Kolumna3]])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SUM(Tabela19234559283[#This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SUM(Tabela19234559283[#This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SUM(Tabela19234559283[#This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SUM(Tabela19234559283[#This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SUM(Tabela19234559283[#This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SUM(Tabela19234559283[#This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SUM(Tabela19234559283[#This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SUM(Tabela19234559283[#This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SUM(Tabela19234559283[#This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SUM(Tabela19234559283[#This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SUM(Tabela16405860284[[#All],[Kolumna2]])</f>
        <v>0</v>
      </c>
      <c r="D229" s="48">
        <f>SUM(Tabela16405860284[[#All],[Kolumna3]])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SUM(Tabela1923455962286[#This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SUM(Tabela1923455962286[#This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SUM(Tabela1923455962286[#This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SUM(Tabela1923455962286[#This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SUM(Tabela1923455962286[#This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SUM(Tabela1923455962286[#This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SUM(Tabela1923455962286[#This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SUM(Tabela1923455962286[#This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SUM(Tabela1923455962286[#This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SUM(Tabela1923455962286[#This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SUM(Tabela1640586061285[[#All],[Kolumna2]])</f>
        <v>0</v>
      </c>
      <c r="D241" s="48">
        <f>SUM(Tabela1640586061285[[#All],[Kolumna3]])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SUM(Tabela1923455963287[#This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SUM(Tabela1923455963287[#This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SUM(Tabela1923455963287[#This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SUM(Tabela1923455963287[#This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SUM(Tabela1923455963287[#This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SUM(Tabela1923455963287[#This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SUM(Tabela1923455963287[#This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SUM(Tabela1923455963287[#This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SUM(Tabela1923455963287[#This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SUM(Tabela1923455963287[#This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{072108F4-9FF8-3E4F-A55F-91506DE611F6}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{17678A45-11A4-9141-B43B-35C48BE97F33}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{5E7E90E8-BA73-D94F-B5D7-5D46A4EE3AE3}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{E39600B5-9A16-F248-9B0A-1C336E03E0FF}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{5C8F0E47-8210-E046-BCBE-22457CFD5383}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{1E3FAD58-E7F1-6C4B-81F0-CDD86B443E7C}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{9E217B05-6CB0-C049-BB0F-63C2D7ED0A30}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{6243715C-D838-8B42-AA6F-E56C7D8C549C}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{774AEB99-4AFB-724C-BF05-A6A979C5D875}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{87B397CB-666E-694B-BA06-20AFF021D4F1}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{637C0CD7-C45A-834E-B6CA-C57887ACA781}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{9F5D13F0-5F11-2547-8D08-E04C880EBF09}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{DDA2077E-7577-E14D-80D0-6B065E58B5EC}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{E4A3354A-AA05-DD45-8C0F-647AF93829C9}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{F3DBB1C9-8F38-EA4F-B6F3-39959A69C2C0}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{19B216D6-CBF1-DD4A-A1EE-BE6E7FECAB88}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{20B737D7-FE28-8646-961A-08B5813904D4}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{4FD822BC-0A04-FC41-938C-86993981FA6E}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{491AC9D6-8E15-3A46-BB2A-A68254954FD4}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{0CCD21E1-00F2-2343-926B-593F972A9172}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{AA4B8303-B37C-4B4F-BAA3-2A170096B7AB}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{02698AFB-4E8F-2740-AB4E-E77C694F6112}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{E23DE45F-2378-0E44-84E0-B897FF559C1B}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{A8288B05-132D-5347-BF71-E95C6E06938C}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{86E7571D-C45E-E04D-BEB7-8AFDDF006692}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{C97CBE24-3BBE-1847-B39D-FAE34FE05F84}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{3E8136BE-FC14-D04B-BE5B-FB709905BD8D}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{6F73ED7F-43D5-254B-B92D-EC3AB8AED63D}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{36FC406D-CFBB-A345-8FFD-55243E6E62AB}</x14:id>
        </ext>
      </extLst>
    </cfRule>
  </conditionalFormatting>
  <hyperlinks>
    <hyperlink ref="C5" r:id="rId1" display=" http://budzetdomowywtydzien.pl" xr:uid="{00000000-0004-0000-0A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2108F4-9FF8-3E4F-A55F-91506DE611F6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7678A45-11A4-9141-B43B-35C48BE97F33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E7E90E8-BA73-D94F-B5D7-5D46A4EE3AE3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E39600B5-9A16-F248-9B0A-1C336E03E0FF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5C8F0E47-8210-E046-BCBE-22457CFD5383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1E3FAD58-E7F1-6C4B-81F0-CDD86B443E7C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9E217B05-6CB0-C049-BB0F-63C2D7ED0A30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6243715C-D838-8B42-AA6F-E56C7D8C549C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74AEB99-4AFB-724C-BF05-A6A979C5D87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87B397CB-666E-694B-BA06-20AFF021D4F1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637C0CD7-C45A-834E-B6CA-C57887ACA781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9F5D13F0-5F11-2547-8D08-E04C880EBF09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DDA2077E-7577-E14D-80D0-6B065E58B5EC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E4A3354A-AA05-DD45-8C0F-647AF93829C9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F3DBB1C9-8F38-EA4F-B6F3-39959A69C2C0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19B216D6-CBF1-DD4A-A1EE-BE6E7FECAB88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0B737D7-FE28-8646-961A-08B5813904D4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4FD822BC-0A04-FC41-938C-86993981FA6E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491AC9D6-8E15-3A46-BB2A-A68254954FD4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0CCD21E1-00F2-2343-926B-593F972A9172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AA4B8303-B37C-4B4F-BAA3-2A170096B7AB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02698AFB-4E8F-2740-AB4E-E77C694F6112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E23DE45F-2378-0E44-84E0-B897FF559C1B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A8288B05-132D-5347-BF71-E95C6E06938C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86E7571D-C45E-E04D-BEB7-8AFDDF006692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C97CBE24-3BBE-1847-B39D-FAE34FE05F84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3E8136BE-FC14-D04B-BE5B-FB709905BD8D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6F73ED7F-43D5-254B-B92D-EC3AB8AED63D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36FC406D-CFBB-A345-8FFD-55243E6E62AB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"Wrzesień "&amp;'CAŁY ROK'!D2:E2</f>
        <v>Wrzesień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SUM(Przychody9[[#All],[Kolumna2]])</f>
        <v>0</v>
      </c>
      <c r="D51" s="48">
        <f>SUM(Przychody9[[#All],[Kolumna3]])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SUM(Tabela33064320[#This Row])</f>
        <v>0</v>
      </c>
      <c r="E52" s="53">
        <f>Przychody9[[#This Row],[Kolumna3]]-Przychody9[[#This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SUM(Tabela33064320[#This Row])</f>
        <v>0</v>
      </c>
      <c r="E53" s="53">
        <f>Przychody9[[#This Row],[Kolumna3]]-Przychody9[[#This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SUM(Tabela33064320[#This Row])</f>
        <v>0</v>
      </c>
      <c r="E54" s="53">
        <f>Przychody9[[#This Row],[Kolumna3]]-Przychody9[[#This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SUM(Tabela33064320[#This Row])</f>
        <v>0</v>
      </c>
      <c r="E55" s="53">
        <f>Przychody9[[#This Row],[Kolumna3]]-Przychody9[[#This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SUM(Tabela33064320[#This Row])</f>
        <v>0</v>
      </c>
      <c r="E56" s="53">
        <f>Przychody9[[#This Row],[Kolumna3]]-Przychody9[[#This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SUM(Tabela33064320[#This Row])</f>
        <v>0</v>
      </c>
      <c r="E57" s="53">
        <f>Przychody9[[#This Row],[Kolumna3]]-Przychody9[[#This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SUM(Tabela33064320[#This Row])</f>
        <v>0</v>
      </c>
      <c r="E58" s="53">
        <f>Przychody9[[#This Row],[Kolumna3]]-Przychody9[[#This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SUM(Tabela33064320[#This Row])</f>
        <v>0</v>
      </c>
      <c r="E59" s="53">
        <f>Przychody9[[#This Row],[Kolumna3]]-Przychody9[[#This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SUM(Tabela33064320[#This Row])</f>
        <v>0</v>
      </c>
      <c r="E60" s="53">
        <f>Przychody9[[#This Row],[Kolumna3]]-Przychody9[[#This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SUM(Tabela33064320[#This Row])</f>
        <v>0</v>
      </c>
      <c r="E61" s="53">
        <f>Przychody9[[#This Row],[Kolumna3]]-Przychody9[[#This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SUM(Tabela33064320[#This Row])</f>
        <v>0</v>
      </c>
      <c r="E62" s="53">
        <f>Przychody9[[#This Row],[Kolumna3]]-Przychody9[[#This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SUM(Tabela33064320[#This Row])</f>
        <v>0</v>
      </c>
      <c r="E63" s="53">
        <f>Przychody9[[#This Row],[Kolumna3]]-Przychody9[[#This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SUM(Tabela33064320[#This Row])</f>
        <v>0</v>
      </c>
      <c r="E64" s="53">
        <f>Przychody9[[#This Row],[Kolumna3]]-Przychody9[[#This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SUM(Tabela33064320[#This Row])</f>
        <v>0</v>
      </c>
      <c r="E65" s="53">
        <f>Przychody9[[#This Row],[Kolumna3]]-Przychody9[[#This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SUM(Tabela33064320[#This Row])</f>
        <v>0</v>
      </c>
      <c r="E66" s="53">
        <f>Przychody9[[#This Row],[Kolumna3]]-Przychody9[[#This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SUM(Jedzenie2289[[#All],[0]])</f>
        <v>0</v>
      </c>
      <c r="D73" s="48">
        <f>SUM(Jedzenie2289[[#All],[02]])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SUM(Tabela330292[#This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SUM(Tabela330292[#This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SUM(Tabela330292[#This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SUM(Tabela330292[#This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SUM(Tabela330292[#This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SUM(Tabela330292[#This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SUM(Tabela330292[#This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SUM(Tabela330292[#This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SUM(Tabela330292[#This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SUM(Tabela330292[#This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SUM(Tabela431293[[#All],[Kolumna2]])</f>
        <v>0</v>
      </c>
      <c r="D85" s="48">
        <f>SUM(Tabela431293[[#All],[Kolumna3]])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SUM(Tabela1841303[#This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SUM(Tabela1841303[#This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SUM(Tabela1841303[#This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SUM(Tabela1841303[#This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SUM(Tabela1841303[#This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SUM(Tabela1841303[#This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SUM(Tabela1841303[#This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SUM(Tabela1841303[#This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SUM(Tabela1841303[#This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SUM(Tabela1841303[#This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SUM(Transport3290[[#All],[Kolumna2]])</f>
        <v>0</v>
      </c>
      <c r="D97" s="48">
        <f>SUM(Transport3290[[#All],[Kolumna3]])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SUM(Tabela1942304[#This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SUM(Tabela1942304[#This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SUM(Tabela1942304[#This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SUM(Tabela1942304[#This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SUM(Tabela1942304[#This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SUM(Tabela1942304[#This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SUM(Tabela1942304[#This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SUM(Tabela1942304[#This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SUM(Tabela1942304[#This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SUM(Tabela1942304[#This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SUM(Tabela832294[[#All],[Kolumna2]])</f>
        <v>0</v>
      </c>
      <c r="D109" s="48">
        <f>SUM(Tabela832294[[#All],[Kolumna3]])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SUM(Tabela192143305[#This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SUM(Tabela192143305[#This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SUM(Tabela192143305[#This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SUM(Tabela192143305[#This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SUM(Tabela192143305[#This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SUM(Tabela192143305[#This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SUM(Tabela192143305[#This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SUM(Tabela192143305[#This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SUM(Tabela192143305[#This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SUM(Tabela192143305[#This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SUM(Tabela933295[[#All],[Kolumna2]])</f>
        <v>0</v>
      </c>
      <c r="D121" s="48">
        <f>SUM(Tabela933295[[#All],[Kolumna3]])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SUM(Tabela19212547309[#This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SUM(Tabela19212547309[#This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SUM(Tabela19212547309[#This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SUM(Tabela19212547309[#This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SUM(Tabela19212547309[#This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SUM(Tabela19212547309[#This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SUM(Tabela19212547309[#This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SUM(Tabela19212547309[#This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SUM(Tabela19212547309[#This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SUM(Tabela19212547309[#This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SUM(Tabela1034296[[#All],[Kolumna2]])</f>
        <v>0</v>
      </c>
      <c r="D133" s="48">
        <f>SUM(Tabela1034296[[#All],[Kolumna3]])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SUM(Tabela19212446308[#This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SUM(Tabela19212446308[#This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SUM(Tabela19212446308[#This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SUM(Tabela19212446308[#This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SUM(Tabela19212446308[#This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SUM(Tabela19212446308[#This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SUM(Tabela19212446308[#This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SUM(Tabela19212446308[#This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SUM(Tabela19212446308[#This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SUM(Tabela19212446308[#This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SUM(Tabela1135297[[#All],[Kolumna2]])</f>
        <v>0</v>
      </c>
      <c r="D145" s="48">
        <f>SUM(Tabela1135297[[#All],[Kolumna3]])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SUM(Tabela192244306[#This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SUM(Tabela192244306[#This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SUM(Tabela192244306[#This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SUM(Tabela192244306[#This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SUM(Tabela192244306[#This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SUM(Tabela192244306[#This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SUM(Tabela192244306[#This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SUM(Tabela192244306[#This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SUM(Tabela192244306[#This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SUM(Tabela192244306[#This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SUM(Tabela1236298[[#All],[Kolumna2]])</f>
        <v>0</v>
      </c>
      <c r="D157" s="48">
        <f>SUM(Tabela1236298[[#All],[Kolumna3]])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SUM(Tabela2548310[#This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SUM(Tabela2548310[#This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SUM(Tabela2548310[#This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SUM(Tabela2548310[#This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SUM(Tabela2548310[#This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SUM(Tabela2548310[#This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SUM(Tabela2548310[#This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SUM(Tabela2548310[#This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SUM(Tabela2548310[#This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SUM(Tabela2548310[#This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SUM(Tabela1337299[[#All],[Kolumna2]])</f>
        <v>0</v>
      </c>
      <c r="D169" s="48">
        <f>SUM(Tabela1337299[[#All],[Kolumna3]])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SUM(Tabela2649311[#This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SUM(Tabela2649311[#This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SUM(Tabela2649311[#This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SUM(Tabela2649311[#This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SUM(Tabela2649311[#This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SUM(Tabela2649311[#This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SUM(Tabela2649311[#This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SUM(Tabela2649311[#This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SUM(Tabela2649311[#This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SUM(Tabela2649311[#This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SUM(Tabela1438300[[#All],[Kolumna2]])</f>
        <v>0</v>
      </c>
      <c r="D181" s="48">
        <f>SUM(Tabela1438300[[#All],[Kolumna3]])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SUM(Tabela2750312[#This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SUM(Tabela2750312[#This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SUM(Tabela2750312[#This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SUM(Tabela2750312[#This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SUM(Tabela2750312[#This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SUM(Tabela2750312[#This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SUM(Tabela2750312[#This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SUM(Tabela2750312[#This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SUM(Tabela2750312[#This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SUM(Tabela2750312[#This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SUM(Tabela1539301[[#All],[Kolumna2]])</f>
        <v>0</v>
      </c>
      <c r="D193" s="48">
        <f>SUM(Tabela1539301[[#All],[Kolumna3]])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SUM(Tabela2851313[#This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SUM(Tabela2851313[#This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SUM(Tabela2851313[#This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SUM(Tabela2851313[#This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SUM(Tabela2851313[#This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SUM(Tabela2851313[#This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SUM(Tabela2851313[#This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SUM(Tabela2851313[#This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SUM(Tabela2851313[#This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SUM(Tabela2851313[#This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SUM(Tabela1640302[[#All],[Kolumna2]])</f>
        <v>0</v>
      </c>
      <c r="D205" s="48">
        <f>SUM(Tabela1640302[[#All],[Kolumna3]])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SUM(Tabela192345307[#This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SUM(Tabela192345307[#This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SUM(Tabela192345307[#This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SUM(Tabela192345307[#This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SUM(Tabela192345307[#This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SUM(Tabela192345307[#This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SUM(Tabela192345307[#This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SUM(Tabela192345307[#This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SUM(Tabela192345307[#This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SUM(Tabela192345307[#This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SUM(Tabela164058314[[#All],[Kolumna2]])</f>
        <v>0</v>
      </c>
      <c r="D217" s="48">
        <f>SUM(Tabela164058314[[#All],[Kolumna3]])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SUM(Tabela19234559315[#This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SUM(Tabela19234559315[#This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SUM(Tabela19234559315[#This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SUM(Tabela19234559315[#This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SUM(Tabela19234559315[#This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SUM(Tabela19234559315[#This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SUM(Tabela19234559315[#This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SUM(Tabela19234559315[#This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SUM(Tabela19234559315[#This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SUM(Tabela19234559315[#This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SUM(Tabela16405860316[[#All],[Kolumna2]])</f>
        <v>0</v>
      </c>
      <c r="D229" s="48">
        <f>SUM(Tabela16405860316[[#All],[Kolumna3]])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SUM(Tabela1923455962318[#This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SUM(Tabela1923455962318[#This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SUM(Tabela1923455962318[#This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SUM(Tabela1923455962318[#This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SUM(Tabela1923455962318[#This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SUM(Tabela1923455962318[#This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SUM(Tabela1923455962318[#This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SUM(Tabela1923455962318[#This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SUM(Tabela1923455962318[#This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SUM(Tabela1923455962318[#This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SUM(Tabela1640586061317[[#All],[Kolumna2]])</f>
        <v>0</v>
      </c>
      <c r="D241" s="48">
        <f>SUM(Tabela1640586061317[[#All],[Kolumna3]])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SUM(Tabela1923455963319[#This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SUM(Tabela1923455963319[#This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SUM(Tabela1923455963319[#This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SUM(Tabela1923455963319[#This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SUM(Tabela1923455963319[#This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SUM(Tabela1923455963319[#This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SUM(Tabela1923455963319[#This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SUM(Tabela1923455963319[#This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SUM(Tabela1923455963319[#This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SUM(Tabela1923455963319[#This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{A4E20D48-EB5F-744D-9B08-3893CE846E83}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{01253F2A-1CE6-264A-AF81-2D32452598FD}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{AB3770FC-DCA9-F241-8C2C-8BBF4B2237E8}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{F46C5F79-62A9-DE4D-BD90-80C7F45F8DC8}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{96AE7361-5803-9A45-8620-FF1902B7A669}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{515AE170-C150-9942-8851-492E0FF9F706}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{0666CF8D-1CC7-3C44-A4BC-7F460C0B9922}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{66C6E8E3-1C93-B040-AB79-42CA0DE36F4D}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{73D21CBE-911F-D24F-8B97-E484F8C7FC00}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{744A243D-2976-3146-AB86-181B7AACA466}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{35BEC71A-54B8-EF47-BC1C-93EF057F616F}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{E842118F-70B8-8B4B-AF82-0FC397C83E39}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{C6538183-6937-AE4F-85BE-39DC924552E5}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{CF9032C5-DDBD-B54B-9C1B-420C11F7E546}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{7E59673A-1B3B-D24B-BB88-EFD3CF7B91CD}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{FAA6BAF5-6576-604C-A59A-B72A765C550C}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{A0500719-14E4-7742-A1FF-5564667DB168}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{87D12F13-EF4A-8A4F-8E98-16C204CE2B1C}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{DD7514AD-2B64-114C-966E-473D7BCA7FA3}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{D57B6D7A-6336-3E4C-9806-A3AC71C5392E}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{82BCD27A-7C02-DE44-8714-0F2782AF63ED}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{7296B08A-5CB2-8C46-B776-E41E30694DDA}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{3B34F289-7B9B-3943-B0D8-49CE4955E0B3}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{B8172D79-6715-3A48-BA83-5B0C88C24648}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{B0C9D423-C8BE-B543-A4F3-E682EC5A41D7}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{13A47698-ADF6-8441-9E0C-DDA032A8BA40}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{126200D4-307C-3842-809C-71531266140B}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{B1E4C3F5-5519-9E41-B2AC-B5462597D340}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{09A907B2-F9ED-1B43-AE72-D1DF78556758}</x14:id>
        </ext>
      </extLst>
    </cfRule>
  </conditionalFormatting>
  <hyperlinks>
    <hyperlink ref="C5" r:id="rId1" display=" http://budzetdomowywtydzien.pl" xr:uid="{00000000-0004-0000-0B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E20D48-EB5F-744D-9B08-3893CE846E8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01253F2A-1CE6-264A-AF81-2D32452598FD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AB3770FC-DCA9-F241-8C2C-8BBF4B2237E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F46C5F79-62A9-DE4D-BD90-80C7F45F8DC8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96AE7361-5803-9A45-8620-FF1902B7A669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515AE170-C150-9942-8851-492E0FF9F706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0666CF8D-1CC7-3C44-A4BC-7F460C0B9922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66C6E8E3-1C93-B040-AB79-42CA0DE36F4D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3D21CBE-911F-D24F-8B97-E484F8C7FC00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744A243D-2976-3146-AB86-181B7AACA46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35BEC71A-54B8-EF47-BC1C-93EF057F616F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E842118F-70B8-8B4B-AF82-0FC397C83E39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C6538183-6937-AE4F-85BE-39DC924552E5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F9032C5-DDBD-B54B-9C1B-420C11F7E546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E59673A-1B3B-D24B-BB88-EFD3CF7B91CD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FAA6BAF5-6576-604C-A59A-B72A765C550C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A0500719-14E4-7742-A1FF-5564667DB168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87D12F13-EF4A-8A4F-8E98-16C204CE2B1C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DD7514AD-2B64-114C-966E-473D7BCA7FA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D57B6D7A-6336-3E4C-9806-A3AC71C5392E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2BCD27A-7C02-DE44-8714-0F2782AF63ED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7296B08A-5CB2-8C46-B776-E41E30694DDA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3B34F289-7B9B-3943-B0D8-49CE4955E0B3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B8172D79-6715-3A48-BA83-5B0C88C24648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B0C9D423-C8BE-B543-A4F3-E682EC5A41D7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13A47698-ADF6-8441-9E0C-DDA032A8BA40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126200D4-307C-3842-809C-71531266140B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B1E4C3F5-5519-9E41-B2AC-B5462597D340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09A907B2-F9ED-1B43-AE72-D1DF7855675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"Październik "&amp;'CAŁY ROK'!D2:E2</f>
        <v>Październik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SUM(Przychody10[[#All],[Kolumna2]])</f>
        <v>0</v>
      </c>
      <c r="D51" s="48">
        <f>SUM(Przychody10[[#All],[Kolumna3]])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SUM(Tabela33064355[#This Row])</f>
        <v>0</v>
      </c>
      <c r="E52" s="53">
        <f>Przychody10[[#This Row],[Kolumna3]]-Przychody10[[#This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SUM(Tabela33064355[#This Row])</f>
        <v>0</v>
      </c>
      <c r="E53" s="53">
        <f>Przychody10[[#This Row],[Kolumna3]]-Przychody10[[#This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SUM(Tabela33064355[#This Row])</f>
        <v>0</v>
      </c>
      <c r="E54" s="53">
        <f>Przychody10[[#This Row],[Kolumna3]]-Przychody10[[#This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SUM(Tabela33064355[#This Row])</f>
        <v>0</v>
      </c>
      <c r="E55" s="53">
        <f>Przychody10[[#This Row],[Kolumna3]]-Przychody10[[#This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SUM(Tabela33064355[#This Row])</f>
        <v>0</v>
      </c>
      <c r="E56" s="53">
        <f>Przychody10[[#This Row],[Kolumna3]]-Przychody10[[#This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SUM(Tabela33064355[#This Row])</f>
        <v>0</v>
      </c>
      <c r="E57" s="53">
        <f>Przychody10[[#This Row],[Kolumna3]]-Przychody10[[#This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SUM(Tabela33064355[#This Row])</f>
        <v>0</v>
      </c>
      <c r="E58" s="53">
        <f>Przychody10[[#This Row],[Kolumna3]]-Przychody10[[#This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SUM(Tabela33064355[#This Row])</f>
        <v>0</v>
      </c>
      <c r="E59" s="53">
        <f>Przychody10[[#This Row],[Kolumna3]]-Przychody10[[#This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SUM(Tabela33064355[#This Row])</f>
        <v>0</v>
      </c>
      <c r="E60" s="53">
        <f>Przychody10[[#This Row],[Kolumna3]]-Przychody10[[#This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SUM(Tabela33064355[#This Row])</f>
        <v>0</v>
      </c>
      <c r="E61" s="53">
        <f>Przychody10[[#This Row],[Kolumna3]]-Przychody10[[#This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SUM(Tabela33064355[#This Row])</f>
        <v>0</v>
      </c>
      <c r="E62" s="53">
        <f>Przychody10[[#This Row],[Kolumna3]]-Przychody10[[#This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SUM(Tabela33064355[#This Row])</f>
        <v>0</v>
      </c>
      <c r="E63" s="53">
        <f>Przychody10[[#This Row],[Kolumna3]]-Przychody10[[#This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SUM(Tabela33064355[#This Row])</f>
        <v>0</v>
      </c>
      <c r="E64" s="53">
        <f>Przychody10[[#This Row],[Kolumna3]]-Przychody10[[#This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SUM(Tabela33064355[#This Row])</f>
        <v>0</v>
      </c>
      <c r="E65" s="53">
        <f>Przychody10[[#This Row],[Kolumna3]]-Przychody10[[#This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SUM(Tabela33064355[#This Row])</f>
        <v>0</v>
      </c>
      <c r="E66" s="53">
        <f>Przychody10[[#This Row],[Kolumna3]]-Przychody10[[#This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SUM(Jedzenie2321[[#All],[0]])</f>
        <v>0</v>
      </c>
      <c r="D73" s="48">
        <f>SUM(Jedzenie2321[[#All],[02]])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SUM(Tabela330324[#This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SUM(Tabela330324[#This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SUM(Tabela330324[#This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SUM(Tabela330324[#This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SUM(Tabela330324[#This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SUM(Tabela330324[#This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SUM(Tabela330324[#This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SUM(Tabela330324[#This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SUM(Tabela330324[#This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SUM(Tabela330324[#This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SUM(Tabela431325[[#All],[Kolumna2]])</f>
        <v>0</v>
      </c>
      <c r="D85" s="48">
        <f>SUM(Tabela431325[[#All],[Kolumna3]])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SUM(Tabela1841335[#This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SUM(Tabela1841335[#This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SUM(Tabela1841335[#This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SUM(Tabela1841335[#This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SUM(Tabela1841335[#This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SUM(Tabela1841335[#This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SUM(Tabela1841335[#This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SUM(Tabela1841335[#This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SUM(Tabela1841335[#This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SUM(Tabela1841335[#This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SUM(Transport3322[[#All],[Kolumna2]])</f>
        <v>0</v>
      </c>
      <c r="D97" s="48">
        <f>SUM(Transport3322[[#All],[Kolumna3]])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SUM(Tabela1942336[#This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SUM(Tabela1942336[#This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SUM(Tabela1942336[#This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SUM(Tabela1942336[#This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SUM(Tabela1942336[#This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SUM(Tabela1942336[#This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SUM(Tabela1942336[#This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SUM(Tabela1942336[#This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SUM(Tabela1942336[#This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SUM(Tabela1942336[#This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SUM(Tabela832326[[#All],[Kolumna2]])</f>
        <v>0</v>
      </c>
      <c r="D109" s="48">
        <f>SUM(Tabela832326[[#All],[Kolumna3]])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SUM(Tabela192143337[#This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SUM(Tabela192143337[#This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SUM(Tabela192143337[#This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SUM(Tabela192143337[#This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SUM(Tabela192143337[#This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SUM(Tabela192143337[#This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SUM(Tabela192143337[#This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SUM(Tabela192143337[#This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SUM(Tabela192143337[#This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SUM(Tabela192143337[#This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SUM(Tabela933327[[#All],[Kolumna2]])</f>
        <v>0</v>
      </c>
      <c r="D121" s="48">
        <f>SUM(Tabela933327[[#All],[Kolumna3]])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SUM(Tabela19212547341[#This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SUM(Tabela19212547341[#This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SUM(Tabela19212547341[#This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SUM(Tabela19212547341[#This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SUM(Tabela19212547341[#This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SUM(Tabela19212547341[#This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SUM(Tabela19212547341[#This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SUM(Tabela19212547341[#This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SUM(Tabela19212547341[#This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SUM(Tabela19212547341[#This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SUM(Tabela1034328[[#All],[Kolumna2]])</f>
        <v>0</v>
      </c>
      <c r="D133" s="48">
        <f>SUM(Tabela1034328[[#All],[Kolumna3]])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SUM(Tabela19212446340[#This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SUM(Tabela19212446340[#This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SUM(Tabela19212446340[#This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SUM(Tabela19212446340[#This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SUM(Tabela19212446340[#This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SUM(Tabela19212446340[#This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SUM(Tabela19212446340[#This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SUM(Tabela19212446340[#This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SUM(Tabela19212446340[#This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SUM(Tabela19212446340[#This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SUM(Tabela1135329[[#All],[Kolumna2]])</f>
        <v>0</v>
      </c>
      <c r="D145" s="48">
        <f>SUM(Tabela1135329[[#All],[Kolumna3]])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SUM(Tabela192244338[#This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SUM(Tabela192244338[#This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SUM(Tabela192244338[#This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SUM(Tabela192244338[#This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SUM(Tabela192244338[#This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SUM(Tabela192244338[#This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SUM(Tabela192244338[#This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SUM(Tabela192244338[#This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SUM(Tabela192244338[#This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SUM(Tabela192244338[#This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SUM(Tabela1236330[[#All],[Kolumna2]])</f>
        <v>0</v>
      </c>
      <c r="D157" s="48">
        <f>SUM(Tabela1236330[[#All],[Kolumna3]])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SUM(Tabela2548342[#This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SUM(Tabela2548342[#This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SUM(Tabela2548342[#This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SUM(Tabela2548342[#This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SUM(Tabela2548342[#This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SUM(Tabela2548342[#This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SUM(Tabela2548342[#This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SUM(Tabela2548342[#This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SUM(Tabela2548342[#This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SUM(Tabela2548342[#This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SUM(Tabela1337331[[#All],[Kolumna2]])</f>
        <v>0</v>
      </c>
      <c r="D169" s="48">
        <f>SUM(Tabela1337331[[#All],[Kolumna3]])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SUM(Tabela2649343[#This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SUM(Tabela2649343[#This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SUM(Tabela2649343[#This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SUM(Tabela2649343[#This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SUM(Tabela2649343[#This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SUM(Tabela2649343[#This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SUM(Tabela2649343[#This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SUM(Tabela2649343[#This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SUM(Tabela2649343[#This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SUM(Tabela2649343[#This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SUM(Tabela1438332[[#All],[Kolumna2]])</f>
        <v>0</v>
      </c>
      <c r="D181" s="48">
        <f>SUM(Tabela1438332[[#All],[Kolumna3]])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SUM(Tabela2750344[#This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SUM(Tabela2750344[#This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SUM(Tabela2750344[#This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SUM(Tabela2750344[#This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SUM(Tabela2750344[#This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SUM(Tabela2750344[#This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SUM(Tabela2750344[#This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SUM(Tabela2750344[#This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SUM(Tabela2750344[#This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SUM(Tabela2750344[#This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SUM(Tabela1539333[[#All],[Kolumna2]])</f>
        <v>0</v>
      </c>
      <c r="D193" s="48">
        <f>SUM(Tabela1539333[[#All],[Kolumna3]])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SUM(Tabela2851345[#This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SUM(Tabela2851345[#This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SUM(Tabela2851345[#This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SUM(Tabela2851345[#This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SUM(Tabela2851345[#This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SUM(Tabela2851345[#This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SUM(Tabela2851345[#This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SUM(Tabela2851345[#This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SUM(Tabela2851345[#This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SUM(Tabela2851345[#This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SUM(Tabela1640334[[#All],[Kolumna2]])</f>
        <v>0</v>
      </c>
      <c r="D205" s="48">
        <f>SUM(Tabela1640334[[#All],[Kolumna3]])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SUM(Tabela192345339[#This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SUM(Tabela192345339[#This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SUM(Tabela192345339[#This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SUM(Tabela192345339[#This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SUM(Tabela192345339[#This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SUM(Tabela192345339[#This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SUM(Tabela192345339[#This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SUM(Tabela192345339[#This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SUM(Tabela192345339[#This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SUM(Tabela192345339[#This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SUM(Tabela164058346[[#All],[Kolumna2]])</f>
        <v>0</v>
      </c>
      <c r="D217" s="48">
        <f>SUM(Tabela164058346[[#All],[Kolumna3]])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SUM(Tabela19234559347[#This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SUM(Tabela19234559347[#This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SUM(Tabela19234559347[#This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SUM(Tabela19234559347[#This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SUM(Tabela19234559347[#This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SUM(Tabela19234559347[#This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SUM(Tabela19234559347[#This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SUM(Tabela19234559347[#This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SUM(Tabela19234559347[#This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SUM(Tabela19234559347[#This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SUM(Tabela16405860348[[#All],[Kolumna2]])</f>
        <v>0</v>
      </c>
      <c r="D229" s="48">
        <f>SUM(Tabela16405860348[[#All],[Kolumna3]])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SUM(Tabela1923455962350[#This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SUM(Tabela1923455962350[#This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SUM(Tabela1923455962350[#This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SUM(Tabela1923455962350[#This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SUM(Tabela1923455962350[#This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SUM(Tabela1923455962350[#This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SUM(Tabela1923455962350[#This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SUM(Tabela1923455962350[#This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SUM(Tabela1923455962350[#This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SUM(Tabela1923455962350[#This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SUM(Tabela1640586061349[[#All],[Kolumna2]])</f>
        <v>0</v>
      </c>
      <c r="D241" s="48">
        <f>SUM(Tabela1640586061349[[#All],[Kolumna3]])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SUM(Tabela1923455963351[#This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SUM(Tabela1923455963351[#This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SUM(Tabela1923455963351[#This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SUM(Tabela1923455963351[#This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SUM(Tabela1923455963351[#This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SUM(Tabela1923455963351[#This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SUM(Tabela1923455963351[#This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SUM(Tabela1923455963351[#This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SUM(Tabela1923455963351[#This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SUM(Tabela1923455963351[#This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{F68288DE-2242-7A4C-89D5-5925C5D385C6}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{8BB4B166-D8CB-9F40-88C9-553A9ECE59A8}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{2FA01C07-8B02-A840-824C-CD754BEE9CDE}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{5B8954F5-022D-A04D-9AF4-70051AB727AC}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{938623FA-5063-7D41-ABA7-D598F40C8138}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{FE4F131C-9500-CB4C-9883-D72CEB97318A}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{B7D27F50-1CF2-0142-A8FB-CA81D0668BFB}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{73DE272D-3BE7-E14A-B2CE-395FA932850A}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{3B720634-18FD-AA47-917F-19AAC110A725}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{07372F14-F25B-3C46-8899-9E818E8B0128}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{A61A7C63-3867-A34C-BE61-266B1FC50A44}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{0655983A-AE84-4549-8493-C80014BD91B9}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{3E22D87D-DE22-5443-A5E8-98C2C1029A5C}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{8E130F84-F7D1-734A-9D96-6121BA5CFD9C}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{8BC0937F-9F0F-7044-A269-5AA625744B14}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{0D52C2C3-BEB0-D844-8C73-8A4961F9C6A1}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{AB5BEBC3-C866-5147-B504-04817DEFB100}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{602920F1-4533-4A4A-B018-46B04425C133}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{B12C8B5C-92B9-C94A-A643-57426E1E65DB}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{491B5625-F358-784D-8E4C-5D1E34E11717}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{A4CA10AB-ED2F-BC40-8FB6-CE8BDD88C050}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{05BC1973-33B9-A744-9F91-C7B9AA55E786}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{BEA88355-C63F-9F4E-B205-BE67E9813328}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{92BC4390-6396-ED4D-A7B2-A1C9B3DFB6FE}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{9C8DB7FC-84B1-BB4A-9828-CC0B1903B360}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{74292CE1-E9F6-4E45-9675-ED57B1F6523D}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{60A84D53-676A-5442-96B7-A72A0573B646}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{55745301-2E8D-AC49-8D5A-9954EF95004B}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{B23C7A61-A147-0848-B7C8-8119B237FD6A}</x14:id>
        </ext>
      </extLst>
    </cfRule>
  </conditionalFormatting>
  <hyperlinks>
    <hyperlink ref="C5" r:id="rId1" display=" http://budzetdomowywtydzien.pl" xr:uid="{00000000-0004-0000-0C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8288DE-2242-7A4C-89D5-5925C5D385C6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8BB4B166-D8CB-9F40-88C9-553A9ECE59A8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2FA01C07-8B02-A840-824C-CD754BEE9CDE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5B8954F5-022D-A04D-9AF4-70051AB727AC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938623FA-5063-7D41-ABA7-D598F40C8138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FE4F131C-9500-CB4C-9883-D72CEB97318A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7D27F50-1CF2-0142-A8FB-CA81D0668BFB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3DE272D-3BE7-E14A-B2CE-395FA932850A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3B720634-18FD-AA47-917F-19AAC110A72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07372F14-F25B-3C46-8899-9E818E8B0128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A61A7C63-3867-A34C-BE61-266B1FC50A44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0655983A-AE84-4549-8493-C80014BD91B9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3E22D87D-DE22-5443-A5E8-98C2C1029A5C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8E130F84-F7D1-734A-9D96-6121BA5CFD9C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8BC0937F-9F0F-7044-A269-5AA625744B14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0D52C2C3-BEB0-D844-8C73-8A4961F9C6A1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AB5BEBC3-C866-5147-B504-04817DEFB100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02920F1-4533-4A4A-B018-46B04425C133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B12C8B5C-92B9-C94A-A643-57426E1E65DB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491B5625-F358-784D-8E4C-5D1E34E11717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A4CA10AB-ED2F-BC40-8FB6-CE8BDD88C050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05BC1973-33B9-A744-9F91-C7B9AA55E786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EA88355-C63F-9F4E-B205-BE67E9813328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92BC4390-6396-ED4D-A7B2-A1C9B3DFB6FE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9C8DB7FC-84B1-BB4A-9828-CC0B1903B360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74292CE1-E9F6-4E45-9675-ED57B1F6523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60A84D53-676A-5442-96B7-A72A0573B646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55745301-2E8D-AC49-8D5A-9954EF95004B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B23C7A61-A147-0848-B7C8-8119B237FD6A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"Listopad "&amp;'CAŁY ROK'!D2:E2</f>
        <v>Listopad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SUM(Przychody11[[#All],[Kolumna2]])</f>
        <v>0</v>
      </c>
      <c r="D51" s="48">
        <f>SUM(Przychody11[[#All],[Kolumna3]])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SUM(Tabela33064410[#This Row])</f>
        <v>0</v>
      </c>
      <c r="E52" s="53">
        <f>Przychody11[[#This Row],[Kolumna3]]-Przychody11[[#This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SUM(Tabela33064410[#This Row])</f>
        <v>0</v>
      </c>
      <c r="E53" s="53">
        <f>Przychody11[[#This Row],[Kolumna3]]-Przychody11[[#This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SUM(Tabela33064410[#This Row])</f>
        <v>0</v>
      </c>
      <c r="E54" s="53">
        <f>Przychody11[[#This Row],[Kolumna3]]-Przychody11[[#This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SUM(Tabela33064410[#This Row])</f>
        <v>0</v>
      </c>
      <c r="E55" s="53">
        <f>Przychody11[[#This Row],[Kolumna3]]-Przychody11[[#This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SUM(Tabela33064410[#This Row])</f>
        <v>0</v>
      </c>
      <c r="E56" s="53">
        <f>Przychody11[[#This Row],[Kolumna3]]-Przychody11[[#This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SUM(Tabela33064410[#This Row])</f>
        <v>0</v>
      </c>
      <c r="E57" s="53">
        <f>Przychody11[[#This Row],[Kolumna3]]-Przychody11[[#This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SUM(Tabela33064410[#This Row])</f>
        <v>0</v>
      </c>
      <c r="E58" s="53">
        <f>Przychody11[[#This Row],[Kolumna3]]-Przychody11[[#This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SUM(Tabela33064410[#This Row])</f>
        <v>0</v>
      </c>
      <c r="E59" s="53">
        <f>Przychody11[[#This Row],[Kolumna3]]-Przychody11[[#This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SUM(Tabela33064410[#This Row])</f>
        <v>0</v>
      </c>
      <c r="E60" s="53">
        <f>Przychody11[[#This Row],[Kolumna3]]-Przychody11[[#This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SUM(Tabela33064410[#This Row])</f>
        <v>0</v>
      </c>
      <c r="E61" s="53">
        <f>Przychody11[[#This Row],[Kolumna3]]-Przychody11[[#This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SUM(Tabela33064410[#This Row])</f>
        <v>0</v>
      </c>
      <c r="E62" s="53">
        <f>Przychody11[[#This Row],[Kolumna3]]-Przychody11[[#This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SUM(Tabela33064410[#This Row])</f>
        <v>0</v>
      </c>
      <c r="E63" s="53">
        <f>Przychody11[[#This Row],[Kolumna3]]-Przychody11[[#This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SUM(Tabela33064410[#This Row])</f>
        <v>0</v>
      </c>
      <c r="E64" s="53">
        <f>Przychody11[[#This Row],[Kolumna3]]-Przychody11[[#This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SUM(Tabela33064410[#This Row])</f>
        <v>0</v>
      </c>
      <c r="E65" s="53">
        <f>Przychody11[[#This Row],[Kolumna3]]-Przychody11[[#This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SUM(Tabela33064410[#This Row])</f>
        <v>0</v>
      </c>
      <c r="E66" s="53">
        <f>Przychody11[[#This Row],[Kolumna3]]-Przychody11[[#This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SUM(Jedzenie2366[[#All],[0]])</f>
        <v>0</v>
      </c>
      <c r="D73" s="48">
        <f>SUM(Jedzenie2366[[#All],[02]])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SUM(Tabela330369[#This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SUM(Tabela330369[#This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SUM(Tabela330369[#This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SUM(Tabela330369[#This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SUM(Tabela330369[#This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SUM(Tabela330369[#This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SUM(Tabela330369[#This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SUM(Tabela330369[#This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SUM(Tabela330369[#This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SUM(Tabela330369[#This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SUM(Tabela431370[[#All],[Kolumna2]])</f>
        <v>0</v>
      </c>
      <c r="D85" s="48">
        <f>SUM(Tabela431370[[#All],[Kolumna3]])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SUM(Tabela1841393[#This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SUM(Tabela1841393[#This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SUM(Tabela1841393[#This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SUM(Tabela1841393[#This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SUM(Tabela1841393[#This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SUM(Tabela1841393[#This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SUM(Tabela1841393[#This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SUM(Tabela1841393[#This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SUM(Tabela1841393[#This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SUM(Tabela1841393[#This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SUM(Transport3367[[#All],[Kolumna2]])</f>
        <v>0</v>
      </c>
      <c r="D97" s="48">
        <f>SUM(Transport3367[[#All],[Kolumna3]])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SUM(Tabela1942394[#This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SUM(Tabela1942394[#This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SUM(Tabela1942394[#This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SUM(Tabela1942394[#This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SUM(Tabela1942394[#This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SUM(Tabela1942394[#This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SUM(Tabela1942394[#This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SUM(Tabela1942394[#This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SUM(Tabela1942394[#This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SUM(Tabela1942394[#This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SUM(Tabela832371[[#All],[Kolumna2]])</f>
        <v>0</v>
      </c>
      <c r="D109" s="48">
        <f>SUM(Tabela832371[[#All],[Kolumna3]])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SUM(Tabela192143395[#This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SUM(Tabela192143395[#This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SUM(Tabela192143395[#This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SUM(Tabela192143395[#This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SUM(Tabela192143395[#This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SUM(Tabela192143395[#This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SUM(Tabela192143395[#This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SUM(Tabela192143395[#This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SUM(Tabela192143395[#This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SUM(Tabela192143395[#This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SUM(Tabela933372[[#All],[Kolumna2]])</f>
        <v>0</v>
      </c>
      <c r="D121" s="48">
        <f>SUM(Tabela933372[[#All],[Kolumna3]])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SUM(Tabela19212547399[#This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SUM(Tabela19212547399[#This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SUM(Tabela19212547399[#This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SUM(Tabela19212547399[#This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SUM(Tabela19212547399[#This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SUM(Tabela19212547399[#This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SUM(Tabela19212547399[#This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SUM(Tabela19212547399[#This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SUM(Tabela19212547399[#This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SUM(Tabela19212547399[#This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SUM(Tabela1034373[[#All],[Kolumna2]])</f>
        <v>0</v>
      </c>
      <c r="D133" s="48">
        <f>SUM(Tabela1034373[[#All],[Kolumna3]])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SUM(Tabela19212446398[#This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SUM(Tabela19212446398[#This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SUM(Tabela19212446398[#This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SUM(Tabela19212446398[#This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SUM(Tabela19212446398[#This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SUM(Tabela19212446398[#This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SUM(Tabela19212446398[#This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SUM(Tabela19212446398[#This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SUM(Tabela19212446398[#This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SUM(Tabela19212446398[#This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SUM(Tabela1135374[[#All],[Kolumna2]])</f>
        <v>0</v>
      </c>
      <c r="D145" s="48">
        <f>SUM(Tabela1135374[[#All],[Kolumna3]])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SUM(Tabela192244396[#This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SUM(Tabela192244396[#This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SUM(Tabela192244396[#This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SUM(Tabela192244396[#This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SUM(Tabela192244396[#This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SUM(Tabela192244396[#This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SUM(Tabela192244396[#This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SUM(Tabela192244396[#This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SUM(Tabela192244396[#This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SUM(Tabela192244396[#This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SUM(Tabela1236375[[#All],[Kolumna2]])</f>
        <v>0</v>
      </c>
      <c r="D157" s="48">
        <f>SUM(Tabela1236375[[#All],[Kolumna3]])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SUM(Tabela2548400[#This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SUM(Tabela2548400[#This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SUM(Tabela2548400[#This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SUM(Tabela2548400[#This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SUM(Tabela2548400[#This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SUM(Tabela2548400[#This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SUM(Tabela2548400[#This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SUM(Tabela2548400[#This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SUM(Tabela2548400[#This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SUM(Tabela2548400[#This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SUM(Tabela1337376[[#All],[Kolumna2]])</f>
        <v>0</v>
      </c>
      <c r="D169" s="48">
        <f>SUM(Tabela1337376[[#All],[Kolumna3]])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SUM(Tabela2649401[#This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SUM(Tabela2649401[#This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SUM(Tabela2649401[#This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SUM(Tabela2649401[#This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SUM(Tabela2649401[#This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SUM(Tabela2649401[#This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SUM(Tabela2649401[#This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SUM(Tabela2649401[#This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SUM(Tabela2649401[#This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SUM(Tabela2649401[#This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SUM(Tabela1438380[[#All],[Kolumna2]])</f>
        <v>0</v>
      </c>
      <c r="D181" s="48">
        <f>SUM(Tabela1438380[[#All],[Kolumna3]])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SUM(Tabela2750402[#This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SUM(Tabela2750402[#This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SUM(Tabela2750402[#This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SUM(Tabela2750402[#This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SUM(Tabela2750402[#This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SUM(Tabela2750402[#This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SUM(Tabela2750402[#This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SUM(Tabela2750402[#This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SUM(Tabela2750402[#This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SUM(Tabela2750402[#This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SUM(Tabela1539391[[#All],[Kolumna2]])</f>
        <v>0</v>
      </c>
      <c r="D193" s="48">
        <f>SUM(Tabela1539391[[#All],[Kolumna3]])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SUM(Tabela2851403[#This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SUM(Tabela2851403[#This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SUM(Tabela2851403[#This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SUM(Tabela2851403[#This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SUM(Tabela2851403[#This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SUM(Tabela2851403[#This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SUM(Tabela2851403[#This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SUM(Tabela2851403[#This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SUM(Tabela2851403[#This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SUM(Tabela2851403[#This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SUM(Tabela1640392[[#All],[Kolumna2]])</f>
        <v>0</v>
      </c>
      <c r="D205" s="48">
        <f>SUM(Tabela1640392[[#All],[Kolumna3]])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SUM(Tabela192345397[#This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SUM(Tabela192345397[#This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SUM(Tabela192345397[#This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SUM(Tabela192345397[#This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SUM(Tabela192345397[#This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SUM(Tabela192345397[#This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SUM(Tabela192345397[#This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SUM(Tabela192345397[#This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SUM(Tabela192345397[#This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SUM(Tabela192345397[#This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SUM(Tabela164058404[[#All],[Kolumna2]])</f>
        <v>0</v>
      </c>
      <c r="D217" s="48">
        <f>SUM(Tabela164058404[[#All],[Kolumna3]])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SUM(Tabela19234559405[#This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SUM(Tabela19234559405[#This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SUM(Tabela19234559405[#This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SUM(Tabela19234559405[#This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SUM(Tabela19234559405[#This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SUM(Tabela19234559405[#This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SUM(Tabela19234559405[#This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SUM(Tabela19234559405[#This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SUM(Tabela19234559405[#This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SUM(Tabela19234559405[#This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SUM(Tabela16405860406[[#All],[Kolumna2]])</f>
        <v>0</v>
      </c>
      <c r="D229" s="48">
        <f>SUM(Tabela16405860406[[#All],[Kolumna3]])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SUM(Tabela1923455962408[#This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SUM(Tabela1923455962408[#This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SUM(Tabela1923455962408[#This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SUM(Tabela1923455962408[#This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SUM(Tabela1923455962408[#This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SUM(Tabela1923455962408[#This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SUM(Tabela1923455962408[#This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SUM(Tabela1923455962408[#This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SUM(Tabela1923455962408[#This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SUM(Tabela1923455962408[#This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SUM(Tabela1640586061407[[#All],[Kolumna2]])</f>
        <v>0</v>
      </c>
      <c r="D241" s="48">
        <f>SUM(Tabela1640586061407[[#All],[Kolumna3]])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SUM(Tabela1923455963409[#This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SUM(Tabela1923455963409[#This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SUM(Tabela1923455963409[#This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SUM(Tabela1923455963409[#This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SUM(Tabela1923455963409[#This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SUM(Tabela1923455963409[#This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SUM(Tabela1923455963409[#This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SUM(Tabela1923455963409[#This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SUM(Tabela1923455963409[#This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SUM(Tabela1923455963409[#This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{C55BE731-2258-5741-8FEE-ED9A2F21E422}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{91EA007B-C481-DB42-AC02-5FEC3DBB8FE0}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{3AD09476-C898-1F4C-9D15-E35956213A6E}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{418B70FC-29DD-3945-8195-B59EA3DB0483}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{A12960BB-2905-8A4A-A592-6121C62750A9}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{7360303A-3DDF-2B49-BB7E-17BA7D22D1E4}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{0C4CAE1A-B65B-DF4A-959B-8E8DC4240F2F}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{FA77B23D-F860-3D48-BDB8-63163C99B496}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{BDA735D5-C020-2B45-BF16-B0F6A0789636}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{C5B45C4A-0D58-9F4D-AC85-3E7C8630FFDA}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{328C76EA-2197-624D-A65D-19E804AD7FB9}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{D979C8BF-48DF-2F4B-8AD2-97E5D5CCB4CE}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{29CAA194-9F0C-1041-831A-31D5AB8101F1}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{6EE65E76-4171-4F48-BD66-19317842AF90}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{5D6B04A4-B11E-6B47-BB27-252B7240F18F}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{6B67B2E1-7BD2-2548-9D0D-D2B3812F0CE6}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{FFD3A198-3E81-FB49-99B4-FC1A882B36B5}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{5ABEF458-7119-3D42-B619-91D4D49D42D8}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{35A13719-408E-3B48-9CC4-D3FAA2C57C8A}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{4F923C09-F660-AD4D-82A5-E9ECF6123EA4}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{E7D4AFFC-3675-7045-ADD9-178015AA0E56}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{DFFF1268-4247-8049-87B1-E7BA62FFCFC0}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{3FCE6889-695E-9F46-9491-2A6CDC042C1A}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{5F81930E-ECB8-6841-8C4C-880CD31F7EBC}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{0CA9CAF3-5A56-D24C-9CAE-635100776EA6}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{E8C54B1B-4B3D-C349-9495-D1C33207F350}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{439ECB9A-65C8-BC48-886A-20427E2C229F}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{0C3AD727-45D3-1346-9132-088A9D47E885}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{0F00114D-8DE6-A24A-AC49-2B9F441CCFCB}</x14:id>
        </ext>
      </extLst>
    </cfRule>
  </conditionalFormatting>
  <hyperlinks>
    <hyperlink ref="C5" r:id="rId1" display=" http://budzetdomowywtydzien.pl" xr:uid="{00000000-0004-0000-0D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5BE731-2258-5741-8FEE-ED9A2F21E422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91EA007B-C481-DB42-AC02-5FEC3DBB8FE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3AD09476-C898-1F4C-9D15-E35956213A6E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18B70FC-29DD-3945-8195-B59EA3DB0483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A12960BB-2905-8A4A-A592-6121C62750A9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7360303A-3DDF-2B49-BB7E-17BA7D22D1E4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0C4CAE1A-B65B-DF4A-959B-8E8DC4240F2F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FA77B23D-F860-3D48-BDB8-63163C99B496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BDA735D5-C020-2B45-BF16-B0F6A0789636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C5B45C4A-0D58-9F4D-AC85-3E7C8630FFDA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328C76EA-2197-624D-A65D-19E804AD7FB9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D979C8BF-48DF-2F4B-8AD2-97E5D5CCB4CE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9CAA194-9F0C-1041-831A-31D5AB8101F1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6EE65E76-4171-4F48-BD66-19317842AF90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5D6B04A4-B11E-6B47-BB27-252B7240F18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6B67B2E1-7BD2-2548-9D0D-D2B3812F0CE6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FFD3A198-3E81-FB49-99B4-FC1A882B36B5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5ABEF458-7119-3D42-B619-91D4D49D42D8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35A13719-408E-3B48-9CC4-D3FAA2C57C8A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4F923C09-F660-AD4D-82A5-E9ECF6123EA4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E7D4AFFC-3675-7045-ADD9-178015AA0E56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DFFF1268-4247-8049-87B1-E7BA62FFCFC0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3FCE6889-695E-9F46-9491-2A6CDC042C1A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5F81930E-ECB8-6841-8C4C-880CD31F7EBC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CA9CAF3-5A56-D24C-9CAE-635100776EA6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E8C54B1B-4B3D-C349-9495-D1C33207F350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439ECB9A-65C8-BC48-886A-20427E2C229F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0C3AD727-45D3-1346-9132-088A9D47E885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0F00114D-8DE6-A24A-AC49-2B9F441CCFCB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"Grudzień "&amp;'CAŁY ROK'!D2:E2</f>
        <v>Grudzień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SUM(Przychody12[[#All],[Kolumna2]])</f>
        <v>0</v>
      </c>
      <c r="D51" s="48">
        <f>SUM(Przychody12[[#All],[Kolumna3]])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SUM(Tabela33064442[#This Row])</f>
        <v>0</v>
      </c>
      <c r="E52" s="53">
        <f>Przychody12[[#This Row],[Kolumna3]]-Przychody12[[#This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SUM(Tabela33064442[#This Row])</f>
        <v>0</v>
      </c>
      <c r="E53" s="53">
        <f>Przychody12[[#This Row],[Kolumna3]]-Przychody12[[#This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SUM(Tabela33064442[#This Row])</f>
        <v>0</v>
      </c>
      <c r="E54" s="53">
        <f>Przychody12[[#This Row],[Kolumna3]]-Przychody12[[#This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SUM(Tabela33064442[#This Row])</f>
        <v>0</v>
      </c>
      <c r="E55" s="53">
        <f>Przychody12[[#This Row],[Kolumna3]]-Przychody12[[#This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SUM(Tabela33064442[#This Row])</f>
        <v>0</v>
      </c>
      <c r="E56" s="53">
        <f>Przychody12[[#This Row],[Kolumna3]]-Przychody12[[#This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SUM(Tabela33064442[#This Row])</f>
        <v>0</v>
      </c>
      <c r="E57" s="53">
        <f>Przychody12[[#This Row],[Kolumna3]]-Przychody12[[#This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SUM(Tabela33064442[#This Row])</f>
        <v>0</v>
      </c>
      <c r="E58" s="53">
        <f>Przychody12[[#This Row],[Kolumna3]]-Przychody12[[#This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SUM(Tabela33064442[#This Row])</f>
        <v>0</v>
      </c>
      <c r="E59" s="53">
        <f>Przychody12[[#This Row],[Kolumna3]]-Przychody12[[#This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SUM(Tabela33064442[#This Row])</f>
        <v>0</v>
      </c>
      <c r="E60" s="53">
        <f>Przychody12[[#This Row],[Kolumna3]]-Przychody12[[#This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SUM(Tabela33064442[#This Row])</f>
        <v>0</v>
      </c>
      <c r="E61" s="53">
        <f>Przychody12[[#This Row],[Kolumna3]]-Przychody12[[#This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SUM(Tabela33064442[#This Row])</f>
        <v>0</v>
      </c>
      <c r="E62" s="53">
        <f>Przychody12[[#This Row],[Kolumna3]]-Przychody12[[#This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SUM(Tabela33064442[#This Row])</f>
        <v>0</v>
      </c>
      <c r="E63" s="53">
        <f>Przychody12[[#This Row],[Kolumna3]]-Przychody12[[#This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SUM(Tabela33064442[#This Row])</f>
        <v>0</v>
      </c>
      <c r="E64" s="53">
        <f>Przychody12[[#This Row],[Kolumna3]]-Przychody12[[#This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SUM(Tabela33064442[#This Row])</f>
        <v>0</v>
      </c>
      <c r="E65" s="53">
        <f>Przychody12[[#This Row],[Kolumna3]]-Przychody12[[#This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SUM(Tabela33064442[#This Row])</f>
        <v>0</v>
      </c>
      <c r="E66" s="53">
        <f>Przychody12[[#This Row],[Kolumna3]]-Przychody12[[#This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SUM(Jedzenie2411[[#All],[0]])</f>
        <v>0</v>
      </c>
      <c r="D73" s="48">
        <f>SUM(Jedzenie2411[[#All],[02]])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SUM(Tabela330414[#This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SUM(Tabela330414[#This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SUM(Tabela330414[#This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SUM(Tabela330414[#This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SUM(Tabela330414[#This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SUM(Tabela330414[#This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SUM(Tabela330414[#This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SUM(Tabela330414[#This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SUM(Tabela330414[#This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SUM(Tabela330414[#This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SUM(Tabela431415[[#All],[Kolumna2]])</f>
        <v>0</v>
      </c>
      <c r="D85" s="48">
        <f>SUM(Tabela431415[[#All],[Kolumna3]])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SUM(Tabela1841425[#This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SUM(Tabela1841425[#This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SUM(Tabela1841425[#This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SUM(Tabela1841425[#This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SUM(Tabela1841425[#This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SUM(Tabela1841425[#This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SUM(Tabela1841425[#This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SUM(Tabela1841425[#This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SUM(Tabela1841425[#This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SUM(Tabela1841425[#This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SUM(Transport3412[[#All],[Kolumna2]])</f>
        <v>0</v>
      </c>
      <c r="D97" s="48">
        <f>SUM(Transport3412[[#All],[Kolumna3]])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SUM(Tabela1942426[#This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SUM(Tabela1942426[#This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SUM(Tabela1942426[#This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SUM(Tabela1942426[#This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SUM(Tabela1942426[#This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SUM(Tabela1942426[#This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SUM(Tabela1942426[#This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SUM(Tabela1942426[#This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SUM(Tabela1942426[#This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SUM(Tabela1942426[#This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SUM(Tabela832416[[#All],[Kolumna2]])</f>
        <v>0</v>
      </c>
      <c r="D109" s="48">
        <f>SUM(Tabela832416[[#All],[Kolumna3]])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SUM(Tabela192143427[#This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SUM(Tabela192143427[#This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SUM(Tabela192143427[#This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SUM(Tabela192143427[#This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SUM(Tabela192143427[#This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SUM(Tabela192143427[#This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SUM(Tabela192143427[#This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SUM(Tabela192143427[#This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SUM(Tabela192143427[#This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SUM(Tabela192143427[#This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SUM(Tabela933417[[#All],[Kolumna2]])</f>
        <v>0</v>
      </c>
      <c r="D121" s="48">
        <f>SUM(Tabela933417[[#All],[Kolumna3]])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SUM(Tabela19212547431[#This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SUM(Tabela19212547431[#This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SUM(Tabela19212547431[#This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SUM(Tabela19212547431[#This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SUM(Tabela19212547431[#This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SUM(Tabela19212547431[#This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SUM(Tabela19212547431[#This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SUM(Tabela19212547431[#This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SUM(Tabela19212547431[#This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SUM(Tabela19212547431[#This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SUM(Tabela1034418[[#All],[Kolumna2]])</f>
        <v>0</v>
      </c>
      <c r="D133" s="48">
        <f>SUM(Tabela1034418[[#All],[Kolumna3]])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SUM(Tabela19212446430[#This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SUM(Tabela19212446430[#This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SUM(Tabela19212446430[#This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SUM(Tabela19212446430[#This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SUM(Tabela19212446430[#This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SUM(Tabela19212446430[#This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SUM(Tabela19212446430[#This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SUM(Tabela19212446430[#This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SUM(Tabela19212446430[#This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SUM(Tabela19212446430[#This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SUM(Tabela1135419[[#All],[Kolumna2]])</f>
        <v>0</v>
      </c>
      <c r="D145" s="48">
        <f>SUM(Tabela1135419[[#All],[Kolumna3]])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SUM(Tabela192244428[#This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SUM(Tabela192244428[#This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SUM(Tabela192244428[#This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SUM(Tabela192244428[#This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SUM(Tabela192244428[#This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SUM(Tabela192244428[#This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SUM(Tabela192244428[#This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SUM(Tabela192244428[#This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SUM(Tabela192244428[#This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SUM(Tabela192244428[#This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SUM(Tabela1236420[[#All],[Kolumna2]])</f>
        <v>0</v>
      </c>
      <c r="D157" s="48">
        <f>SUM(Tabela1236420[[#All],[Kolumna3]])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SUM(Tabela2548432[#This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SUM(Tabela2548432[#This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SUM(Tabela2548432[#This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SUM(Tabela2548432[#This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SUM(Tabela2548432[#This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SUM(Tabela2548432[#This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SUM(Tabela2548432[#This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SUM(Tabela2548432[#This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SUM(Tabela2548432[#This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SUM(Tabela2548432[#This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SUM(Tabela1337421[[#All],[Kolumna2]])</f>
        <v>0</v>
      </c>
      <c r="D169" s="48">
        <f>SUM(Tabela1337421[[#All],[Kolumna3]])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SUM(Tabela2649433[#This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SUM(Tabela2649433[#This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SUM(Tabela2649433[#This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SUM(Tabela2649433[#This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SUM(Tabela2649433[#This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SUM(Tabela2649433[#This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SUM(Tabela2649433[#This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SUM(Tabela2649433[#This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SUM(Tabela2649433[#This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SUM(Tabela2649433[#This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SUM(Tabela1438422[[#All],[Kolumna2]])</f>
        <v>0</v>
      </c>
      <c r="D181" s="48">
        <f>SUM(Tabela1438422[[#All],[Kolumna3]])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SUM(Tabela2750434[#This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SUM(Tabela2750434[#This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SUM(Tabela2750434[#This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SUM(Tabela2750434[#This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SUM(Tabela2750434[#This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SUM(Tabela2750434[#This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SUM(Tabela2750434[#This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SUM(Tabela2750434[#This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SUM(Tabela2750434[#This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SUM(Tabela2750434[#This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SUM(Tabela1539423[[#All],[Kolumna2]])</f>
        <v>0</v>
      </c>
      <c r="D193" s="48">
        <f>SUM(Tabela1539423[[#All],[Kolumna3]])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SUM(Tabela2851435[#This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SUM(Tabela2851435[#This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SUM(Tabela2851435[#This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SUM(Tabela2851435[#This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SUM(Tabela2851435[#This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SUM(Tabela2851435[#This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SUM(Tabela2851435[#This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SUM(Tabela2851435[#This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SUM(Tabela2851435[#This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SUM(Tabela2851435[#This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SUM(Tabela1640424[[#All],[Kolumna2]])</f>
        <v>0</v>
      </c>
      <c r="D205" s="48">
        <f>SUM(Tabela1640424[[#All],[Kolumna3]])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SUM(Tabela192345429[#This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SUM(Tabela192345429[#This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SUM(Tabela192345429[#This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SUM(Tabela192345429[#This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SUM(Tabela192345429[#This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SUM(Tabela192345429[#This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SUM(Tabela192345429[#This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SUM(Tabela192345429[#This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SUM(Tabela192345429[#This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SUM(Tabela192345429[#This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SUM(Tabela164058436[[#All],[Kolumna2]])</f>
        <v>0</v>
      </c>
      <c r="D217" s="48">
        <f>SUM(Tabela164058436[[#All],[Kolumna3]])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SUM(Tabela19234559437[#This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SUM(Tabela19234559437[#This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SUM(Tabela19234559437[#This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SUM(Tabela19234559437[#This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SUM(Tabela19234559437[#This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SUM(Tabela19234559437[#This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SUM(Tabela19234559437[#This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SUM(Tabela19234559437[#This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SUM(Tabela19234559437[#This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SUM(Tabela19234559437[#This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SUM(Tabela16405860438[[#All],[Kolumna2]])</f>
        <v>0</v>
      </c>
      <c r="D229" s="48">
        <f>SUM(Tabela16405860438[[#All],[Kolumna3]])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SUM(Tabela1923455962440[#This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SUM(Tabela1923455962440[#This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SUM(Tabela1923455962440[#This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SUM(Tabela1923455962440[#This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SUM(Tabela1923455962440[#This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SUM(Tabela1923455962440[#This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SUM(Tabela1923455962440[#This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SUM(Tabela1923455962440[#This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SUM(Tabela1923455962440[#This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SUM(Tabela1923455962440[#This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SUM(Tabela1640586061439[[#All],[Kolumna2]])</f>
        <v>0</v>
      </c>
      <c r="D241" s="48">
        <f>SUM(Tabela1640586061439[[#All],[Kolumna3]])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SUM(Tabela1923455963441[#This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SUM(Tabela1923455963441[#This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SUM(Tabela1923455963441[#This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SUM(Tabela1923455963441[#This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SUM(Tabela1923455963441[#This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SUM(Tabela1923455963441[#This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SUM(Tabela1923455963441[#This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SUM(Tabela1923455963441[#This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SUM(Tabela1923455963441[#This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SUM(Tabela1923455963441[#This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{73491FC2-8A4E-B14B-A6AE-CBB0ED56B04F}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{A1B1F6B2-71EE-0146-BE3D-2F5BCCA4EC99}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{9F871112-4E01-A441-9BB5-03D9C96E0F0F}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{DCB68935-723C-6B45-8D22-EFC002456CF0}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{C418D193-4FFA-0740-A081-281318A0F041}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{9F690B4F-D6FB-804F-A597-190735700D50}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{AD5C438F-57BF-5B41-8A22-0703B8B13227}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{5F8A61E4-D11F-E949-B811-CB77B244FAC4}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{D1A24462-C11D-1F40-A0FF-FAD4FA234D25}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{20426D13-93C7-B741-B381-6776C019CB67}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{ED4C7D1A-2AA6-C843-B8B9-82BB628A6FE8}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{23CF0C3F-3D8F-F24F-90C3-5A09EC771ECC}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{CBC76689-6F3C-8B42-B35E-84F70D40E123}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{64022AF0-CD49-3E49-A16C-8EC3ED3FF3F4}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{6DFC6B1C-5F6E-6843-9167-86689760D09C}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{60192BB7-5503-3D4C-B8C7-B80905E1826F}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{2B443BD1-D5D7-9140-93C0-3D0F1582865C}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{814D4D35-C563-7C47-BC15-01139F2E08F5}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{7C283D2D-63C4-FE4F-A932-D607C5CE2786}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{B86540CB-2924-EB44-BDBD-6DF7787869AB}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{ED438C2F-13BD-1C4A-8323-550E6A24F3BB}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{4807E629-9C95-0B4E-9E01-B4DD5B39D75A}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{139B58F9-E8C5-E44C-B5A8-0A79B0B4663F}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{97E89F13-CB2C-6443-A13C-0C106CCBBD47}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{F935AB71-2260-0A4B-9087-E76669CC3523}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{D5B69A98-4B14-C146-B419-CD45E039D203}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{FD725061-B496-6F4B-9756-A6A154CC3294}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{C009F62E-F77D-D940-9DEE-C829B39133B7}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{284BA65F-5074-D341-88A4-03FA61686456}</x14:id>
        </ext>
      </extLst>
    </cfRule>
  </conditionalFormatting>
  <hyperlinks>
    <hyperlink ref="C5" r:id="rId1" display=" http://budzetdomowywtydzien.pl" xr:uid="{00000000-0004-0000-0E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491FC2-8A4E-B14B-A6AE-CBB0ED56B04F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A1B1F6B2-71EE-0146-BE3D-2F5BCCA4EC99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9F871112-4E01-A441-9BB5-03D9C96E0F0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DCB68935-723C-6B45-8D22-EFC002456CF0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C418D193-4FFA-0740-A081-281318A0F041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9F690B4F-D6FB-804F-A597-190735700D50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AD5C438F-57BF-5B41-8A22-0703B8B13227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5F8A61E4-D11F-E949-B811-CB77B244FAC4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D1A24462-C11D-1F40-A0FF-FAD4FA234D2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0426D13-93C7-B741-B381-6776C019CB67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D4C7D1A-2AA6-C843-B8B9-82BB628A6FE8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23CF0C3F-3D8F-F24F-90C3-5A09EC771ECC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CBC76689-6F3C-8B42-B35E-84F70D40E123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64022AF0-CD49-3E49-A16C-8EC3ED3FF3F4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6DFC6B1C-5F6E-6843-9167-86689760D09C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60192BB7-5503-3D4C-B8C7-B80905E1826F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B443BD1-D5D7-9140-93C0-3D0F1582865C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814D4D35-C563-7C47-BC15-01139F2E08F5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C283D2D-63C4-FE4F-A932-D607C5CE2786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B86540CB-2924-EB44-BDBD-6DF7787869AB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ED438C2F-13BD-1C4A-8323-550E6A24F3BB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4807E629-9C95-0B4E-9E01-B4DD5B39D75A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139B58F9-E8C5-E44C-B5A8-0A79B0B4663F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97E89F13-CB2C-6443-A13C-0C106CCBBD47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F935AB71-2260-0A4B-9087-E76669CC3523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D5B69A98-4B14-C146-B419-CD45E039D203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FD725061-B496-6F4B-9756-A6A154CC3294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C009F62E-F77D-D940-9DEE-C829B39133B7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284BA65F-5074-D341-88A4-03FA61686456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2:E213"/>
  <sheetViews>
    <sheetView showGridLines="0" workbookViewId="0">
      <selection activeCell="C15" sqref="C15"/>
    </sheetView>
  </sheetViews>
  <sheetFormatPr baseColWidth="10" defaultColWidth="8.83203125" defaultRowHeight="15" outlineLevelRow="1"/>
  <cols>
    <col min="1" max="1" width="1.6640625" customWidth="1"/>
    <col min="2" max="2" width="25" customWidth="1"/>
    <col min="3" max="3" width="48.6640625" customWidth="1"/>
    <col min="5" max="5" width="44" customWidth="1"/>
  </cols>
  <sheetData>
    <row r="2" spans="2:3" ht="24">
      <c r="B2" s="92" t="s">
        <v>149</v>
      </c>
      <c r="C2" s="92"/>
    </row>
    <row r="3" spans="2:3">
      <c r="B3" s="10"/>
      <c r="C3" s="10"/>
    </row>
    <row r="4" spans="2:3" ht="63" customHeight="1" outlineLevel="1">
      <c r="B4" s="93" t="s">
        <v>153</v>
      </c>
      <c r="C4" s="93"/>
    </row>
    <row r="5" spans="2:3" outlineLevel="1">
      <c r="B5" s="14" t="s">
        <v>147</v>
      </c>
      <c r="C5" s="16" t="s">
        <v>148</v>
      </c>
    </row>
    <row r="6" spans="2:3" outlineLevel="1">
      <c r="B6" s="10"/>
      <c r="C6" s="10"/>
    </row>
    <row r="7" spans="2:3">
      <c r="B7" s="10"/>
      <c r="C7" s="10"/>
    </row>
    <row r="8" spans="2:3" ht="22" thickBot="1">
      <c r="B8" s="12" t="s">
        <v>150</v>
      </c>
      <c r="C8" s="13"/>
    </row>
    <row r="10" spans="2:3" ht="19">
      <c r="B10" s="15" t="s">
        <v>26</v>
      </c>
    </row>
    <row r="11" spans="2:3">
      <c r="B11" s="1"/>
    </row>
    <row r="12" spans="2:3">
      <c r="B12" s="6" t="s">
        <v>0</v>
      </c>
      <c r="C12" s="6" t="s">
        <v>41</v>
      </c>
    </row>
    <row r="13" spans="2:3">
      <c r="B13" s="1"/>
    </row>
    <row r="14" spans="2:3">
      <c r="B14" s="8" t="s">
        <v>32</v>
      </c>
      <c r="C14" s="9"/>
    </row>
    <row r="15" spans="2:3" ht="16" outlineLevel="1">
      <c r="B15" s="21" t="s">
        <v>34</v>
      </c>
      <c r="C15" s="17"/>
    </row>
    <row r="16" spans="2:3" ht="32" outlineLevel="1">
      <c r="B16" s="21" t="s">
        <v>35</v>
      </c>
      <c r="C16" s="17"/>
    </row>
    <row r="17" spans="2:3" ht="16" outlineLevel="1">
      <c r="B17" s="21" t="s">
        <v>38</v>
      </c>
      <c r="C17" s="17"/>
    </row>
    <row r="18" spans="2:3" ht="16" outlineLevel="1">
      <c r="B18" s="21" t="s">
        <v>36</v>
      </c>
      <c r="C18" s="17"/>
    </row>
    <row r="19" spans="2:3" ht="16" outlineLevel="1">
      <c r="B19" s="21" t="s">
        <v>37</v>
      </c>
      <c r="C19" s="17"/>
    </row>
    <row r="20" spans="2:3" ht="16" outlineLevel="1">
      <c r="B20" s="21" t="s">
        <v>39</v>
      </c>
      <c r="C20" s="17"/>
    </row>
    <row r="21" spans="2:3" ht="16" outlineLevel="1">
      <c r="B21" s="21" t="s">
        <v>40</v>
      </c>
      <c r="C21" s="17"/>
    </row>
    <row r="22" spans="2:3" ht="16" outlineLevel="1">
      <c r="B22" s="21" t="s">
        <v>159</v>
      </c>
      <c r="C22" s="17"/>
    </row>
    <row r="23" spans="2:3" ht="16" outlineLevel="1">
      <c r="B23" s="21" t="s">
        <v>159</v>
      </c>
      <c r="C23" s="17"/>
    </row>
    <row r="24" spans="2:3" ht="16" outlineLevel="1">
      <c r="B24" s="21" t="s">
        <v>159</v>
      </c>
      <c r="C24" s="17"/>
    </row>
    <row r="25" spans="2:3" ht="16" outlineLevel="1">
      <c r="B25" s="21" t="s">
        <v>159</v>
      </c>
      <c r="C25" s="17"/>
    </row>
    <row r="26" spans="2:3" ht="16" outlineLevel="1">
      <c r="B26" s="21" t="s">
        <v>159</v>
      </c>
      <c r="C26" s="17"/>
    </row>
    <row r="27" spans="2:3" ht="16" outlineLevel="1">
      <c r="B27" s="21" t="s">
        <v>159</v>
      </c>
      <c r="C27" s="17"/>
    </row>
    <row r="28" spans="2:3" ht="16" outlineLevel="1">
      <c r="B28" s="21" t="s">
        <v>159</v>
      </c>
      <c r="C28" s="17"/>
    </row>
    <row r="29" spans="2:3" ht="16" outlineLevel="1">
      <c r="B29" s="21" t="s">
        <v>159</v>
      </c>
      <c r="C29" s="17"/>
    </row>
    <row r="30" spans="2:3">
      <c r="B30" s="4" t="s">
        <v>30</v>
      </c>
    </row>
    <row r="31" spans="2:3" ht="19">
      <c r="B31" s="15" t="s">
        <v>25</v>
      </c>
    </row>
    <row r="33" spans="2:3">
      <c r="B33" s="6" t="s">
        <v>0</v>
      </c>
      <c r="C33" s="6" t="s">
        <v>41</v>
      </c>
    </row>
    <row r="35" spans="2:3">
      <c r="B35" s="8" t="s">
        <v>1</v>
      </c>
      <c r="C35" s="9"/>
    </row>
    <row r="36" spans="2:3" ht="16" outlineLevel="1">
      <c r="B36" s="20" t="s">
        <v>2</v>
      </c>
      <c r="C36" s="17"/>
    </row>
    <row r="37" spans="2:3" ht="16" outlineLevel="1">
      <c r="B37" s="20" t="s">
        <v>3</v>
      </c>
      <c r="C37" s="17"/>
    </row>
    <row r="38" spans="2:3" ht="16" outlineLevel="1">
      <c r="B38" s="20" t="s">
        <v>4</v>
      </c>
      <c r="C38" s="17"/>
    </row>
    <row r="39" spans="2:3" ht="16" outlineLevel="1">
      <c r="B39" s="20" t="s">
        <v>5</v>
      </c>
      <c r="C39" s="17"/>
    </row>
    <row r="40" spans="2:3" ht="16" outlineLevel="1">
      <c r="B40" s="20" t="s">
        <v>9</v>
      </c>
      <c r="C40" s="17"/>
    </row>
    <row r="41" spans="2:3" ht="16" outlineLevel="1">
      <c r="B41" s="20" t="s">
        <v>159</v>
      </c>
      <c r="C41" s="18"/>
    </row>
    <row r="42" spans="2:3" ht="16" outlineLevel="1">
      <c r="B42" s="20" t="s">
        <v>159</v>
      </c>
      <c r="C42" s="18"/>
    </row>
    <row r="43" spans="2:3" ht="16" outlineLevel="1">
      <c r="B43" s="20" t="s">
        <v>159</v>
      </c>
      <c r="C43" s="18"/>
    </row>
    <row r="44" spans="2:3" ht="16" outlineLevel="1">
      <c r="B44" s="20" t="s">
        <v>159</v>
      </c>
      <c r="C44" s="18"/>
    </row>
    <row r="45" spans="2:3" ht="16" outlineLevel="1">
      <c r="B45" s="20" t="s">
        <v>159</v>
      </c>
      <c r="C45" s="18"/>
    </row>
    <row r="46" spans="2:3">
      <c r="B46" s="4" t="s">
        <v>30</v>
      </c>
      <c r="C46" s="5"/>
    </row>
    <row r="47" spans="2:3">
      <c r="B47" s="8" t="s">
        <v>10</v>
      </c>
      <c r="C47" s="9"/>
    </row>
    <row r="48" spans="2:3" ht="16" outlineLevel="1">
      <c r="B48" s="20" t="s">
        <v>11</v>
      </c>
      <c r="C48" s="17"/>
    </row>
    <row r="49" spans="2:3" ht="16" outlineLevel="1">
      <c r="B49" s="20" t="s">
        <v>14</v>
      </c>
      <c r="C49" s="17"/>
    </row>
    <row r="50" spans="2:3" ht="16" outlineLevel="1">
      <c r="B50" s="20" t="s">
        <v>12</v>
      </c>
      <c r="C50" s="17"/>
    </row>
    <row r="51" spans="2:3" ht="16" outlineLevel="1">
      <c r="B51" s="20" t="s">
        <v>13</v>
      </c>
      <c r="C51" s="17"/>
    </row>
    <row r="52" spans="2:3" ht="16" outlineLevel="1">
      <c r="B52" s="20" t="s">
        <v>33</v>
      </c>
      <c r="C52" s="17"/>
    </row>
    <row r="53" spans="2:3" ht="16" outlineLevel="1">
      <c r="B53" s="20" t="s">
        <v>15</v>
      </c>
      <c r="C53" s="17"/>
    </row>
    <row r="54" spans="2:3" ht="16" outlineLevel="1">
      <c r="B54" s="20" t="s">
        <v>16</v>
      </c>
      <c r="C54" s="17"/>
    </row>
    <row r="55" spans="2:3" ht="16" outlineLevel="1">
      <c r="B55" s="20" t="s">
        <v>17</v>
      </c>
      <c r="C55" s="17"/>
    </row>
    <row r="56" spans="2:3" ht="16" outlineLevel="1">
      <c r="B56" s="20" t="s">
        <v>104</v>
      </c>
      <c r="C56" s="17"/>
    </row>
    <row r="57" spans="2:3" ht="16" outlineLevel="1">
      <c r="B57" s="20" t="s">
        <v>9</v>
      </c>
      <c r="C57" s="17"/>
    </row>
    <row r="58" spans="2:3">
      <c r="B58" s="4" t="s">
        <v>30</v>
      </c>
      <c r="C58" s="5"/>
    </row>
    <row r="59" spans="2:3">
      <c r="B59" s="2" t="s">
        <v>6</v>
      </c>
      <c r="C59" s="3"/>
    </row>
    <row r="60" spans="2:3" ht="16" outlineLevel="1">
      <c r="B60" s="20" t="s">
        <v>91</v>
      </c>
      <c r="C60" s="17"/>
    </row>
    <row r="61" spans="2:3" ht="16" outlineLevel="1">
      <c r="B61" s="20" t="s">
        <v>92</v>
      </c>
      <c r="C61" s="17"/>
    </row>
    <row r="62" spans="2:3" ht="32" outlineLevel="1">
      <c r="B62" s="20" t="s">
        <v>89</v>
      </c>
      <c r="C62" s="17"/>
    </row>
    <row r="63" spans="2:3" ht="16" outlineLevel="1">
      <c r="B63" s="20" t="s">
        <v>90</v>
      </c>
      <c r="C63" s="17"/>
    </row>
    <row r="64" spans="2:3" ht="16" outlineLevel="1">
      <c r="B64" s="20" t="s">
        <v>7</v>
      </c>
      <c r="C64" s="17"/>
    </row>
    <row r="65" spans="2:3" ht="16" outlineLevel="1">
      <c r="B65" s="20" t="s">
        <v>93</v>
      </c>
      <c r="C65" s="17"/>
    </row>
    <row r="66" spans="2:3" ht="16" outlineLevel="1">
      <c r="B66" s="20" t="s">
        <v>8</v>
      </c>
      <c r="C66" s="17"/>
    </row>
    <row r="67" spans="2:3" ht="16" outlineLevel="1">
      <c r="B67" s="20" t="s">
        <v>9</v>
      </c>
      <c r="C67" s="17"/>
    </row>
    <row r="68" spans="2:3" ht="16" outlineLevel="1">
      <c r="B68" s="20" t="s">
        <v>159</v>
      </c>
      <c r="C68" s="18"/>
    </row>
    <row r="69" spans="2:3" ht="16" outlineLevel="1">
      <c r="B69" s="20" t="s">
        <v>159</v>
      </c>
      <c r="C69" s="18"/>
    </row>
    <row r="70" spans="2:3">
      <c r="B70" s="4" t="s">
        <v>30</v>
      </c>
    </row>
    <row r="71" spans="2:3">
      <c r="B71" s="2" t="s">
        <v>75</v>
      </c>
      <c r="C71" s="3"/>
    </row>
    <row r="72" spans="2:3" ht="16" outlineLevel="1">
      <c r="B72" s="20" t="s">
        <v>76</v>
      </c>
      <c r="C72" s="17"/>
    </row>
    <row r="73" spans="2:3" ht="16" outlineLevel="1">
      <c r="B73" s="20" t="s">
        <v>77</v>
      </c>
      <c r="C73" s="17"/>
    </row>
    <row r="74" spans="2:3" ht="16" outlineLevel="1">
      <c r="B74" s="20" t="s">
        <v>78</v>
      </c>
      <c r="C74" s="17"/>
    </row>
    <row r="75" spans="2:3" ht="16" outlineLevel="1">
      <c r="B75" s="20" t="s">
        <v>79</v>
      </c>
      <c r="C75" s="17"/>
    </row>
    <row r="76" spans="2:3" ht="16" outlineLevel="1">
      <c r="B76" s="20" t="s">
        <v>9</v>
      </c>
      <c r="C76" s="17"/>
    </row>
    <row r="77" spans="2:3" ht="16" outlineLevel="1">
      <c r="B77" s="20" t="s">
        <v>159</v>
      </c>
      <c r="C77" s="18"/>
    </row>
    <row r="78" spans="2:3" ht="16" outlineLevel="1">
      <c r="B78" s="20" t="s">
        <v>159</v>
      </c>
      <c r="C78" s="18"/>
    </row>
    <row r="79" spans="2:3" ht="16" outlineLevel="1">
      <c r="B79" s="20" t="s">
        <v>159</v>
      </c>
      <c r="C79" s="18"/>
    </row>
    <row r="80" spans="2:3" ht="16" outlineLevel="1">
      <c r="B80" s="20" t="s">
        <v>159</v>
      </c>
      <c r="C80" s="18"/>
    </row>
    <row r="81" spans="2:5" ht="16" outlineLevel="1">
      <c r="B81" s="20" t="s">
        <v>159</v>
      </c>
      <c r="C81" s="18"/>
    </row>
    <row r="83" spans="2:5">
      <c r="B83" s="2" t="s">
        <v>98</v>
      </c>
      <c r="C83" s="3"/>
      <c r="E83" s="11"/>
    </row>
    <row r="84" spans="2:5" ht="16" outlineLevel="1">
      <c r="B84" s="20" t="s">
        <v>99</v>
      </c>
      <c r="C84" s="17"/>
    </row>
    <row r="85" spans="2:5" ht="16" outlineLevel="1">
      <c r="B85" s="20" t="s">
        <v>100</v>
      </c>
      <c r="C85" s="17"/>
    </row>
    <row r="86" spans="2:5" ht="16" outlineLevel="1">
      <c r="B86" s="20" t="s">
        <v>101</v>
      </c>
      <c r="C86" s="17"/>
    </row>
    <row r="87" spans="2:5" ht="16" outlineLevel="1">
      <c r="B87" s="20" t="s">
        <v>9</v>
      </c>
      <c r="C87" s="17"/>
    </row>
    <row r="88" spans="2:5" ht="16" outlineLevel="1">
      <c r="B88" s="20" t="s">
        <v>159</v>
      </c>
      <c r="C88" s="18"/>
    </row>
    <row r="89" spans="2:5" ht="16" outlineLevel="1">
      <c r="B89" s="20" t="s">
        <v>159</v>
      </c>
      <c r="C89" s="18"/>
    </row>
    <row r="90" spans="2:5" ht="16" outlineLevel="1">
      <c r="B90" s="20" t="s">
        <v>159</v>
      </c>
      <c r="C90" s="18"/>
    </row>
    <row r="91" spans="2:5" ht="16" outlineLevel="1">
      <c r="B91" s="20" t="s">
        <v>159</v>
      </c>
      <c r="C91" s="18"/>
    </row>
    <row r="92" spans="2:5" ht="16" outlineLevel="1">
      <c r="B92" s="20" t="s">
        <v>159</v>
      </c>
      <c r="C92" s="18"/>
    </row>
    <row r="93" spans="2:5" ht="16" outlineLevel="1">
      <c r="B93" s="20" t="s">
        <v>159</v>
      </c>
      <c r="C93" s="18"/>
    </row>
    <row r="94" spans="2:5">
      <c r="B94" s="7"/>
    </row>
    <row r="95" spans="2:5">
      <c r="B95" s="2" t="s">
        <v>18</v>
      </c>
      <c r="C95" s="3"/>
    </row>
    <row r="96" spans="2:5" ht="16" outlineLevel="1">
      <c r="B96" s="20" t="s">
        <v>125</v>
      </c>
      <c r="C96" s="17"/>
    </row>
    <row r="97" spans="2:3" ht="16" outlineLevel="1">
      <c r="B97" s="20" t="s">
        <v>83</v>
      </c>
      <c r="C97" s="17"/>
    </row>
    <row r="98" spans="2:3" ht="16" outlineLevel="1">
      <c r="B98" s="20" t="s">
        <v>82</v>
      </c>
      <c r="C98" s="17"/>
    </row>
    <row r="99" spans="2:3" ht="16" outlineLevel="1">
      <c r="B99" s="20" t="s">
        <v>84</v>
      </c>
      <c r="C99" s="17"/>
    </row>
    <row r="100" spans="2:3" ht="16" outlineLevel="1">
      <c r="B100" s="20" t="s">
        <v>9</v>
      </c>
      <c r="C100" s="17"/>
    </row>
    <row r="101" spans="2:3" ht="16" outlineLevel="1">
      <c r="B101" s="20" t="s">
        <v>159</v>
      </c>
      <c r="C101" s="18"/>
    </row>
    <row r="102" spans="2:3" ht="16" outlineLevel="1">
      <c r="B102" s="20" t="s">
        <v>159</v>
      </c>
      <c r="C102" s="18"/>
    </row>
    <row r="103" spans="2:3" ht="16" outlineLevel="1">
      <c r="B103" s="20" t="s">
        <v>159</v>
      </c>
      <c r="C103" s="18"/>
    </row>
    <row r="104" spans="2:3" ht="16" outlineLevel="1">
      <c r="B104" s="20" t="s">
        <v>159</v>
      </c>
      <c r="C104" s="18"/>
    </row>
    <row r="105" spans="2:3" ht="16" outlineLevel="1">
      <c r="B105" s="20" t="s">
        <v>159</v>
      </c>
      <c r="C105" s="18"/>
    </row>
    <row r="106" spans="2:3">
      <c r="B106" s="4" t="s">
        <v>30</v>
      </c>
    </row>
    <row r="107" spans="2:3">
      <c r="B107" s="2" t="s">
        <v>80</v>
      </c>
      <c r="C107" s="3"/>
    </row>
    <row r="108" spans="2:3" ht="16" outlineLevel="1">
      <c r="B108" s="20" t="s">
        <v>81</v>
      </c>
      <c r="C108" s="17"/>
    </row>
    <row r="109" spans="2:3" ht="16" outlineLevel="1">
      <c r="B109" s="20" t="s">
        <v>86</v>
      </c>
      <c r="C109" s="17"/>
    </row>
    <row r="110" spans="2:3" ht="16" outlineLevel="1">
      <c r="B110" s="20" t="s">
        <v>87</v>
      </c>
      <c r="C110" s="17"/>
    </row>
    <row r="111" spans="2:3" ht="16" outlineLevel="1">
      <c r="B111" s="20" t="s">
        <v>88</v>
      </c>
      <c r="C111" s="17"/>
    </row>
    <row r="112" spans="2:3" ht="16" outlineLevel="1">
      <c r="B112" s="20" t="s">
        <v>9</v>
      </c>
      <c r="C112" s="17"/>
    </row>
    <row r="113" spans="2:3" ht="16" outlineLevel="1">
      <c r="B113" s="20" t="s">
        <v>159</v>
      </c>
      <c r="C113" s="18"/>
    </row>
    <row r="114" spans="2:3" ht="16" outlineLevel="1">
      <c r="B114" s="20" t="s">
        <v>159</v>
      </c>
      <c r="C114" s="18"/>
    </row>
    <row r="115" spans="2:3" ht="16" outlineLevel="1">
      <c r="B115" s="20" t="s">
        <v>159</v>
      </c>
      <c r="C115" s="18"/>
    </row>
    <row r="116" spans="2:3" ht="16" outlineLevel="1">
      <c r="B116" s="20" t="s">
        <v>159</v>
      </c>
      <c r="C116" s="18"/>
    </row>
    <row r="117" spans="2:3" ht="16" outlineLevel="1">
      <c r="B117" s="20" t="s">
        <v>159</v>
      </c>
      <c r="C117" s="18"/>
    </row>
    <row r="118" spans="2:3">
      <c r="B118" s="4" t="s">
        <v>30</v>
      </c>
    </row>
    <row r="119" spans="2:3">
      <c r="B119" s="2" t="s">
        <v>103</v>
      </c>
      <c r="C119" s="3"/>
    </row>
    <row r="120" spans="2:3" ht="16" outlineLevel="1">
      <c r="B120" s="20" t="s">
        <v>116</v>
      </c>
      <c r="C120" s="17"/>
    </row>
    <row r="121" spans="2:3" ht="16" outlineLevel="1">
      <c r="B121" s="20" t="s">
        <v>117</v>
      </c>
      <c r="C121" s="17"/>
    </row>
    <row r="122" spans="2:3" ht="16" outlineLevel="1">
      <c r="B122" s="20" t="s">
        <v>118</v>
      </c>
      <c r="C122" s="17"/>
    </row>
    <row r="123" spans="2:3" ht="16" outlineLevel="1">
      <c r="B123" s="20" t="s">
        <v>119</v>
      </c>
      <c r="C123" s="17"/>
    </row>
    <row r="124" spans="2:3" ht="16" outlineLevel="1">
      <c r="B124" s="20" t="s">
        <v>120</v>
      </c>
      <c r="C124" s="17"/>
    </row>
    <row r="125" spans="2:3" ht="16" outlineLevel="1">
      <c r="B125" s="20" t="s">
        <v>9</v>
      </c>
      <c r="C125" s="17"/>
    </row>
    <row r="126" spans="2:3" ht="16" outlineLevel="1">
      <c r="B126" s="20" t="s">
        <v>159</v>
      </c>
      <c r="C126" s="18"/>
    </row>
    <row r="127" spans="2:3" ht="16" outlineLevel="1">
      <c r="B127" s="20" t="s">
        <v>159</v>
      </c>
      <c r="C127" s="18"/>
    </row>
    <row r="128" spans="2:3" ht="16" outlineLevel="1">
      <c r="B128" s="20" t="s">
        <v>159</v>
      </c>
      <c r="C128" s="18"/>
    </row>
    <row r="129" spans="2:3" ht="16" outlineLevel="1">
      <c r="B129" s="20" t="s">
        <v>159</v>
      </c>
      <c r="C129" s="18"/>
    </row>
    <row r="130" spans="2:3">
      <c r="B130" s="4" t="s">
        <v>30</v>
      </c>
    </row>
    <row r="131" spans="2:3">
      <c r="B131" s="2" t="s">
        <v>105</v>
      </c>
      <c r="C131" s="3"/>
    </row>
    <row r="132" spans="2:3" ht="16" outlineLevel="1">
      <c r="B132" s="20" t="s">
        <v>107</v>
      </c>
      <c r="C132" s="17"/>
    </row>
    <row r="133" spans="2:3" ht="16" outlineLevel="1">
      <c r="B133" s="20" t="s">
        <v>106</v>
      </c>
      <c r="C133" s="17"/>
    </row>
    <row r="134" spans="2:3" ht="16" outlineLevel="1">
      <c r="B134" s="20" t="s">
        <v>109</v>
      </c>
      <c r="C134" s="17"/>
    </row>
    <row r="135" spans="2:3" ht="16" outlineLevel="1">
      <c r="B135" s="20" t="s">
        <v>108</v>
      </c>
      <c r="C135" s="17"/>
    </row>
    <row r="136" spans="2:3" ht="16" outlineLevel="1">
      <c r="B136" s="20" t="s">
        <v>114</v>
      </c>
      <c r="C136" s="17"/>
    </row>
    <row r="137" spans="2:3" ht="16" outlineLevel="1">
      <c r="B137" s="20" t="s">
        <v>110</v>
      </c>
      <c r="C137" s="17"/>
    </row>
    <row r="138" spans="2:3" ht="16" outlineLevel="1">
      <c r="B138" s="20" t="s">
        <v>124</v>
      </c>
      <c r="C138" s="17"/>
    </row>
    <row r="139" spans="2:3" ht="16" outlineLevel="1">
      <c r="B139" s="20" t="s">
        <v>9</v>
      </c>
      <c r="C139" s="17"/>
    </row>
    <row r="140" spans="2:3" ht="16" outlineLevel="1">
      <c r="B140" s="20" t="s">
        <v>159</v>
      </c>
      <c r="C140" s="18"/>
    </row>
    <row r="141" spans="2:3" ht="16" outlineLevel="1">
      <c r="B141" s="20" t="s">
        <v>159</v>
      </c>
      <c r="C141" s="18"/>
    </row>
    <row r="142" spans="2:3">
      <c r="B142" s="4" t="s">
        <v>30</v>
      </c>
    </row>
    <row r="143" spans="2:3">
      <c r="B143" s="2" t="s">
        <v>102</v>
      </c>
      <c r="C143" s="3"/>
    </row>
    <row r="144" spans="2:3" ht="16" outlineLevel="1">
      <c r="B144" s="20" t="s">
        <v>111</v>
      </c>
      <c r="C144" s="17"/>
    </row>
    <row r="145" spans="2:3" ht="16" outlineLevel="1">
      <c r="B145" s="20" t="s">
        <v>112</v>
      </c>
      <c r="C145" s="17"/>
    </row>
    <row r="146" spans="2:3" ht="16" outlineLevel="1">
      <c r="B146" s="20" t="s">
        <v>113</v>
      </c>
      <c r="C146" s="17"/>
    </row>
    <row r="147" spans="2:3" ht="16" outlineLevel="1">
      <c r="B147" s="20" t="s">
        <v>123</v>
      </c>
      <c r="C147" s="17"/>
    </row>
    <row r="148" spans="2:3" ht="16" outlineLevel="1">
      <c r="B148" s="20" t="s">
        <v>115</v>
      </c>
      <c r="C148" s="17"/>
    </row>
    <row r="149" spans="2:3" ht="16" outlineLevel="1">
      <c r="B149" s="20" t="s">
        <v>121</v>
      </c>
      <c r="C149" s="17"/>
    </row>
    <row r="150" spans="2:3" ht="16" outlineLevel="1">
      <c r="B150" s="20" t="s">
        <v>122</v>
      </c>
      <c r="C150" s="17"/>
    </row>
    <row r="151" spans="2:3" ht="16" outlineLevel="1">
      <c r="B151" s="20" t="s">
        <v>9</v>
      </c>
      <c r="C151" s="17"/>
    </row>
    <row r="152" spans="2:3" ht="16" outlineLevel="1">
      <c r="B152" s="20" t="s">
        <v>159</v>
      </c>
      <c r="C152" s="18"/>
    </row>
    <row r="153" spans="2:3" ht="16" outlineLevel="1">
      <c r="B153" s="20" t="s">
        <v>159</v>
      </c>
      <c r="C153" s="18"/>
    </row>
    <row r="154" spans="2:3">
      <c r="B154" s="4" t="s">
        <v>30</v>
      </c>
    </row>
    <row r="155" spans="2:3">
      <c r="B155" s="2" t="s">
        <v>19</v>
      </c>
      <c r="C155" s="3"/>
    </row>
    <row r="156" spans="2:3" ht="16" outlineLevel="1">
      <c r="B156" s="20" t="s">
        <v>21</v>
      </c>
      <c r="C156" s="17"/>
    </row>
    <row r="157" spans="2:3" ht="16" outlineLevel="1">
      <c r="B157" s="20" t="s">
        <v>85</v>
      </c>
      <c r="C157" s="17"/>
    </row>
    <row r="158" spans="2:3" ht="16" outlineLevel="1">
      <c r="B158" s="20" t="s">
        <v>20</v>
      </c>
      <c r="C158" s="17"/>
    </row>
    <row r="159" spans="2:3" ht="16" outlineLevel="1">
      <c r="B159" s="20" t="s">
        <v>9</v>
      </c>
      <c r="C159" s="17"/>
    </row>
    <row r="160" spans="2:3" ht="16" outlineLevel="1">
      <c r="B160" s="20" t="s">
        <v>159</v>
      </c>
      <c r="C160" s="17"/>
    </row>
    <row r="161" spans="2:3" ht="16" outlineLevel="1">
      <c r="B161" s="20" t="s">
        <v>159</v>
      </c>
      <c r="C161" s="17"/>
    </row>
    <row r="162" spans="2:3" ht="16" outlineLevel="1">
      <c r="B162" s="20" t="s">
        <v>159</v>
      </c>
      <c r="C162" s="18"/>
    </row>
    <row r="163" spans="2:3" ht="16" outlineLevel="1">
      <c r="B163" s="20" t="s">
        <v>159</v>
      </c>
      <c r="C163" s="18"/>
    </row>
    <row r="164" spans="2:3" ht="16" outlineLevel="1">
      <c r="B164" s="20" t="s">
        <v>159</v>
      </c>
      <c r="C164" s="18"/>
    </row>
    <row r="165" spans="2:3" ht="16" outlineLevel="1">
      <c r="B165" s="20" t="s">
        <v>159</v>
      </c>
      <c r="C165" s="18"/>
    </row>
    <row r="166" spans="2:3">
      <c r="B166" s="4" t="s">
        <v>30</v>
      </c>
    </row>
    <row r="167" spans="2:3">
      <c r="B167" s="2" t="s">
        <v>154</v>
      </c>
      <c r="C167" s="3"/>
    </row>
    <row r="168" spans="2:3" ht="16" outlineLevel="1">
      <c r="B168" s="20" t="s">
        <v>27</v>
      </c>
      <c r="C168" s="17"/>
    </row>
    <row r="169" spans="2:3" ht="32" outlineLevel="1">
      <c r="B169" s="20" t="s">
        <v>28</v>
      </c>
      <c r="C169" s="17"/>
    </row>
    <row r="170" spans="2:3" ht="16" outlineLevel="1">
      <c r="B170" s="20" t="s">
        <v>29</v>
      </c>
      <c r="C170" s="17"/>
    </row>
    <row r="171" spans="2:3" ht="16" outlineLevel="1">
      <c r="B171" s="20" t="s">
        <v>94</v>
      </c>
      <c r="C171" s="17"/>
    </row>
    <row r="172" spans="2:3" ht="16" outlineLevel="1">
      <c r="B172" s="20" t="s">
        <v>95</v>
      </c>
      <c r="C172" s="17"/>
    </row>
    <row r="173" spans="2:3" ht="16" outlineLevel="1">
      <c r="B173" s="20" t="s">
        <v>96</v>
      </c>
      <c r="C173" s="17"/>
    </row>
    <row r="174" spans="2:3" ht="16" outlineLevel="1">
      <c r="B174" s="20" t="s">
        <v>97</v>
      </c>
      <c r="C174" s="17"/>
    </row>
    <row r="175" spans="2:3" ht="16" outlineLevel="1">
      <c r="B175" s="20" t="s">
        <v>9</v>
      </c>
      <c r="C175" s="17"/>
    </row>
    <row r="176" spans="2:3" ht="16" outlineLevel="1">
      <c r="B176" s="20" t="s">
        <v>159</v>
      </c>
      <c r="C176" s="19"/>
    </row>
    <row r="177" spans="2:3" ht="16" outlineLevel="1">
      <c r="B177" s="20" t="s">
        <v>159</v>
      </c>
      <c r="C177" s="19"/>
    </row>
    <row r="179" spans="2:3">
      <c r="B179" s="2" t="s">
        <v>155</v>
      </c>
      <c r="C179" s="3"/>
    </row>
    <row r="180" spans="2:3" ht="16" outlineLevel="1">
      <c r="B180" s="20" t="s">
        <v>159</v>
      </c>
      <c r="C180" s="17"/>
    </row>
    <row r="181" spans="2:3" ht="16" outlineLevel="1">
      <c r="B181" s="20" t="s">
        <v>159</v>
      </c>
      <c r="C181" s="17"/>
    </row>
    <row r="182" spans="2:3" ht="16" outlineLevel="1">
      <c r="B182" s="20" t="s">
        <v>159</v>
      </c>
      <c r="C182" s="17"/>
    </row>
    <row r="183" spans="2:3" ht="16" outlineLevel="1">
      <c r="B183" s="20" t="s">
        <v>159</v>
      </c>
      <c r="C183" s="17"/>
    </row>
    <row r="184" spans="2:3" ht="16" outlineLevel="1">
      <c r="B184" s="20" t="s">
        <v>159</v>
      </c>
      <c r="C184" s="17"/>
    </row>
    <row r="185" spans="2:3" ht="16" outlineLevel="1">
      <c r="B185" s="20" t="s">
        <v>159</v>
      </c>
      <c r="C185" s="17"/>
    </row>
    <row r="186" spans="2:3" ht="16" outlineLevel="1">
      <c r="B186" s="20" t="s">
        <v>159</v>
      </c>
      <c r="C186" s="17"/>
    </row>
    <row r="187" spans="2:3" ht="16" outlineLevel="1">
      <c r="B187" s="20" t="s">
        <v>159</v>
      </c>
      <c r="C187" s="17"/>
    </row>
    <row r="188" spans="2:3" ht="16" outlineLevel="1">
      <c r="B188" s="20" t="s">
        <v>159</v>
      </c>
      <c r="C188" s="19"/>
    </row>
    <row r="189" spans="2:3" ht="16" outlineLevel="1">
      <c r="B189" s="20" t="s">
        <v>159</v>
      </c>
      <c r="C189" s="19"/>
    </row>
    <row r="191" spans="2:3">
      <c r="B191" s="2" t="s">
        <v>156</v>
      </c>
      <c r="C191" s="3"/>
    </row>
    <row r="192" spans="2:3" ht="16" outlineLevel="1">
      <c r="B192" s="20" t="s">
        <v>159</v>
      </c>
      <c r="C192" s="17"/>
    </row>
    <row r="193" spans="2:3" ht="16" outlineLevel="1">
      <c r="B193" s="20" t="s">
        <v>159</v>
      </c>
      <c r="C193" s="17"/>
    </row>
    <row r="194" spans="2:3" ht="16" outlineLevel="1">
      <c r="B194" s="20" t="s">
        <v>159</v>
      </c>
      <c r="C194" s="17"/>
    </row>
    <row r="195" spans="2:3" ht="16" outlineLevel="1">
      <c r="B195" s="20" t="s">
        <v>159</v>
      </c>
      <c r="C195" s="17"/>
    </row>
    <row r="196" spans="2:3" ht="16" outlineLevel="1">
      <c r="B196" s="20" t="s">
        <v>159</v>
      </c>
      <c r="C196" s="17"/>
    </row>
    <row r="197" spans="2:3" ht="16" outlineLevel="1">
      <c r="B197" s="20" t="s">
        <v>159</v>
      </c>
      <c r="C197" s="17"/>
    </row>
    <row r="198" spans="2:3" ht="16" outlineLevel="1">
      <c r="B198" s="20" t="s">
        <v>159</v>
      </c>
      <c r="C198" s="17"/>
    </row>
    <row r="199" spans="2:3" ht="16" outlineLevel="1">
      <c r="B199" s="20" t="s">
        <v>159</v>
      </c>
      <c r="C199" s="17"/>
    </row>
    <row r="200" spans="2:3" ht="16" outlineLevel="1">
      <c r="B200" s="20" t="s">
        <v>159</v>
      </c>
      <c r="C200" s="19"/>
    </row>
    <row r="201" spans="2:3" ht="16" outlineLevel="1">
      <c r="B201" s="20" t="s">
        <v>159</v>
      </c>
      <c r="C201" s="19"/>
    </row>
    <row r="202" spans="2:3">
      <c r="B202" t="s">
        <v>159</v>
      </c>
    </row>
    <row r="203" spans="2:3">
      <c r="B203" s="2" t="s">
        <v>157</v>
      </c>
      <c r="C203" s="3"/>
    </row>
    <row r="204" spans="2:3" ht="16" outlineLevel="1">
      <c r="B204" s="20" t="s">
        <v>159</v>
      </c>
      <c r="C204" s="17"/>
    </row>
    <row r="205" spans="2:3" ht="16" outlineLevel="1">
      <c r="B205" s="20" t="s">
        <v>159</v>
      </c>
      <c r="C205" s="17"/>
    </row>
    <row r="206" spans="2:3" ht="16" outlineLevel="1">
      <c r="B206" s="20" t="s">
        <v>159</v>
      </c>
      <c r="C206" s="17"/>
    </row>
    <row r="207" spans="2:3" ht="16" outlineLevel="1">
      <c r="B207" s="20" t="s">
        <v>159</v>
      </c>
      <c r="C207" s="17"/>
    </row>
    <row r="208" spans="2:3" ht="16" outlineLevel="1">
      <c r="B208" s="20" t="s">
        <v>159</v>
      </c>
      <c r="C208" s="17"/>
    </row>
    <row r="209" spans="2:3" ht="16" outlineLevel="1">
      <c r="B209" s="20" t="s">
        <v>159</v>
      </c>
      <c r="C209" s="17"/>
    </row>
    <row r="210" spans="2:3" ht="16" outlineLevel="1">
      <c r="B210" s="20" t="s">
        <v>159</v>
      </c>
      <c r="C210" s="17"/>
    </row>
    <row r="211" spans="2:3" ht="16" outlineLevel="1">
      <c r="B211" s="20" t="s">
        <v>159</v>
      </c>
      <c r="C211" s="17"/>
    </row>
    <row r="212" spans="2:3" ht="16" outlineLevel="1">
      <c r="B212" s="20" t="s">
        <v>159</v>
      </c>
      <c r="C212" s="19"/>
    </row>
    <row r="213" spans="2:3" ht="16" outlineLevel="1">
      <c r="B213" s="20" t="s">
        <v>159</v>
      </c>
      <c r="C213" s="19"/>
    </row>
  </sheetData>
  <mergeCells count="2">
    <mergeCell ref="B2:C2"/>
    <mergeCell ref="B4:C4"/>
  </mergeCells>
  <hyperlinks>
    <hyperlink ref="C5" r:id="rId1" display=" http://budzetdomowywtydzien.pl" xr:uid="{00000000-0004-0000-0100-000000000000}"/>
  </hyperlinks>
  <pageMargins left="0.7" right="0.7" top="0.75" bottom="0.75" header="0.3" footer="0.3"/>
  <pageSetup paperSize="9" orientation="portrait" horizontalDpi="75" verticalDpi="75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6A55-291D-C74A-B116-3BC10DDD012E}">
  <dimension ref="B2:P71"/>
  <sheetViews>
    <sheetView showGridLines="0" workbookViewId="0">
      <pane xSplit="4" topLeftCell="E1" activePane="topRight" state="frozen"/>
      <selection pane="topRight" activeCell="E2" sqref="E2"/>
    </sheetView>
  </sheetViews>
  <sheetFormatPr baseColWidth="10" defaultColWidth="8.83203125" defaultRowHeight="15" outlineLevelRow="1"/>
  <cols>
    <col min="1" max="1" width="1.6640625" style="23" customWidth="1"/>
    <col min="2" max="2" width="40.6640625" style="23" customWidth="1"/>
    <col min="3" max="3" width="17.33203125" style="23" customWidth="1"/>
    <col min="4" max="4" width="4.33203125" style="23" customWidth="1"/>
    <col min="5" max="16" width="14.5" style="23" customWidth="1"/>
    <col min="17" max="16384" width="8.83203125" style="23"/>
  </cols>
  <sheetData>
    <row r="2" spans="2:16" ht="24">
      <c r="B2" s="87" t="s">
        <v>181</v>
      </c>
      <c r="C2" s="87"/>
    </row>
    <row r="3" spans="2:16">
      <c r="B3" s="24"/>
      <c r="C3" s="24"/>
    </row>
    <row r="4" spans="2:16" ht="63" customHeight="1" outlineLevel="1">
      <c r="B4" s="94" t="s">
        <v>185</v>
      </c>
      <c r="C4" s="94"/>
    </row>
    <row r="5" spans="2:16" outlineLevel="1">
      <c r="B5" s="25" t="s">
        <v>147</v>
      </c>
      <c r="C5" s="26" t="s">
        <v>148</v>
      </c>
    </row>
    <row r="6" spans="2:16" outlineLevel="1">
      <c r="B6" s="24"/>
      <c r="C6" s="24"/>
    </row>
    <row r="7" spans="2:16">
      <c r="B7" s="24"/>
      <c r="C7" s="24"/>
    </row>
    <row r="8" spans="2:16" ht="22" thickBot="1">
      <c r="B8" s="27" t="s">
        <v>209</v>
      </c>
      <c r="C8" s="28"/>
    </row>
    <row r="10" spans="2:16" ht="32">
      <c r="B10" s="42" t="s">
        <v>182</v>
      </c>
      <c r="C10" s="43" t="s">
        <v>192</v>
      </c>
      <c r="E10" s="43" t="s">
        <v>164</v>
      </c>
      <c r="F10" s="43" t="s">
        <v>165</v>
      </c>
      <c r="G10" s="43" t="s">
        <v>166</v>
      </c>
      <c r="H10" s="43" t="s">
        <v>167</v>
      </c>
      <c r="I10" s="43" t="s">
        <v>168</v>
      </c>
      <c r="J10" s="43" t="s">
        <v>169</v>
      </c>
      <c r="K10" s="43" t="s">
        <v>170</v>
      </c>
      <c r="L10" s="43" t="s">
        <v>171</v>
      </c>
      <c r="M10" s="43" t="s">
        <v>172</v>
      </c>
      <c r="N10" s="43" t="s">
        <v>173</v>
      </c>
      <c r="O10" s="43" t="s">
        <v>174</v>
      </c>
      <c r="P10" s="43" t="s">
        <v>175</v>
      </c>
    </row>
    <row r="11" spans="2:16">
      <c r="B11" s="41"/>
    </row>
    <row r="12" spans="2:16" ht="16" outlineLevel="1">
      <c r="B12" s="65" t="s">
        <v>187</v>
      </c>
      <c r="C12" s="66"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 ht="16" outlineLevel="1">
      <c r="B13" s="65" t="s">
        <v>207</v>
      </c>
      <c r="C13" s="66"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 ht="32" outlineLevel="1">
      <c r="B14" s="65" t="s">
        <v>205</v>
      </c>
      <c r="C14" s="66"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2:16" ht="16" outlineLevel="1">
      <c r="B15" s="65" t="s">
        <v>206</v>
      </c>
      <c r="C15" s="66"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2:16" ht="16" outlineLevel="1">
      <c r="B16" s="65" t="s">
        <v>183</v>
      </c>
      <c r="C16" s="66">
        <v>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6" outlineLevel="1">
      <c r="B17" s="65" t="s">
        <v>184</v>
      </c>
      <c r="C17" s="66"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2:16" ht="16" outlineLevel="1">
      <c r="B18" s="65" t="s">
        <v>186</v>
      </c>
      <c r="C18" s="66"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2:16" ht="16" outlineLevel="1">
      <c r="B19" s="65" t="s">
        <v>188</v>
      </c>
      <c r="C19" s="66">
        <v>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 ht="16" outlineLevel="1">
      <c r="B20" s="65" t="s">
        <v>189</v>
      </c>
      <c r="C20" s="66">
        <v>0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6" outlineLevel="1">
      <c r="B21" s="65" t="s">
        <v>190</v>
      </c>
      <c r="C21" s="66">
        <v>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2:16" ht="16" outlineLevel="1">
      <c r="B22" s="65" t="s">
        <v>191</v>
      </c>
      <c r="C22" s="66">
        <v>0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2:16" ht="16" outlineLevel="1">
      <c r="B23" s="65" t="s">
        <v>203</v>
      </c>
      <c r="C23" s="66">
        <v>0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2:16" ht="16" outlineLevel="1">
      <c r="B24" s="65" t="s">
        <v>204</v>
      </c>
      <c r="C24" s="66">
        <v>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16" outlineLevel="1">
      <c r="B25" s="65"/>
      <c r="C25" s="66">
        <v>0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2:16" outlineLevel="1">
      <c r="B26" s="65"/>
      <c r="C26" s="66">
        <v>0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2:16" outlineLevel="1">
      <c r="B27" s="65"/>
      <c r="C27" s="66">
        <v>0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2:16" outlineLevel="1">
      <c r="B28" s="65"/>
      <c r="C28" s="66">
        <v>0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6" outlineLevel="1">
      <c r="B29" s="65"/>
      <c r="C29" s="66">
        <v>0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outlineLevel="1">
      <c r="B30" s="65"/>
      <c r="C30" s="66">
        <v>0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outlineLevel="1">
      <c r="B31" s="65"/>
      <c r="C31" s="66">
        <v>0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2:16" outlineLevel="1">
      <c r="B32" s="65"/>
      <c r="C32" s="66">
        <v>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16" outlineLevel="1">
      <c r="B33" s="65"/>
      <c r="C33" s="66">
        <v>0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2:16" outlineLevel="1">
      <c r="B34" s="65"/>
      <c r="C34" s="66">
        <v>0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2:16" outlineLevel="1">
      <c r="B35" s="65"/>
      <c r="C35" s="66">
        <v>0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 outlineLevel="1">
      <c r="B36" s="65"/>
      <c r="C36" s="66">
        <v>0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2:16" outlineLevel="1">
      <c r="B37" s="65"/>
      <c r="C37" s="66">
        <v>0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2:16" outlineLevel="1">
      <c r="B38" s="65"/>
      <c r="C38" s="66">
        <v>0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2:16" outlineLevel="1">
      <c r="B39" s="65"/>
      <c r="C39" s="66">
        <v>0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2:16" outlineLevel="1">
      <c r="B40" s="65"/>
      <c r="C40" s="66">
        <v>0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2:16" outlineLevel="1">
      <c r="B41" s="65"/>
      <c r="C41" s="66">
        <v>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2:16" outlineLevel="1">
      <c r="B42" s="65"/>
      <c r="C42" s="66">
        <v>0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2:16">
      <c r="B43" s="55" t="s">
        <v>30</v>
      </c>
    </row>
    <row r="44" spans="2:16">
      <c r="B44" s="67" t="s">
        <v>139</v>
      </c>
      <c r="C44" s="23">
        <f>SUM(C12:C42)</f>
        <v>0</v>
      </c>
      <c r="E44" s="23">
        <f t="shared" ref="E44:P44" si="0">SUM(E12:E42)</f>
        <v>0</v>
      </c>
      <c r="F44" s="23">
        <f t="shared" si="0"/>
        <v>0</v>
      </c>
      <c r="G44" s="23">
        <f t="shared" si="0"/>
        <v>0</v>
      </c>
      <c r="H44" s="23">
        <f t="shared" si="0"/>
        <v>0</v>
      </c>
      <c r="I44" s="23">
        <f t="shared" si="0"/>
        <v>0</v>
      </c>
      <c r="J44" s="23">
        <f t="shared" si="0"/>
        <v>0</v>
      </c>
      <c r="K44" s="23">
        <f t="shared" si="0"/>
        <v>0</v>
      </c>
      <c r="L44" s="23">
        <f t="shared" si="0"/>
        <v>0</v>
      </c>
      <c r="M44" s="23">
        <f t="shared" si="0"/>
        <v>0</v>
      </c>
      <c r="N44" s="23">
        <f t="shared" si="0"/>
        <v>0</v>
      </c>
      <c r="O44" s="23">
        <f t="shared" si="0"/>
        <v>0</v>
      </c>
      <c r="P44" s="23">
        <f t="shared" si="0"/>
        <v>0</v>
      </c>
    </row>
    <row r="46" spans="2:16" ht="22" thickBot="1">
      <c r="B46" s="27" t="s">
        <v>193</v>
      </c>
      <c r="C46" s="28"/>
    </row>
    <row r="48" spans="2:16" ht="32">
      <c r="B48" s="42" t="s">
        <v>182</v>
      </c>
      <c r="C48" s="43" t="s">
        <v>194</v>
      </c>
      <c r="E48" s="43" t="s">
        <v>164</v>
      </c>
      <c r="F48" s="43" t="s">
        <v>165</v>
      </c>
      <c r="G48" s="43" t="s">
        <v>166</v>
      </c>
      <c r="H48" s="43" t="s">
        <v>167</v>
      </c>
      <c r="I48" s="43" t="s">
        <v>168</v>
      </c>
      <c r="J48" s="43" t="s">
        <v>169</v>
      </c>
      <c r="K48" s="43" t="s">
        <v>170</v>
      </c>
      <c r="L48" s="43" t="s">
        <v>171</v>
      </c>
      <c r="M48" s="43" t="s">
        <v>172</v>
      </c>
      <c r="N48" s="43" t="s">
        <v>173</v>
      </c>
      <c r="O48" s="43" t="s">
        <v>174</v>
      </c>
      <c r="P48" s="43" t="s">
        <v>175</v>
      </c>
    </row>
    <row r="49" spans="2:16">
      <c r="B49" s="41"/>
    </row>
    <row r="50" spans="2:16" ht="16" outlineLevel="1">
      <c r="B50" s="65" t="s">
        <v>196</v>
      </c>
      <c r="C50" s="66">
        <v>0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2:16" ht="16" outlineLevel="1">
      <c r="B51" s="65" t="s">
        <v>199</v>
      </c>
      <c r="C51" s="66">
        <v>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 ht="16" outlineLevel="1">
      <c r="B52" s="65" t="s">
        <v>200</v>
      </c>
      <c r="C52" s="66">
        <v>0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16" ht="16" outlineLevel="1">
      <c r="B53" s="65" t="s">
        <v>198</v>
      </c>
      <c r="C53" s="66">
        <v>0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16" ht="16" outlineLevel="1">
      <c r="B54" s="65" t="s">
        <v>197</v>
      </c>
      <c r="C54" s="66">
        <v>0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ht="16" outlineLevel="1">
      <c r="B55" s="65" t="s">
        <v>201</v>
      </c>
      <c r="C55" s="66">
        <v>0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2:16" ht="16" outlineLevel="1">
      <c r="B56" s="65" t="s">
        <v>202</v>
      </c>
      <c r="C56" s="66">
        <v>0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2:16" outlineLevel="1">
      <c r="B57" s="65"/>
      <c r="C57" s="66">
        <v>0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2:16" outlineLevel="1">
      <c r="B58" s="65"/>
      <c r="C58" s="66">
        <v>0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16" outlineLevel="1">
      <c r="B59" s="65"/>
      <c r="C59" s="66">
        <v>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16" outlineLevel="1">
      <c r="B60" s="65"/>
      <c r="C60" s="66">
        <v>0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16" outlineLevel="1">
      <c r="B61" s="65"/>
      <c r="C61" s="66">
        <v>0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16" outlineLevel="1">
      <c r="B62" s="65"/>
      <c r="C62" s="66">
        <v>0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</row>
    <row r="63" spans="2:16" outlineLevel="1">
      <c r="B63" s="65"/>
      <c r="C63" s="66">
        <v>0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2:16" outlineLevel="1">
      <c r="B64" s="65"/>
      <c r="C64" s="66">
        <v>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 outlineLevel="1">
      <c r="B65" s="65"/>
      <c r="C65" s="66">
        <v>0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>
      <c r="B66" s="55" t="s">
        <v>30</v>
      </c>
    </row>
    <row r="67" spans="2:16">
      <c r="B67" s="67" t="s">
        <v>139</v>
      </c>
      <c r="C67" s="23">
        <f>SUM(C50:C65)</f>
        <v>0</v>
      </c>
      <c r="E67" s="23">
        <f t="shared" ref="E67:P67" si="1">SUM(E50:E65)</f>
        <v>0</v>
      </c>
      <c r="F67" s="23">
        <f t="shared" si="1"/>
        <v>0</v>
      </c>
      <c r="G67" s="23">
        <f t="shared" si="1"/>
        <v>0</v>
      </c>
      <c r="H67" s="23">
        <f t="shared" si="1"/>
        <v>0</v>
      </c>
      <c r="I67" s="23">
        <f t="shared" si="1"/>
        <v>0</v>
      </c>
      <c r="J67" s="23">
        <f t="shared" si="1"/>
        <v>0</v>
      </c>
      <c r="K67" s="23">
        <f t="shared" si="1"/>
        <v>0</v>
      </c>
      <c r="L67" s="23">
        <f t="shared" si="1"/>
        <v>0</v>
      </c>
      <c r="M67" s="23">
        <f t="shared" si="1"/>
        <v>0</v>
      </c>
      <c r="N67" s="23">
        <f t="shared" si="1"/>
        <v>0</v>
      </c>
      <c r="O67" s="23">
        <f t="shared" si="1"/>
        <v>0</v>
      </c>
      <c r="P67" s="23">
        <f t="shared" si="1"/>
        <v>0</v>
      </c>
    </row>
    <row r="69" spans="2:16">
      <c r="B69" s="67" t="s">
        <v>195</v>
      </c>
      <c r="C69" s="68">
        <f>C44-C67</f>
        <v>0</v>
      </c>
      <c r="E69" s="68">
        <f t="shared" ref="E69:P69" si="2">E44-E67</f>
        <v>0</v>
      </c>
      <c r="F69" s="68">
        <f t="shared" si="2"/>
        <v>0</v>
      </c>
      <c r="G69" s="68">
        <f t="shared" si="2"/>
        <v>0</v>
      </c>
      <c r="H69" s="68">
        <f t="shared" si="2"/>
        <v>0</v>
      </c>
      <c r="I69" s="68">
        <f t="shared" si="2"/>
        <v>0</v>
      </c>
      <c r="J69" s="68">
        <f t="shared" si="2"/>
        <v>0</v>
      </c>
      <c r="K69" s="68">
        <f t="shared" si="2"/>
        <v>0</v>
      </c>
      <c r="L69" s="68">
        <f t="shared" si="2"/>
        <v>0</v>
      </c>
      <c r="M69" s="68">
        <f t="shared" si="2"/>
        <v>0</v>
      </c>
      <c r="N69" s="68">
        <f t="shared" si="2"/>
        <v>0</v>
      </c>
      <c r="O69" s="68">
        <f t="shared" si="2"/>
        <v>0</v>
      </c>
      <c r="P69" s="68">
        <f t="shared" si="2"/>
        <v>0</v>
      </c>
    </row>
    <row r="71" spans="2:16">
      <c r="B71" s="69" t="s">
        <v>208</v>
      </c>
    </row>
  </sheetData>
  <mergeCells count="2">
    <mergeCell ref="B2:C2"/>
    <mergeCell ref="B4:C4"/>
  </mergeCells>
  <hyperlinks>
    <hyperlink ref="C5" r:id="rId1" display=" http://budzetdomowywtydzien.pl" xr:uid="{A400C189-D13E-1844-A53C-7D06B35BC607}"/>
  </hyperlinks>
  <pageMargins left="0.7" right="0.7" top="0.75" bottom="0.75" header="0.3" footer="0.3"/>
  <pageSetup paperSize="9" orientation="portrait" horizontalDpi="75" verticalDpi="75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6"/>
  <dimension ref="B2:V254"/>
  <sheetViews>
    <sheetView showGridLines="0" tabSelected="1" workbookViewId="0">
      <selection activeCell="I2" sqref="I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9" width="25" style="23" customWidth="1"/>
    <col min="10" max="22" width="14.5" style="23" customWidth="1"/>
    <col min="23" max="16384" width="8.83203125" style="23"/>
  </cols>
  <sheetData>
    <row r="2" spans="2:7" ht="24">
      <c r="B2" s="87" t="s">
        <v>146</v>
      </c>
      <c r="C2" s="87"/>
      <c r="D2" s="95">
        <v>2019</v>
      </c>
      <c r="E2" s="96"/>
      <c r="F2" s="70" t="s">
        <v>160</v>
      </c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7"/>
      <c r="D4" s="97"/>
      <c r="E4" s="97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151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152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22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22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22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22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22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22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22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22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22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22" ht="18">
      <c r="B42" s="35"/>
      <c r="D42" s="36"/>
      <c r="E42" s="24"/>
    </row>
    <row r="43" spans="2:22">
      <c r="B43" s="24"/>
      <c r="C43" s="24"/>
      <c r="D43" s="24"/>
      <c r="E43" s="24"/>
    </row>
    <row r="44" spans="2:22" ht="22" thickBot="1">
      <c r="B44" s="27" t="s">
        <v>42</v>
      </c>
      <c r="C44" s="28"/>
      <c r="D44" s="28"/>
      <c r="E44" s="28"/>
      <c r="F44" s="28"/>
      <c r="G44" s="28"/>
      <c r="I44" s="67" t="s">
        <v>179</v>
      </c>
      <c r="J44" s="71">
        <v>12</v>
      </c>
      <c r="K44" s="69" t="s">
        <v>180</v>
      </c>
    </row>
    <row r="46" spans="2:22" ht="19">
      <c r="B46" s="40" t="s">
        <v>26</v>
      </c>
      <c r="I46" s="40" t="s">
        <v>177</v>
      </c>
    </row>
    <row r="47" spans="2:22">
      <c r="B47" s="41"/>
    </row>
    <row r="48" spans="2:22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42" t="s">
        <v>0</v>
      </c>
      <c r="J48" s="72" t="s">
        <v>176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2:22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73"/>
      <c r="J49" s="73" t="s">
        <v>163</v>
      </c>
      <c r="K49" s="45" t="s">
        <v>164</v>
      </c>
      <c r="L49" s="45" t="s">
        <v>165</v>
      </c>
      <c r="M49" s="45" t="s">
        <v>166</v>
      </c>
      <c r="N49" s="45" t="s">
        <v>167</v>
      </c>
      <c r="O49" s="45" t="s">
        <v>168</v>
      </c>
      <c r="P49" s="45" t="s">
        <v>169</v>
      </c>
      <c r="Q49" s="45" t="s">
        <v>170</v>
      </c>
      <c r="R49" s="45" t="s">
        <v>171</v>
      </c>
      <c r="S49" s="45" t="s">
        <v>172</v>
      </c>
      <c r="T49" s="45" t="s">
        <v>173</v>
      </c>
      <c r="U49" s="45" t="s">
        <v>174</v>
      </c>
      <c r="V49" s="45" t="s">
        <v>175</v>
      </c>
    </row>
    <row r="50" spans="2:22">
      <c r="B50" s="41"/>
    </row>
    <row r="51" spans="2:22">
      <c r="B51" s="47" t="str">
        <f>'Wzorzec kategorii'!B14</f>
        <v>Całkowite przychody</v>
      </c>
      <c r="C51" s="47">
        <f>Styczeń!C51+Luty!C51+Marzec!C51+Kwiecień!C51+Maj!C51+Czerwiec!C51+Lipiec!C51+Sierpień!C51+Wrzesień!C51+Październik!C51+Listopad!C51+Grudzień!C51</f>
        <v>0</v>
      </c>
      <c r="D51" s="48">
        <f>(SUM(K51:V51))</f>
        <v>0</v>
      </c>
      <c r="E51" s="47">
        <f>D51-C51</f>
        <v>0</v>
      </c>
      <c r="F51" s="49" t="str">
        <f>IFERROR(D51/C51,"")</f>
        <v/>
      </c>
      <c r="G51" s="47"/>
      <c r="I51" s="47" t="s">
        <v>32</v>
      </c>
      <c r="J51" s="74">
        <f>(SUM(K51:V51)/$J$44)</f>
        <v>0</v>
      </c>
      <c r="K51" s="47">
        <f>Styczeń!D51</f>
        <v>0</v>
      </c>
      <c r="L51" s="47">
        <f>Luty!D51</f>
        <v>0</v>
      </c>
      <c r="M51" s="47">
        <f>Marzec!D51</f>
        <v>0</v>
      </c>
      <c r="N51" s="47">
        <f>Kwiecień!D51</f>
        <v>0</v>
      </c>
      <c r="O51" s="47">
        <f>Maj!D51</f>
        <v>0</v>
      </c>
      <c r="P51" s="47">
        <f>Czerwiec!D51</f>
        <v>0</v>
      </c>
      <c r="Q51" s="47">
        <f>Lipiec!D51</f>
        <v>0</v>
      </c>
      <c r="R51" s="47">
        <f>Sierpień!D51</f>
        <v>0</v>
      </c>
      <c r="S51" s="47">
        <f>Wrzesień!D51</f>
        <v>0</v>
      </c>
      <c r="T51" s="47">
        <f>Październik!D51</f>
        <v>0</v>
      </c>
      <c r="U51" s="47">
        <f>Listopad!D51</f>
        <v>0</v>
      </c>
      <c r="V51" s="47">
        <f>Grudzień!D51</f>
        <v>0</v>
      </c>
    </row>
    <row r="52" spans="2:22" ht="16" outlineLevel="1">
      <c r="B52" s="51" t="str">
        <f>'Wzorzec kategorii'!B15</f>
        <v>Wynagrodzenie</v>
      </c>
      <c r="C52" s="66">
        <f>Styczeń!C52+Luty!C52+Marzec!C52+Kwiecień!C52+Maj!C52+Czerwiec!C52+Lipiec!C52+Sierpień!C52+Wrzesień!C52+Październik!C52+Listopad!C52+Grudzień!C52</f>
        <v>0</v>
      </c>
      <c r="D52" s="66">
        <f t="shared" ref="D52:D66" si="0">(SUM(K52:V52))</f>
        <v>0</v>
      </c>
      <c r="E52" s="53">
        <f>PrzychodyROK[[#This Row],[Kolumna3]]-PrzychodyROK[[#This Row],[Kolumna2]]</f>
        <v>0</v>
      </c>
      <c r="F52" s="54" t="str">
        <f t="shared" ref="F52:F66" si="1">IFERROR(D52/C52,"")</f>
        <v/>
      </c>
      <c r="G52" s="51"/>
      <c r="I52" s="75" t="s">
        <v>34</v>
      </c>
      <c r="J52" s="74">
        <f t="shared" ref="J52:J66" si="2">(SUM(K52:V52)/$J$44)</f>
        <v>0</v>
      </c>
      <c r="K52" s="23">
        <f>Styczeń!D52</f>
        <v>0</v>
      </c>
      <c r="L52" s="23">
        <f>Luty!D52</f>
        <v>0</v>
      </c>
      <c r="M52" s="23">
        <f>Marzec!D52</f>
        <v>0</v>
      </c>
      <c r="N52" s="23">
        <f>Kwiecień!D52</f>
        <v>0</v>
      </c>
      <c r="O52" s="23">
        <f>Maj!D52</f>
        <v>0</v>
      </c>
      <c r="P52" s="23">
        <f>Czerwiec!D52</f>
        <v>0</v>
      </c>
      <c r="Q52" s="23">
        <f>Lipiec!D52</f>
        <v>0</v>
      </c>
      <c r="R52" s="23">
        <f>Sierpień!D52</f>
        <v>0</v>
      </c>
      <c r="S52" s="23">
        <f>Wrzesień!D52</f>
        <v>0</v>
      </c>
      <c r="T52" s="23">
        <f>Październik!D52</f>
        <v>0</v>
      </c>
      <c r="U52" s="23">
        <f>Listopad!D52</f>
        <v>0</v>
      </c>
      <c r="V52" s="23">
        <f>Grudzień!D52</f>
        <v>0</v>
      </c>
    </row>
    <row r="53" spans="2:22" ht="32" outlineLevel="1">
      <c r="B53" s="51" t="str">
        <f>'Wzorzec kategorii'!B16</f>
        <v>Wynagrodzenie Partnera / Partnerki</v>
      </c>
      <c r="C53" s="66">
        <f>Styczeń!C53+Luty!C53+Marzec!C53+Kwiecień!C53+Maj!C53+Czerwiec!C53+Lipiec!C53+Sierpień!C53+Wrzesień!C53+Październik!C53+Listopad!C53+Grudzień!C53</f>
        <v>0</v>
      </c>
      <c r="D53" s="66">
        <f t="shared" si="0"/>
        <v>0</v>
      </c>
      <c r="E53" s="53">
        <f>PrzychodyROK[[#This Row],[Kolumna3]]-PrzychodyROK[[#This Row],[Kolumna2]]</f>
        <v>0</v>
      </c>
      <c r="F53" s="54" t="str">
        <f t="shared" si="1"/>
        <v/>
      </c>
      <c r="G53" s="51"/>
      <c r="I53" s="75" t="s">
        <v>35</v>
      </c>
      <c r="J53" s="74">
        <f t="shared" si="2"/>
        <v>0</v>
      </c>
      <c r="K53" s="23">
        <f>Styczeń!D53</f>
        <v>0</v>
      </c>
      <c r="L53" s="23">
        <f>Luty!D53</f>
        <v>0</v>
      </c>
      <c r="M53" s="23">
        <f>Marzec!D53</f>
        <v>0</v>
      </c>
      <c r="N53" s="23">
        <f>Kwiecień!D53</f>
        <v>0</v>
      </c>
      <c r="O53" s="23">
        <f>Maj!D53</f>
        <v>0</v>
      </c>
      <c r="P53" s="23">
        <f>Czerwiec!D53</f>
        <v>0</v>
      </c>
      <c r="Q53" s="23">
        <f>Lipiec!D53</f>
        <v>0</v>
      </c>
      <c r="R53" s="23">
        <f>Sierpień!D53</f>
        <v>0</v>
      </c>
      <c r="S53" s="23">
        <f>Wrzesień!D53</f>
        <v>0</v>
      </c>
      <c r="T53" s="23">
        <f>Październik!D53</f>
        <v>0</v>
      </c>
      <c r="U53" s="23">
        <f>Listopad!D53</f>
        <v>0</v>
      </c>
      <c r="V53" s="23">
        <f>Grudzień!D53</f>
        <v>0</v>
      </c>
    </row>
    <row r="54" spans="2:22" ht="16" outlineLevel="1">
      <c r="B54" s="51" t="str">
        <f>'Wzorzec kategorii'!B17</f>
        <v>Premia</v>
      </c>
      <c r="C54" s="66">
        <f>Styczeń!C54+Luty!C54+Marzec!C54+Kwiecień!C54+Maj!C54+Czerwiec!C54+Lipiec!C54+Sierpień!C54+Wrzesień!C54+Październik!C54+Listopad!C54+Grudzień!C54</f>
        <v>0</v>
      </c>
      <c r="D54" s="66">
        <f t="shared" si="0"/>
        <v>0</v>
      </c>
      <c r="E54" s="53">
        <f>PrzychodyROK[[#This Row],[Kolumna3]]-PrzychodyROK[[#This Row],[Kolumna2]]</f>
        <v>0</v>
      </c>
      <c r="F54" s="54" t="str">
        <f t="shared" si="1"/>
        <v/>
      </c>
      <c r="G54" s="51"/>
      <c r="I54" s="75" t="s">
        <v>38</v>
      </c>
      <c r="J54" s="74">
        <f t="shared" si="2"/>
        <v>0</v>
      </c>
      <c r="K54" s="23">
        <f>Styczeń!D54</f>
        <v>0</v>
      </c>
      <c r="L54" s="23">
        <f>Luty!D54</f>
        <v>0</v>
      </c>
      <c r="M54" s="23">
        <f>Marzec!D54</f>
        <v>0</v>
      </c>
      <c r="N54" s="23">
        <f>Kwiecień!D54</f>
        <v>0</v>
      </c>
      <c r="O54" s="23">
        <f>Maj!D54</f>
        <v>0</v>
      </c>
      <c r="P54" s="23">
        <f>Czerwiec!D54</f>
        <v>0</v>
      </c>
      <c r="Q54" s="23">
        <f>Lipiec!D54</f>
        <v>0</v>
      </c>
      <c r="R54" s="23">
        <f>Sierpień!D54</f>
        <v>0</v>
      </c>
      <c r="S54" s="23">
        <f>Wrzesień!D54</f>
        <v>0</v>
      </c>
      <c r="T54" s="23">
        <f>Październik!D54</f>
        <v>0</v>
      </c>
      <c r="U54" s="23">
        <f>Listopad!D54</f>
        <v>0</v>
      </c>
      <c r="V54" s="23">
        <f>Grudzień!D54</f>
        <v>0</v>
      </c>
    </row>
    <row r="55" spans="2:22" ht="16" outlineLevel="1">
      <c r="B55" s="51" t="str">
        <f>'Wzorzec kategorii'!B18</f>
        <v>Przychody z premii bankowych</v>
      </c>
      <c r="C55" s="66">
        <f>Styczeń!C55+Luty!C55+Marzec!C55+Kwiecień!C55+Maj!C55+Czerwiec!C55+Lipiec!C55+Sierpień!C55+Wrzesień!C55+Październik!C55+Listopad!C55+Grudzień!C55</f>
        <v>0</v>
      </c>
      <c r="D55" s="66">
        <f t="shared" si="0"/>
        <v>0</v>
      </c>
      <c r="E55" s="53">
        <f>PrzychodyROK[[#This Row],[Kolumna3]]-PrzychodyROK[[#This Row],[Kolumna2]]</f>
        <v>0</v>
      </c>
      <c r="F55" s="54" t="str">
        <f t="shared" si="1"/>
        <v/>
      </c>
      <c r="G55" s="51"/>
      <c r="I55" s="75" t="s">
        <v>36</v>
      </c>
      <c r="J55" s="74">
        <f t="shared" si="2"/>
        <v>0</v>
      </c>
      <c r="K55" s="23">
        <f>Styczeń!D55</f>
        <v>0</v>
      </c>
      <c r="L55" s="23">
        <f>Luty!D55</f>
        <v>0</v>
      </c>
      <c r="M55" s="23">
        <f>Marzec!D55</f>
        <v>0</v>
      </c>
      <c r="N55" s="23">
        <f>Kwiecień!D55</f>
        <v>0</v>
      </c>
      <c r="O55" s="23">
        <f>Maj!D55</f>
        <v>0</v>
      </c>
      <c r="P55" s="23">
        <f>Czerwiec!D55</f>
        <v>0</v>
      </c>
      <c r="Q55" s="23">
        <f>Lipiec!D55</f>
        <v>0</v>
      </c>
      <c r="R55" s="23">
        <f>Sierpień!D55</f>
        <v>0</v>
      </c>
      <c r="S55" s="23">
        <f>Wrzesień!D55</f>
        <v>0</v>
      </c>
      <c r="T55" s="23">
        <f>Październik!D55</f>
        <v>0</v>
      </c>
      <c r="U55" s="23">
        <f>Listopad!D55</f>
        <v>0</v>
      </c>
      <c r="V55" s="23">
        <f>Grudzień!D55</f>
        <v>0</v>
      </c>
    </row>
    <row r="56" spans="2:22" ht="16" outlineLevel="1">
      <c r="B56" s="51" t="str">
        <f>'Wzorzec kategorii'!B19</f>
        <v>Odsetki bankowe</v>
      </c>
      <c r="C56" s="66">
        <f>Styczeń!C56+Luty!C56+Marzec!C56+Kwiecień!C56+Maj!C56+Czerwiec!C56+Lipiec!C56+Sierpień!C56+Wrzesień!C56+Październik!C56+Listopad!C56+Grudzień!C56</f>
        <v>0</v>
      </c>
      <c r="D56" s="66">
        <f t="shared" si="0"/>
        <v>0</v>
      </c>
      <c r="E56" s="53">
        <f>PrzychodyROK[[#This Row],[Kolumna3]]-PrzychodyROK[[#This Row],[Kolumna2]]</f>
        <v>0</v>
      </c>
      <c r="F56" s="54" t="str">
        <f t="shared" si="1"/>
        <v/>
      </c>
      <c r="G56" s="51"/>
      <c r="I56" s="75" t="s">
        <v>37</v>
      </c>
      <c r="J56" s="74">
        <f t="shared" si="2"/>
        <v>0</v>
      </c>
      <c r="K56" s="23">
        <f>Styczeń!D56</f>
        <v>0</v>
      </c>
      <c r="L56" s="23">
        <f>Luty!D56</f>
        <v>0</v>
      </c>
      <c r="M56" s="23">
        <f>Marzec!D56</f>
        <v>0</v>
      </c>
      <c r="N56" s="23">
        <f>Kwiecień!D56</f>
        <v>0</v>
      </c>
      <c r="O56" s="23">
        <f>Maj!D56</f>
        <v>0</v>
      </c>
      <c r="P56" s="23">
        <f>Czerwiec!D56</f>
        <v>0</v>
      </c>
      <c r="Q56" s="23">
        <f>Lipiec!D56</f>
        <v>0</v>
      </c>
      <c r="R56" s="23">
        <f>Sierpień!D56</f>
        <v>0</v>
      </c>
      <c r="S56" s="23">
        <f>Wrzesień!D56</f>
        <v>0</v>
      </c>
      <c r="T56" s="23">
        <f>Październik!D56</f>
        <v>0</v>
      </c>
      <c r="U56" s="23">
        <f>Listopad!D56</f>
        <v>0</v>
      </c>
      <c r="V56" s="23">
        <f>Grudzień!D56</f>
        <v>0</v>
      </c>
    </row>
    <row r="57" spans="2:22" ht="16" outlineLevel="1">
      <c r="B57" s="51" t="str">
        <f>'Wzorzec kategorii'!B20</f>
        <v>Sprzedaż na Allegro itp.</v>
      </c>
      <c r="C57" s="66">
        <f>Styczeń!C57+Luty!C57+Marzec!C57+Kwiecień!C57+Maj!C57+Czerwiec!C57+Lipiec!C57+Sierpień!C57+Wrzesień!C57+Październik!C57+Listopad!C57+Grudzień!C57</f>
        <v>0</v>
      </c>
      <c r="D57" s="66">
        <f t="shared" si="0"/>
        <v>0</v>
      </c>
      <c r="E57" s="53">
        <f>PrzychodyROK[[#This Row],[Kolumna3]]-PrzychodyROK[[#This Row],[Kolumna2]]</f>
        <v>0</v>
      </c>
      <c r="F57" s="54" t="str">
        <f t="shared" si="1"/>
        <v/>
      </c>
      <c r="G57" s="51"/>
      <c r="I57" s="75" t="s">
        <v>39</v>
      </c>
      <c r="J57" s="74">
        <f t="shared" si="2"/>
        <v>0</v>
      </c>
      <c r="K57" s="23">
        <f>Styczeń!D57</f>
        <v>0</v>
      </c>
      <c r="L57" s="23">
        <f>Luty!D57</f>
        <v>0</v>
      </c>
      <c r="M57" s="23">
        <f>Marzec!D57</f>
        <v>0</v>
      </c>
      <c r="N57" s="23">
        <f>Kwiecień!D57</f>
        <v>0</v>
      </c>
      <c r="O57" s="23">
        <f>Maj!D57</f>
        <v>0</v>
      </c>
      <c r="P57" s="23">
        <f>Czerwiec!D57</f>
        <v>0</v>
      </c>
      <c r="Q57" s="23">
        <f>Lipiec!D57</f>
        <v>0</v>
      </c>
      <c r="R57" s="23">
        <f>Sierpień!D57</f>
        <v>0</v>
      </c>
      <c r="S57" s="23">
        <f>Wrzesień!D57</f>
        <v>0</v>
      </c>
      <c r="T57" s="23">
        <f>Październik!D57</f>
        <v>0</v>
      </c>
      <c r="U57" s="23">
        <f>Listopad!D57</f>
        <v>0</v>
      </c>
      <c r="V57" s="23">
        <f>Grudzień!D57</f>
        <v>0</v>
      </c>
    </row>
    <row r="58" spans="2:22" ht="16" outlineLevel="1">
      <c r="B58" s="51" t="str">
        <f>'Wzorzec kategorii'!B21</f>
        <v>Inne przychody</v>
      </c>
      <c r="C58" s="66">
        <f>Styczeń!C58+Luty!C58+Marzec!C58+Kwiecień!C58+Maj!C58+Czerwiec!C58+Lipiec!C58+Sierpień!C58+Wrzesień!C58+Październik!C58+Listopad!C58+Grudzień!C58</f>
        <v>0</v>
      </c>
      <c r="D58" s="66">
        <f t="shared" si="0"/>
        <v>0</v>
      </c>
      <c r="E58" s="53">
        <f>PrzychodyROK[[#This Row],[Kolumna3]]-PrzychodyROK[[#This Row],[Kolumna2]]</f>
        <v>0</v>
      </c>
      <c r="F58" s="54" t="str">
        <f t="shared" si="1"/>
        <v/>
      </c>
      <c r="G58" s="51"/>
      <c r="I58" s="75" t="s">
        <v>40</v>
      </c>
      <c r="J58" s="74">
        <f t="shared" si="2"/>
        <v>0</v>
      </c>
      <c r="K58" s="23">
        <f>Styczeń!D58</f>
        <v>0</v>
      </c>
      <c r="L58" s="23">
        <f>Luty!D58</f>
        <v>0</v>
      </c>
      <c r="M58" s="23">
        <f>Marzec!D58</f>
        <v>0</v>
      </c>
      <c r="N58" s="23">
        <f>Kwiecień!D58</f>
        <v>0</v>
      </c>
      <c r="O58" s="23">
        <f>Maj!D58</f>
        <v>0</v>
      </c>
      <c r="P58" s="23">
        <f>Czerwiec!D58</f>
        <v>0</v>
      </c>
      <c r="Q58" s="23">
        <f>Lipiec!D58</f>
        <v>0</v>
      </c>
      <c r="R58" s="23">
        <f>Sierpień!D58</f>
        <v>0</v>
      </c>
      <c r="S58" s="23">
        <f>Wrzesień!D58</f>
        <v>0</v>
      </c>
      <c r="T58" s="23">
        <f>Październik!D58</f>
        <v>0</v>
      </c>
      <c r="U58" s="23">
        <f>Listopad!D58</f>
        <v>0</v>
      </c>
      <c r="V58" s="23">
        <f>Grudzień!D58</f>
        <v>0</v>
      </c>
    </row>
    <row r="59" spans="2:22" ht="16" outlineLevel="1">
      <c r="B59" s="51" t="str">
        <f>'Wzorzec kategorii'!B22</f>
        <v>.</v>
      </c>
      <c r="C59" s="66">
        <f>Styczeń!C59+Luty!C59+Marzec!C59+Kwiecień!C59+Maj!C59+Czerwiec!C59+Lipiec!C59+Sierpień!C59+Wrzesień!C59+Październik!C59+Listopad!C59+Grudzień!C59</f>
        <v>0</v>
      </c>
      <c r="D59" s="66">
        <f t="shared" si="0"/>
        <v>0</v>
      </c>
      <c r="E59" s="53">
        <f>PrzychodyROK[[#This Row],[Kolumna3]]-PrzychodyROK[[#This Row],[Kolumna2]]</f>
        <v>0</v>
      </c>
      <c r="F59" s="54" t="str">
        <f t="shared" si="1"/>
        <v/>
      </c>
      <c r="G59" s="51"/>
      <c r="I59" s="75" t="s">
        <v>159</v>
      </c>
      <c r="J59" s="74">
        <f t="shared" si="2"/>
        <v>0</v>
      </c>
      <c r="K59" s="23">
        <f>Styczeń!D59</f>
        <v>0</v>
      </c>
      <c r="L59" s="23">
        <f>Luty!D59</f>
        <v>0</v>
      </c>
      <c r="M59" s="23">
        <f>Marzec!D59</f>
        <v>0</v>
      </c>
      <c r="N59" s="23">
        <f>Kwiecień!D59</f>
        <v>0</v>
      </c>
      <c r="O59" s="23">
        <f>Maj!D59</f>
        <v>0</v>
      </c>
      <c r="P59" s="23">
        <f>Czerwiec!D59</f>
        <v>0</v>
      </c>
      <c r="Q59" s="23">
        <f>Lipiec!D59</f>
        <v>0</v>
      </c>
      <c r="R59" s="23">
        <f>Sierpień!D59</f>
        <v>0</v>
      </c>
      <c r="S59" s="23">
        <f>Wrzesień!D59</f>
        <v>0</v>
      </c>
      <c r="T59" s="23">
        <f>Październik!D59</f>
        <v>0</v>
      </c>
      <c r="U59" s="23">
        <f>Listopad!D59</f>
        <v>0</v>
      </c>
      <c r="V59" s="23">
        <f>Grudzień!D59</f>
        <v>0</v>
      </c>
    </row>
    <row r="60" spans="2:22" ht="16" outlineLevel="1">
      <c r="B60" s="51" t="str">
        <f>'Wzorzec kategorii'!B23</f>
        <v>.</v>
      </c>
      <c r="C60" s="66">
        <f>Styczeń!C60+Luty!C60+Marzec!C60+Kwiecień!C60+Maj!C60+Czerwiec!C60+Lipiec!C60+Sierpień!C60+Wrzesień!C60+Październik!C60+Listopad!C60+Grudzień!C60</f>
        <v>0</v>
      </c>
      <c r="D60" s="66">
        <f t="shared" si="0"/>
        <v>0</v>
      </c>
      <c r="E60" s="53">
        <f>PrzychodyROK[[#This Row],[Kolumna3]]-PrzychodyROK[[#This Row],[Kolumna2]]</f>
        <v>0</v>
      </c>
      <c r="F60" s="54" t="str">
        <f t="shared" si="1"/>
        <v/>
      </c>
      <c r="G60" s="51"/>
      <c r="I60" s="75" t="s">
        <v>159</v>
      </c>
      <c r="J60" s="74">
        <f t="shared" si="2"/>
        <v>0</v>
      </c>
      <c r="K60" s="23">
        <f>Styczeń!D60</f>
        <v>0</v>
      </c>
      <c r="L60" s="23">
        <f>Luty!D60</f>
        <v>0</v>
      </c>
      <c r="M60" s="23">
        <f>Marzec!D60</f>
        <v>0</v>
      </c>
      <c r="N60" s="23">
        <f>Kwiecień!D60</f>
        <v>0</v>
      </c>
      <c r="O60" s="23">
        <f>Maj!D60</f>
        <v>0</v>
      </c>
      <c r="P60" s="23">
        <f>Czerwiec!D60</f>
        <v>0</v>
      </c>
      <c r="Q60" s="23">
        <f>Lipiec!D60</f>
        <v>0</v>
      </c>
      <c r="R60" s="23">
        <f>Sierpień!D60</f>
        <v>0</v>
      </c>
      <c r="S60" s="23">
        <f>Wrzesień!D60</f>
        <v>0</v>
      </c>
      <c r="T60" s="23">
        <f>Październik!D60</f>
        <v>0</v>
      </c>
      <c r="U60" s="23">
        <f>Listopad!D60</f>
        <v>0</v>
      </c>
      <c r="V60" s="23">
        <f>Grudzień!D60</f>
        <v>0</v>
      </c>
    </row>
    <row r="61" spans="2:22" ht="16" outlineLevel="1">
      <c r="B61" s="51" t="str">
        <f>'Wzorzec kategorii'!B24</f>
        <v>.</v>
      </c>
      <c r="C61" s="66">
        <f>Styczeń!C61+Luty!C61+Marzec!C61+Kwiecień!C61+Maj!C61+Czerwiec!C61+Lipiec!C61+Sierpień!C61+Wrzesień!C61+Październik!C61+Listopad!C61+Grudzień!C61</f>
        <v>0</v>
      </c>
      <c r="D61" s="66">
        <f t="shared" si="0"/>
        <v>0</v>
      </c>
      <c r="E61" s="53">
        <f>PrzychodyROK[[#This Row],[Kolumna3]]-PrzychodyROK[[#This Row],[Kolumna2]]</f>
        <v>0</v>
      </c>
      <c r="F61" s="54" t="str">
        <f t="shared" si="1"/>
        <v/>
      </c>
      <c r="G61" s="51"/>
      <c r="I61" s="75" t="s">
        <v>159</v>
      </c>
      <c r="J61" s="74">
        <f t="shared" si="2"/>
        <v>0</v>
      </c>
      <c r="K61" s="23">
        <f>Styczeń!D61</f>
        <v>0</v>
      </c>
      <c r="L61" s="23">
        <f>Luty!D61</f>
        <v>0</v>
      </c>
      <c r="M61" s="23">
        <f>Marzec!D61</f>
        <v>0</v>
      </c>
      <c r="N61" s="23">
        <f>Kwiecień!D61</f>
        <v>0</v>
      </c>
      <c r="O61" s="23">
        <f>Maj!D61</f>
        <v>0</v>
      </c>
      <c r="P61" s="23">
        <f>Czerwiec!D61</f>
        <v>0</v>
      </c>
      <c r="Q61" s="23">
        <f>Lipiec!D61</f>
        <v>0</v>
      </c>
      <c r="R61" s="23">
        <f>Sierpień!D61</f>
        <v>0</v>
      </c>
      <c r="S61" s="23">
        <f>Wrzesień!D61</f>
        <v>0</v>
      </c>
      <c r="T61" s="23">
        <f>Październik!D61</f>
        <v>0</v>
      </c>
      <c r="U61" s="23">
        <f>Listopad!D61</f>
        <v>0</v>
      </c>
      <c r="V61" s="23">
        <f>Grudzień!D61</f>
        <v>0</v>
      </c>
    </row>
    <row r="62" spans="2:22" ht="16" outlineLevel="1">
      <c r="B62" s="51" t="str">
        <f>'Wzorzec kategorii'!B25</f>
        <v>.</v>
      </c>
      <c r="C62" s="66">
        <f>Styczeń!C62+Luty!C62+Marzec!C62+Kwiecień!C62+Maj!C62+Czerwiec!C62+Lipiec!C62+Sierpień!C62+Wrzesień!C62+Październik!C62+Listopad!C62+Grudzień!C62</f>
        <v>0</v>
      </c>
      <c r="D62" s="66">
        <f t="shared" si="0"/>
        <v>0</v>
      </c>
      <c r="E62" s="53">
        <f>PrzychodyROK[[#This Row],[Kolumna3]]-PrzychodyROK[[#This Row],[Kolumna2]]</f>
        <v>0</v>
      </c>
      <c r="F62" s="54" t="str">
        <f t="shared" si="1"/>
        <v/>
      </c>
      <c r="G62" s="51"/>
      <c r="I62" s="75" t="s">
        <v>159</v>
      </c>
      <c r="J62" s="74">
        <f t="shared" si="2"/>
        <v>0</v>
      </c>
      <c r="K62" s="23">
        <f>Styczeń!D62</f>
        <v>0</v>
      </c>
      <c r="L62" s="23">
        <f>Luty!D62</f>
        <v>0</v>
      </c>
      <c r="M62" s="23">
        <f>Marzec!D62</f>
        <v>0</v>
      </c>
      <c r="N62" s="23">
        <f>Kwiecień!D62</f>
        <v>0</v>
      </c>
      <c r="O62" s="23">
        <f>Maj!D62</f>
        <v>0</v>
      </c>
      <c r="P62" s="23">
        <f>Czerwiec!D62</f>
        <v>0</v>
      </c>
      <c r="Q62" s="23">
        <f>Lipiec!D62</f>
        <v>0</v>
      </c>
      <c r="R62" s="23">
        <f>Sierpień!D62</f>
        <v>0</v>
      </c>
      <c r="S62" s="23">
        <f>Wrzesień!D62</f>
        <v>0</v>
      </c>
      <c r="T62" s="23">
        <f>Październik!D62</f>
        <v>0</v>
      </c>
      <c r="U62" s="23">
        <f>Listopad!D62</f>
        <v>0</v>
      </c>
      <c r="V62" s="23">
        <f>Grudzień!D62</f>
        <v>0</v>
      </c>
    </row>
    <row r="63" spans="2:22" ht="16" outlineLevel="1">
      <c r="B63" s="51" t="str">
        <f>'Wzorzec kategorii'!B26</f>
        <v>.</v>
      </c>
      <c r="C63" s="66">
        <f>Styczeń!C63+Luty!C63+Marzec!C63+Kwiecień!C63+Maj!C63+Czerwiec!C63+Lipiec!C63+Sierpień!C63+Wrzesień!C63+Październik!C63+Listopad!C63+Grudzień!C63</f>
        <v>0</v>
      </c>
      <c r="D63" s="66">
        <f t="shared" si="0"/>
        <v>0</v>
      </c>
      <c r="E63" s="53">
        <f>PrzychodyROK[[#This Row],[Kolumna3]]-PrzychodyROK[[#This Row],[Kolumna2]]</f>
        <v>0</v>
      </c>
      <c r="F63" s="54" t="str">
        <f t="shared" si="1"/>
        <v/>
      </c>
      <c r="G63" s="51"/>
      <c r="I63" s="75" t="s">
        <v>159</v>
      </c>
      <c r="J63" s="74">
        <f t="shared" si="2"/>
        <v>0</v>
      </c>
      <c r="K63" s="23">
        <f>Styczeń!D63</f>
        <v>0</v>
      </c>
      <c r="L63" s="23">
        <f>Luty!D63</f>
        <v>0</v>
      </c>
      <c r="M63" s="23">
        <f>Marzec!D63</f>
        <v>0</v>
      </c>
      <c r="N63" s="23">
        <f>Kwiecień!D63</f>
        <v>0</v>
      </c>
      <c r="O63" s="23">
        <f>Maj!D63</f>
        <v>0</v>
      </c>
      <c r="P63" s="23">
        <f>Czerwiec!D63</f>
        <v>0</v>
      </c>
      <c r="Q63" s="23">
        <f>Lipiec!D63</f>
        <v>0</v>
      </c>
      <c r="R63" s="23">
        <f>Sierpień!D63</f>
        <v>0</v>
      </c>
      <c r="S63" s="23">
        <f>Wrzesień!D63</f>
        <v>0</v>
      </c>
      <c r="T63" s="23">
        <f>Październik!D63</f>
        <v>0</v>
      </c>
      <c r="U63" s="23">
        <f>Listopad!D63</f>
        <v>0</v>
      </c>
      <c r="V63" s="23">
        <f>Grudzień!D63</f>
        <v>0</v>
      </c>
    </row>
    <row r="64" spans="2:22" ht="16" outlineLevel="1">
      <c r="B64" s="51" t="str">
        <f>'Wzorzec kategorii'!B27</f>
        <v>.</v>
      </c>
      <c r="C64" s="66">
        <f>Styczeń!C64+Luty!C64+Marzec!C64+Kwiecień!C64+Maj!C64+Czerwiec!C64+Lipiec!C64+Sierpień!C64+Wrzesień!C64+Październik!C64+Listopad!C64+Grudzień!C64</f>
        <v>0</v>
      </c>
      <c r="D64" s="66">
        <f t="shared" si="0"/>
        <v>0</v>
      </c>
      <c r="E64" s="53">
        <f>PrzychodyROK[[#This Row],[Kolumna3]]-PrzychodyROK[[#This Row],[Kolumna2]]</f>
        <v>0</v>
      </c>
      <c r="F64" s="54" t="str">
        <f t="shared" si="1"/>
        <v/>
      </c>
      <c r="G64" s="51"/>
      <c r="I64" s="75" t="s">
        <v>159</v>
      </c>
      <c r="J64" s="74">
        <f t="shared" si="2"/>
        <v>0</v>
      </c>
      <c r="K64" s="23">
        <f>Styczeń!D64</f>
        <v>0</v>
      </c>
      <c r="L64" s="23">
        <f>Luty!D64</f>
        <v>0</v>
      </c>
      <c r="M64" s="23">
        <f>Marzec!D64</f>
        <v>0</v>
      </c>
      <c r="N64" s="23">
        <f>Kwiecień!D64</f>
        <v>0</v>
      </c>
      <c r="O64" s="23">
        <f>Maj!D64</f>
        <v>0</v>
      </c>
      <c r="P64" s="23">
        <f>Czerwiec!D64</f>
        <v>0</v>
      </c>
      <c r="Q64" s="23">
        <f>Lipiec!D64</f>
        <v>0</v>
      </c>
      <c r="R64" s="23">
        <f>Sierpień!D64</f>
        <v>0</v>
      </c>
      <c r="S64" s="23">
        <f>Wrzesień!D64</f>
        <v>0</v>
      </c>
      <c r="T64" s="23">
        <f>Październik!D64</f>
        <v>0</v>
      </c>
      <c r="U64" s="23">
        <f>Listopad!D64</f>
        <v>0</v>
      </c>
      <c r="V64" s="23">
        <f>Grudzień!D64</f>
        <v>0</v>
      </c>
    </row>
    <row r="65" spans="2:22" ht="16" outlineLevel="1">
      <c r="B65" s="51" t="str">
        <f>'Wzorzec kategorii'!B28</f>
        <v>.</v>
      </c>
      <c r="C65" s="66">
        <f>Styczeń!C65+Luty!C65+Marzec!C65+Kwiecień!C65+Maj!C65+Czerwiec!C65+Lipiec!C65+Sierpień!C65+Wrzesień!C65+Październik!C65+Listopad!C65+Grudzień!C65</f>
        <v>0</v>
      </c>
      <c r="D65" s="66">
        <f t="shared" si="0"/>
        <v>0</v>
      </c>
      <c r="E65" s="53">
        <f>PrzychodyROK[[#This Row],[Kolumna3]]-PrzychodyROK[[#This Row],[Kolumna2]]</f>
        <v>0</v>
      </c>
      <c r="F65" s="54" t="str">
        <f t="shared" si="1"/>
        <v/>
      </c>
      <c r="G65" s="51"/>
      <c r="I65" s="75" t="s">
        <v>159</v>
      </c>
      <c r="J65" s="74">
        <f t="shared" si="2"/>
        <v>0</v>
      </c>
      <c r="K65" s="23">
        <f>Styczeń!D65</f>
        <v>0</v>
      </c>
      <c r="L65" s="23">
        <f>Luty!D65</f>
        <v>0</v>
      </c>
      <c r="M65" s="23">
        <f>Marzec!D65</f>
        <v>0</v>
      </c>
      <c r="N65" s="23">
        <f>Kwiecień!D65</f>
        <v>0</v>
      </c>
      <c r="O65" s="23">
        <f>Maj!D65</f>
        <v>0</v>
      </c>
      <c r="P65" s="23">
        <f>Czerwiec!D65</f>
        <v>0</v>
      </c>
      <c r="Q65" s="23">
        <f>Lipiec!D65</f>
        <v>0</v>
      </c>
      <c r="R65" s="23">
        <f>Sierpień!D65</f>
        <v>0</v>
      </c>
      <c r="S65" s="23">
        <f>Wrzesień!D65</f>
        <v>0</v>
      </c>
      <c r="T65" s="23">
        <f>Październik!D65</f>
        <v>0</v>
      </c>
      <c r="U65" s="23">
        <f>Listopad!D65</f>
        <v>0</v>
      </c>
      <c r="V65" s="23">
        <f>Grudzień!D65</f>
        <v>0</v>
      </c>
    </row>
    <row r="66" spans="2:22" ht="16" outlineLevel="1">
      <c r="B66" s="51" t="str">
        <f>'Wzorzec kategorii'!B29</f>
        <v>.</v>
      </c>
      <c r="C66" s="66">
        <f>Styczeń!C66+Luty!C66+Marzec!C66+Kwiecień!C66+Maj!C66+Czerwiec!C66+Lipiec!C66+Sierpień!C66+Wrzesień!C66+Październik!C66+Listopad!C66+Grudzień!C66</f>
        <v>0</v>
      </c>
      <c r="D66" s="66">
        <f t="shared" si="0"/>
        <v>0</v>
      </c>
      <c r="E66" s="53">
        <f>PrzychodyROK[[#This Row],[Kolumna3]]-PrzychodyROK[[#This Row],[Kolumna2]]</f>
        <v>0</v>
      </c>
      <c r="F66" s="54" t="str">
        <f t="shared" si="1"/>
        <v/>
      </c>
      <c r="G66" s="51"/>
      <c r="I66" s="75" t="s">
        <v>159</v>
      </c>
      <c r="J66" s="74">
        <f t="shared" si="2"/>
        <v>0</v>
      </c>
      <c r="K66" s="23">
        <f>Styczeń!D66</f>
        <v>0</v>
      </c>
      <c r="L66" s="23">
        <f>Luty!D66</f>
        <v>0</v>
      </c>
      <c r="M66" s="23">
        <f>Marzec!D66</f>
        <v>0</v>
      </c>
      <c r="N66" s="23">
        <f>Kwiecień!D66</f>
        <v>0</v>
      </c>
      <c r="O66" s="23">
        <f>Maj!D66</f>
        <v>0</v>
      </c>
      <c r="P66" s="23">
        <f>Czerwiec!D66</f>
        <v>0</v>
      </c>
      <c r="Q66" s="23">
        <f>Lipiec!D66</f>
        <v>0</v>
      </c>
      <c r="R66" s="23">
        <f>Sierpień!D66</f>
        <v>0</v>
      </c>
      <c r="S66" s="23">
        <f>Wrzesień!D66</f>
        <v>0</v>
      </c>
      <c r="T66" s="23">
        <f>Październik!D66</f>
        <v>0</v>
      </c>
      <c r="U66" s="23">
        <f>Listopad!D66</f>
        <v>0</v>
      </c>
      <c r="V66" s="23">
        <f>Grudzień!D66</f>
        <v>0</v>
      </c>
    </row>
    <row r="67" spans="2:22">
      <c r="B67" s="55" t="s">
        <v>30</v>
      </c>
    </row>
    <row r="68" spans="2:22" ht="19">
      <c r="B68" s="40" t="s">
        <v>25</v>
      </c>
      <c r="I68" s="40" t="s">
        <v>178</v>
      </c>
    </row>
    <row r="70" spans="2:22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42" t="s">
        <v>0</v>
      </c>
      <c r="J70" s="72" t="s">
        <v>176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2:22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73"/>
      <c r="J71" s="73" t="s">
        <v>163</v>
      </c>
      <c r="K71" s="45" t="s">
        <v>164</v>
      </c>
      <c r="L71" s="45" t="s">
        <v>165</v>
      </c>
      <c r="M71" s="45" t="s">
        <v>166</v>
      </c>
      <c r="N71" s="45" t="s">
        <v>167</v>
      </c>
      <c r="O71" s="45" t="s">
        <v>168</v>
      </c>
      <c r="P71" s="45" t="s">
        <v>169</v>
      </c>
      <c r="Q71" s="45" t="s">
        <v>170</v>
      </c>
      <c r="R71" s="45" t="s">
        <v>171</v>
      </c>
      <c r="S71" s="45" t="s">
        <v>172</v>
      </c>
      <c r="T71" s="45" t="s">
        <v>173</v>
      </c>
      <c r="U71" s="45" t="s">
        <v>174</v>
      </c>
      <c r="V71" s="45" t="s">
        <v>175</v>
      </c>
    </row>
    <row r="73" spans="2:22" ht="16">
      <c r="B73" s="47" t="str">
        <f>'Wzorzec kategorii'!B35</f>
        <v>Jedzenie</v>
      </c>
      <c r="C73" s="47">
        <f>Styczeń!C73+Luty!C73+Marzec!C73+Kwiecień!C73+Maj!C73+Czerwiec!C73+Lipiec!C73+Sierpień!C73+Wrzesień!C73+Październik!C73+Listopad!C73+Grudzień!C73</f>
        <v>0</v>
      </c>
      <c r="D73" s="48">
        <f>(SUM(K73:V73))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8" t="s">
        <v>1</v>
      </c>
      <c r="J73" s="74">
        <f t="shared" ref="J73:J83" si="5">(SUM(K73:V73)/$J$44)</f>
        <v>0</v>
      </c>
      <c r="K73" s="47">
        <f>Styczeń!D73</f>
        <v>0</v>
      </c>
      <c r="L73" s="47">
        <f>Luty!D73</f>
        <v>0</v>
      </c>
      <c r="M73" s="47">
        <f>Marzec!D73</f>
        <v>0</v>
      </c>
      <c r="N73" s="47">
        <f>Kwiecień!D73</f>
        <v>0</v>
      </c>
      <c r="O73" s="47">
        <f>Maj!D73</f>
        <v>0</v>
      </c>
      <c r="P73" s="47">
        <f>Czerwiec!D73</f>
        <v>0</v>
      </c>
      <c r="Q73" s="47">
        <f>Lipiec!D73</f>
        <v>0</v>
      </c>
      <c r="R73" s="47">
        <f>Sierpień!D73</f>
        <v>0</v>
      </c>
      <c r="S73" s="47">
        <f>Wrzesień!D73</f>
        <v>0</v>
      </c>
      <c r="T73" s="47">
        <f>Październik!D73</f>
        <v>0</v>
      </c>
      <c r="U73" s="47">
        <f>Listopad!D73</f>
        <v>0</v>
      </c>
      <c r="V73" s="47">
        <f>Grudzień!D73</f>
        <v>0</v>
      </c>
    </row>
    <row r="74" spans="2:22" ht="16" outlineLevel="1">
      <c r="B74" s="51" t="str">
        <f>'Wzorzec kategorii'!B36</f>
        <v>Jedzenie dom</v>
      </c>
      <c r="C74" s="66">
        <f>Styczeń!C74+Luty!C74+Marzec!C74+Kwiecień!C74+Maj!C74+Czerwiec!C74+Lipiec!C74+Sierpień!C74+Wrzesień!C74+Październik!C74+Listopad!C74+Grudzień!C74</f>
        <v>0</v>
      </c>
      <c r="D74" s="66">
        <f t="shared" ref="D74:D83" si="6">(SUM(K74:V74))</f>
        <v>0</v>
      </c>
      <c r="E74" s="53">
        <f t="shared" si="3"/>
        <v>0</v>
      </c>
      <c r="F74" s="54" t="str">
        <f t="shared" si="4"/>
        <v/>
      </c>
      <c r="G74" s="59"/>
      <c r="I74" s="51" t="s">
        <v>2</v>
      </c>
      <c r="J74" s="74">
        <f t="shared" si="5"/>
        <v>0</v>
      </c>
      <c r="K74" s="23">
        <f>Styczeń!D74</f>
        <v>0</v>
      </c>
      <c r="L74" s="23">
        <f>Luty!D74</f>
        <v>0</v>
      </c>
      <c r="M74" s="23">
        <f>Marzec!D74</f>
        <v>0</v>
      </c>
      <c r="N74" s="23">
        <f>Kwiecień!D74</f>
        <v>0</v>
      </c>
      <c r="O74" s="23">
        <f>Maj!D74</f>
        <v>0</v>
      </c>
      <c r="P74" s="23">
        <f>Czerwiec!D74</f>
        <v>0</v>
      </c>
      <c r="Q74" s="23">
        <f>Lipiec!D74</f>
        <v>0</v>
      </c>
      <c r="R74" s="23">
        <f>Sierpień!D74</f>
        <v>0</v>
      </c>
      <c r="S74" s="23">
        <f>Wrzesień!D74</f>
        <v>0</v>
      </c>
      <c r="T74" s="23">
        <f>Październik!D74</f>
        <v>0</v>
      </c>
      <c r="U74" s="23">
        <f>Listopad!D74</f>
        <v>0</v>
      </c>
      <c r="V74" s="23">
        <f>Grudzień!D74</f>
        <v>0</v>
      </c>
    </row>
    <row r="75" spans="2:22" ht="16" outlineLevel="1">
      <c r="B75" s="51" t="str">
        <f>'Wzorzec kategorii'!B37</f>
        <v>Jedzenie miasto</v>
      </c>
      <c r="C75" s="66">
        <f>Styczeń!C75+Luty!C75+Marzec!C75+Kwiecień!C75+Maj!C75+Czerwiec!C75+Lipiec!C75+Sierpień!C75+Wrzesień!C75+Październik!C75+Listopad!C75+Grudzień!C75</f>
        <v>0</v>
      </c>
      <c r="D75" s="66">
        <f t="shared" si="6"/>
        <v>0</v>
      </c>
      <c r="E75" s="53">
        <f t="shared" si="3"/>
        <v>0</v>
      </c>
      <c r="F75" s="54" t="str">
        <f t="shared" si="4"/>
        <v/>
      </c>
      <c r="G75" s="59"/>
      <c r="I75" s="51" t="s">
        <v>3</v>
      </c>
      <c r="J75" s="74">
        <f t="shared" si="5"/>
        <v>0</v>
      </c>
      <c r="K75" s="23">
        <f>Styczeń!D75</f>
        <v>0</v>
      </c>
      <c r="L75" s="23">
        <f>Luty!D75</f>
        <v>0</v>
      </c>
      <c r="M75" s="23">
        <f>Marzec!D75</f>
        <v>0</v>
      </c>
      <c r="N75" s="23">
        <f>Kwiecień!D75</f>
        <v>0</v>
      </c>
      <c r="O75" s="23">
        <f>Maj!D75</f>
        <v>0</v>
      </c>
      <c r="P75" s="23">
        <f>Czerwiec!D75</f>
        <v>0</v>
      </c>
      <c r="Q75" s="23">
        <f>Lipiec!D75</f>
        <v>0</v>
      </c>
      <c r="R75" s="23">
        <f>Sierpień!D75</f>
        <v>0</v>
      </c>
      <c r="S75" s="23">
        <f>Wrzesień!D75</f>
        <v>0</v>
      </c>
      <c r="T75" s="23">
        <f>Październik!D75</f>
        <v>0</v>
      </c>
      <c r="U75" s="23">
        <f>Listopad!D75</f>
        <v>0</v>
      </c>
      <c r="V75" s="23">
        <f>Grudzień!D75</f>
        <v>0</v>
      </c>
    </row>
    <row r="76" spans="2:22" ht="16" outlineLevel="1">
      <c r="B76" s="51" t="str">
        <f>'Wzorzec kategorii'!B38</f>
        <v>Jedzenie praca</v>
      </c>
      <c r="C76" s="66">
        <f>Styczeń!C76+Luty!C76+Marzec!C76+Kwiecień!C76+Maj!C76+Czerwiec!C76+Lipiec!C76+Sierpień!C76+Wrzesień!C76+Październik!C76+Listopad!C76+Grudzień!C76</f>
        <v>0</v>
      </c>
      <c r="D76" s="66">
        <f t="shared" si="6"/>
        <v>0</v>
      </c>
      <c r="E76" s="53">
        <f t="shared" si="3"/>
        <v>0</v>
      </c>
      <c r="F76" s="54" t="str">
        <f t="shared" si="4"/>
        <v/>
      </c>
      <c r="G76" s="59"/>
      <c r="I76" s="51" t="s">
        <v>4</v>
      </c>
      <c r="J76" s="74">
        <f t="shared" si="5"/>
        <v>0</v>
      </c>
      <c r="K76" s="23">
        <f>Styczeń!D76</f>
        <v>0</v>
      </c>
      <c r="L76" s="23">
        <f>Luty!D76</f>
        <v>0</v>
      </c>
      <c r="M76" s="23">
        <f>Marzec!D76</f>
        <v>0</v>
      </c>
      <c r="N76" s="23">
        <f>Kwiecień!D76</f>
        <v>0</v>
      </c>
      <c r="O76" s="23">
        <f>Maj!D76</f>
        <v>0</v>
      </c>
      <c r="P76" s="23">
        <f>Czerwiec!D76</f>
        <v>0</v>
      </c>
      <c r="Q76" s="23">
        <f>Lipiec!D76</f>
        <v>0</v>
      </c>
      <c r="R76" s="23">
        <f>Sierpień!D76</f>
        <v>0</v>
      </c>
      <c r="S76" s="23">
        <f>Wrzesień!D76</f>
        <v>0</v>
      </c>
      <c r="T76" s="23">
        <f>Październik!D76</f>
        <v>0</v>
      </c>
      <c r="U76" s="23">
        <f>Listopad!D76</f>
        <v>0</v>
      </c>
      <c r="V76" s="23">
        <f>Grudzień!D76</f>
        <v>0</v>
      </c>
    </row>
    <row r="77" spans="2:22" ht="16" outlineLevel="1">
      <c r="B77" s="51" t="str">
        <f>'Wzorzec kategorii'!B39</f>
        <v>Alkohol</v>
      </c>
      <c r="C77" s="66">
        <f>Styczeń!C77+Luty!C77+Marzec!C77+Kwiecień!C77+Maj!C77+Czerwiec!C77+Lipiec!C77+Sierpień!C77+Wrzesień!C77+Październik!C77+Listopad!C77+Grudzień!C77</f>
        <v>0</v>
      </c>
      <c r="D77" s="66">
        <f t="shared" si="6"/>
        <v>0</v>
      </c>
      <c r="E77" s="53">
        <f t="shared" si="3"/>
        <v>0</v>
      </c>
      <c r="F77" s="54" t="str">
        <f t="shared" si="4"/>
        <v/>
      </c>
      <c r="G77" s="59"/>
      <c r="I77" s="51" t="s">
        <v>5</v>
      </c>
      <c r="J77" s="74">
        <f t="shared" si="5"/>
        <v>0</v>
      </c>
      <c r="K77" s="23">
        <f>Styczeń!D77</f>
        <v>0</v>
      </c>
      <c r="L77" s="23">
        <f>Luty!D77</f>
        <v>0</v>
      </c>
      <c r="M77" s="23">
        <f>Marzec!D77</f>
        <v>0</v>
      </c>
      <c r="N77" s="23">
        <f>Kwiecień!D77</f>
        <v>0</v>
      </c>
      <c r="O77" s="23">
        <f>Maj!D77</f>
        <v>0</v>
      </c>
      <c r="P77" s="23">
        <f>Czerwiec!D77</f>
        <v>0</v>
      </c>
      <c r="Q77" s="23">
        <f>Lipiec!D77</f>
        <v>0</v>
      </c>
      <c r="R77" s="23">
        <f>Sierpień!D77</f>
        <v>0</v>
      </c>
      <c r="S77" s="23">
        <f>Wrzesień!D77</f>
        <v>0</v>
      </c>
      <c r="T77" s="23">
        <f>Październik!D77</f>
        <v>0</v>
      </c>
      <c r="U77" s="23">
        <f>Listopad!D77</f>
        <v>0</v>
      </c>
      <c r="V77" s="23">
        <f>Grudzień!D77</f>
        <v>0</v>
      </c>
    </row>
    <row r="78" spans="2:22" ht="16" outlineLevel="1">
      <c r="B78" s="51" t="str">
        <f>'Wzorzec kategorii'!B40</f>
        <v>Inne</v>
      </c>
      <c r="C78" s="66">
        <f>Styczeń!C78+Luty!C78+Marzec!C78+Kwiecień!C78+Maj!C78+Czerwiec!C78+Lipiec!C78+Sierpień!C78+Wrzesień!C78+Październik!C78+Listopad!C78+Grudzień!C78</f>
        <v>0</v>
      </c>
      <c r="D78" s="66">
        <f t="shared" si="6"/>
        <v>0</v>
      </c>
      <c r="E78" s="53">
        <f t="shared" si="3"/>
        <v>0</v>
      </c>
      <c r="F78" s="54" t="str">
        <f t="shared" si="4"/>
        <v/>
      </c>
      <c r="G78" s="59"/>
      <c r="I78" s="51" t="s">
        <v>9</v>
      </c>
      <c r="J78" s="74">
        <f t="shared" si="5"/>
        <v>0</v>
      </c>
      <c r="K78" s="23">
        <f>Styczeń!D78</f>
        <v>0</v>
      </c>
      <c r="L78" s="23">
        <f>Luty!D78</f>
        <v>0</v>
      </c>
      <c r="M78" s="23">
        <f>Marzec!D78</f>
        <v>0</v>
      </c>
      <c r="N78" s="23">
        <f>Kwiecień!D78</f>
        <v>0</v>
      </c>
      <c r="O78" s="23">
        <f>Maj!D78</f>
        <v>0</v>
      </c>
      <c r="P78" s="23">
        <f>Czerwiec!D78</f>
        <v>0</v>
      </c>
      <c r="Q78" s="23">
        <f>Lipiec!D78</f>
        <v>0</v>
      </c>
      <c r="R78" s="23">
        <f>Sierpień!D78</f>
        <v>0</v>
      </c>
      <c r="S78" s="23">
        <f>Wrzesień!D78</f>
        <v>0</v>
      </c>
      <c r="T78" s="23">
        <f>Październik!D78</f>
        <v>0</v>
      </c>
      <c r="U78" s="23">
        <f>Listopad!D78</f>
        <v>0</v>
      </c>
      <c r="V78" s="23">
        <f>Grudzień!D78</f>
        <v>0</v>
      </c>
    </row>
    <row r="79" spans="2:22" ht="16" outlineLevel="1">
      <c r="B79" s="51" t="str">
        <f>'Wzorzec kategorii'!B41</f>
        <v>.</v>
      </c>
      <c r="C79" s="66">
        <f>Styczeń!C79+Luty!C79+Marzec!C79+Kwiecień!C79+Maj!C79+Czerwiec!C79+Lipiec!C79+Sierpień!C79+Wrzesień!C79+Październik!C79+Listopad!C79+Grudzień!C79</f>
        <v>0</v>
      </c>
      <c r="D79" s="66">
        <f t="shared" si="6"/>
        <v>0</v>
      </c>
      <c r="E79" s="53">
        <f t="shared" si="3"/>
        <v>0</v>
      </c>
      <c r="F79" s="54" t="str">
        <f t="shared" si="4"/>
        <v/>
      </c>
      <c r="G79" s="59"/>
      <c r="I79" s="51" t="s">
        <v>159</v>
      </c>
      <c r="J79" s="74">
        <f t="shared" si="5"/>
        <v>0</v>
      </c>
      <c r="K79" s="23">
        <f>Styczeń!D79</f>
        <v>0</v>
      </c>
      <c r="L79" s="23">
        <f>Luty!D79</f>
        <v>0</v>
      </c>
      <c r="M79" s="23">
        <f>Marzec!D79</f>
        <v>0</v>
      </c>
      <c r="N79" s="23">
        <f>Kwiecień!D79</f>
        <v>0</v>
      </c>
      <c r="O79" s="23">
        <f>Maj!D79</f>
        <v>0</v>
      </c>
      <c r="P79" s="23">
        <f>Czerwiec!D79</f>
        <v>0</v>
      </c>
      <c r="Q79" s="23">
        <f>Lipiec!D79</f>
        <v>0</v>
      </c>
      <c r="R79" s="23">
        <f>Sierpień!D79</f>
        <v>0</v>
      </c>
      <c r="S79" s="23">
        <f>Wrzesień!D79</f>
        <v>0</v>
      </c>
      <c r="T79" s="23">
        <f>Październik!D79</f>
        <v>0</v>
      </c>
      <c r="U79" s="23">
        <f>Listopad!D79</f>
        <v>0</v>
      </c>
      <c r="V79" s="23">
        <f>Grudzień!D79</f>
        <v>0</v>
      </c>
    </row>
    <row r="80" spans="2:22" ht="16" outlineLevel="1">
      <c r="B80" s="51" t="str">
        <f>'Wzorzec kategorii'!B42</f>
        <v>.</v>
      </c>
      <c r="C80" s="66">
        <f>Styczeń!C80+Luty!C80+Marzec!C80+Kwiecień!C80+Maj!C80+Czerwiec!C80+Lipiec!C80+Sierpień!C80+Wrzesień!C80+Październik!C80+Listopad!C80+Grudzień!C80</f>
        <v>0</v>
      </c>
      <c r="D80" s="66">
        <f t="shared" si="6"/>
        <v>0</v>
      </c>
      <c r="E80" s="53">
        <f t="shared" si="3"/>
        <v>0</v>
      </c>
      <c r="F80" s="54" t="str">
        <f t="shared" si="4"/>
        <v/>
      </c>
      <c r="G80" s="59"/>
      <c r="I80" s="51" t="s">
        <v>159</v>
      </c>
      <c r="J80" s="74">
        <f t="shared" si="5"/>
        <v>0</v>
      </c>
      <c r="K80" s="23">
        <f>Styczeń!D80</f>
        <v>0</v>
      </c>
      <c r="L80" s="23">
        <f>Luty!D80</f>
        <v>0</v>
      </c>
      <c r="M80" s="23">
        <f>Marzec!D80</f>
        <v>0</v>
      </c>
      <c r="N80" s="23">
        <f>Kwiecień!D80</f>
        <v>0</v>
      </c>
      <c r="O80" s="23">
        <f>Maj!D80</f>
        <v>0</v>
      </c>
      <c r="P80" s="23">
        <f>Czerwiec!D80</f>
        <v>0</v>
      </c>
      <c r="Q80" s="23">
        <f>Lipiec!D80</f>
        <v>0</v>
      </c>
      <c r="R80" s="23">
        <f>Sierpień!D80</f>
        <v>0</v>
      </c>
      <c r="S80" s="23">
        <f>Wrzesień!D80</f>
        <v>0</v>
      </c>
      <c r="T80" s="23">
        <f>Październik!D80</f>
        <v>0</v>
      </c>
      <c r="U80" s="23">
        <f>Listopad!D80</f>
        <v>0</v>
      </c>
      <c r="V80" s="23">
        <f>Grudzień!D80</f>
        <v>0</v>
      </c>
    </row>
    <row r="81" spans="2:22" ht="16" outlineLevel="1">
      <c r="B81" s="51" t="str">
        <f>'Wzorzec kategorii'!B43</f>
        <v>.</v>
      </c>
      <c r="C81" s="66">
        <f>Styczeń!C81+Luty!C81+Marzec!C81+Kwiecień!C81+Maj!C81+Czerwiec!C81+Lipiec!C81+Sierpień!C81+Wrzesień!C81+Październik!C81+Listopad!C81+Grudzień!C81</f>
        <v>0</v>
      </c>
      <c r="D81" s="66">
        <f t="shared" si="6"/>
        <v>0</v>
      </c>
      <c r="E81" s="53">
        <f t="shared" si="3"/>
        <v>0</v>
      </c>
      <c r="F81" s="54" t="str">
        <f t="shared" si="4"/>
        <v/>
      </c>
      <c r="G81" s="59"/>
      <c r="I81" s="51" t="s">
        <v>159</v>
      </c>
      <c r="J81" s="74">
        <f t="shared" si="5"/>
        <v>0</v>
      </c>
      <c r="K81" s="23">
        <f>Styczeń!D81</f>
        <v>0</v>
      </c>
      <c r="L81" s="23">
        <f>Luty!D81</f>
        <v>0</v>
      </c>
      <c r="M81" s="23">
        <f>Marzec!D81</f>
        <v>0</v>
      </c>
      <c r="N81" s="23">
        <f>Kwiecień!D81</f>
        <v>0</v>
      </c>
      <c r="O81" s="23">
        <f>Maj!D81</f>
        <v>0</v>
      </c>
      <c r="P81" s="23">
        <f>Czerwiec!D81</f>
        <v>0</v>
      </c>
      <c r="Q81" s="23">
        <f>Lipiec!D81</f>
        <v>0</v>
      </c>
      <c r="R81" s="23">
        <f>Sierpień!D81</f>
        <v>0</v>
      </c>
      <c r="S81" s="23">
        <f>Wrzesień!D81</f>
        <v>0</v>
      </c>
      <c r="T81" s="23">
        <f>Październik!D81</f>
        <v>0</v>
      </c>
      <c r="U81" s="23">
        <f>Listopad!D81</f>
        <v>0</v>
      </c>
      <c r="V81" s="23">
        <f>Grudzień!D81</f>
        <v>0</v>
      </c>
    </row>
    <row r="82" spans="2:22" ht="16" outlineLevel="1">
      <c r="B82" s="51" t="str">
        <f>'Wzorzec kategorii'!B44</f>
        <v>.</v>
      </c>
      <c r="C82" s="66">
        <f>Styczeń!C82+Luty!C82+Marzec!C82+Kwiecień!C82+Maj!C82+Czerwiec!C82+Lipiec!C82+Sierpień!C82+Wrzesień!C82+Październik!C82+Listopad!C82+Grudzień!C82</f>
        <v>0</v>
      </c>
      <c r="D82" s="66">
        <f t="shared" si="6"/>
        <v>0</v>
      </c>
      <c r="E82" s="53">
        <f t="shared" si="3"/>
        <v>0</v>
      </c>
      <c r="F82" s="54" t="str">
        <f t="shared" si="4"/>
        <v/>
      </c>
      <c r="G82" s="59"/>
      <c r="I82" s="51" t="s">
        <v>159</v>
      </c>
      <c r="J82" s="74">
        <f t="shared" si="5"/>
        <v>0</v>
      </c>
      <c r="K82" s="23">
        <f>Styczeń!D82</f>
        <v>0</v>
      </c>
      <c r="L82" s="23">
        <f>Luty!D82</f>
        <v>0</v>
      </c>
      <c r="M82" s="23">
        <f>Marzec!D82</f>
        <v>0</v>
      </c>
      <c r="N82" s="23">
        <f>Kwiecień!D82</f>
        <v>0</v>
      </c>
      <c r="O82" s="23">
        <f>Maj!D82</f>
        <v>0</v>
      </c>
      <c r="P82" s="23">
        <f>Czerwiec!D82</f>
        <v>0</v>
      </c>
      <c r="Q82" s="23">
        <f>Lipiec!D82</f>
        <v>0</v>
      </c>
      <c r="R82" s="23">
        <f>Sierpień!D82</f>
        <v>0</v>
      </c>
      <c r="S82" s="23">
        <f>Wrzesień!D82</f>
        <v>0</v>
      </c>
      <c r="T82" s="23">
        <f>Październik!D82</f>
        <v>0</v>
      </c>
      <c r="U82" s="23">
        <f>Listopad!D82</f>
        <v>0</v>
      </c>
      <c r="V82" s="23">
        <f>Grudzień!D82</f>
        <v>0</v>
      </c>
    </row>
    <row r="83" spans="2:22" ht="16" outlineLevel="1">
      <c r="B83" s="51" t="str">
        <f>'Wzorzec kategorii'!B45</f>
        <v>.</v>
      </c>
      <c r="C83" s="66">
        <f>Styczeń!C83+Luty!C83+Marzec!C83+Kwiecień!C83+Maj!C83+Czerwiec!C83+Lipiec!C83+Sierpień!C83+Wrzesień!C83+Październik!C83+Listopad!C83+Grudzień!C83</f>
        <v>0</v>
      </c>
      <c r="D83" s="66">
        <f t="shared" si="6"/>
        <v>0</v>
      </c>
      <c r="E83" s="53">
        <f t="shared" si="3"/>
        <v>0</v>
      </c>
      <c r="F83" s="54" t="str">
        <f t="shared" si="4"/>
        <v/>
      </c>
      <c r="G83" s="59"/>
      <c r="I83" s="51" t="s">
        <v>159</v>
      </c>
      <c r="J83" s="74">
        <f t="shared" si="5"/>
        <v>0</v>
      </c>
      <c r="K83" s="23">
        <f>Styczeń!D83</f>
        <v>0</v>
      </c>
      <c r="L83" s="23">
        <f>Luty!D83</f>
        <v>0</v>
      </c>
      <c r="M83" s="23">
        <f>Marzec!D83</f>
        <v>0</v>
      </c>
      <c r="N83" s="23">
        <f>Kwiecień!D83</f>
        <v>0</v>
      </c>
      <c r="O83" s="23">
        <f>Maj!D83</f>
        <v>0</v>
      </c>
      <c r="P83" s="23">
        <f>Czerwiec!D83</f>
        <v>0</v>
      </c>
      <c r="Q83" s="23">
        <f>Lipiec!D83</f>
        <v>0</v>
      </c>
      <c r="R83" s="23">
        <f>Sierpień!D83</f>
        <v>0</v>
      </c>
      <c r="S83" s="23">
        <f>Wrzesień!D83</f>
        <v>0</v>
      </c>
      <c r="T83" s="23">
        <f>Październik!D83</f>
        <v>0</v>
      </c>
      <c r="U83" s="23">
        <f>Listopad!D83</f>
        <v>0</v>
      </c>
      <c r="V83" s="23">
        <f>Grudzień!D83</f>
        <v>0</v>
      </c>
    </row>
    <row r="84" spans="2:22" ht="16" outlineLevel="1">
      <c r="B84" s="55" t="s">
        <v>30</v>
      </c>
      <c r="C84" s="60"/>
      <c r="D84" s="61"/>
      <c r="E84" s="61"/>
      <c r="F84" s="61"/>
      <c r="G84" s="61"/>
      <c r="I84" s="76" t="s">
        <v>30</v>
      </c>
    </row>
    <row r="85" spans="2:22" ht="16">
      <c r="B85" s="47" t="str">
        <f>'Wzorzec kategorii'!B47</f>
        <v>Mieszkanie / dom</v>
      </c>
      <c r="C85" s="47">
        <f>Styczeń!C85+Luty!C85+Marzec!C85+Kwiecień!C85+Maj!C85+Czerwiec!C85+Lipiec!C85+Sierpień!C85+Wrzesień!C85+Październik!C85+Listopad!C85+Grudzień!C85</f>
        <v>0</v>
      </c>
      <c r="D85" s="48">
        <f>(SUM(K85:V85))</f>
        <v>0</v>
      </c>
      <c r="E85" s="47">
        <f>C85-D85</f>
        <v>0</v>
      </c>
      <c r="F85" s="49" t="str">
        <f>IFERROR(D85/C85,"")</f>
        <v/>
      </c>
      <c r="G85" s="58"/>
      <c r="I85" s="58" t="s">
        <v>10</v>
      </c>
      <c r="J85" s="74">
        <f t="shared" ref="J85:J95" si="7">(SUM(K85:V85)/$J$44)</f>
        <v>0</v>
      </c>
      <c r="K85" s="47">
        <f>Styczeń!D85</f>
        <v>0</v>
      </c>
      <c r="L85" s="47">
        <f>Luty!D85</f>
        <v>0</v>
      </c>
      <c r="M85" s="47">
        <f>Marzec!D85</f>
        <v>0</v>
      </c>
      <c r="N85" s="47">
        <f>Kwiecień!D85</f>
        <v>0</v>
      </c>
      <c r="O85" s="47">
        <f>Maj!D85</f>
        <v>0</v>
      </c>
      <c r="P85" s="47">
        <f>Czerwiec!D85</f>
        <v>0</v>
      </c>
      <c r="Q85" s="47">
        <f>Lipiec!D85</f>
        <v>0</v>
      </c>
      <c r="R85" s="47">
        <f>Sierpień!D85</f>
        <v>0</v>
      </c>
      <c r="S85" s="47">
        <f>Wrzesień!D85</f>
        <v>0</v>
      </c>
      <c r="T85" s="47">
        <f>Październik!D85</f>
        <v>0</v>
      </c>
      <c r="U85" s="47">
        <f>Listopad!D85</f>
        <v>0</v>
      </c>
      <c r="V85" s="47">
        <f>Grudzień!D85</f>
        <v>0</v>
      </c>
    </row>
    <row r="86" spans="2:22" ht="16" outlineLevel="1">
      <c r="B86" s="51" t="str">
        <f>'Wzorzec kategorii'!B48</f>
        <v>Czynsz</v>
      </c>
      <c r="C86" s="66">
        <f>Styczeń!C86+Luty!C86+Marzec!C86+Kwiecień!C86+Maj!C86+Czerwiec!C86+Lipiec!C86+Sierpień!C86+Wrzesień!C86+Październik!C86+Listopad!C86+Grudzień!C86</f>
        <v>0</v>
      </c>
      <c r="D86" s="66">
        <f t="shared" ref="D86:D95" si="8">(SUM(K86:V86))</f>
        <v>0</v>
      </c>
      <c r="E86" s="53">
        <f t="shared" ref="E86:E95" si="9">C86-D86</f>
        <v>0</v>
      </c>
      <c r="F86" s="54" t="str">
        <f t="shared" ref="F86:F95" si="10">IFERROR(D86/C86,"")</f>
        <v/>
      </c>
      <c r="G86" s="59"/>
      <c r="I86" s="51" t="s">
        <v>11</v>
      </c>
      <c r="J86" s="74">
        <f t="shared" si="7"/>
        <v>0</v>
      </c>
      <c r="K86" s="23">
        <f>Styczeń!D86</f>
        <v>0</v>
      </c>
      <c r="L86" s="23">
        <f>Luty!D86</f>
        <v>0</v>
      </c>
      <c r="M86" s="23">
        <f>Marzec!D86</f>
        <v>0</v>
      </c>
      <c r="N86" s="23">
        <f>Kwiecień!D86</f>
        <v>0</v>
      </c>
      <c r="O86" s="23">
        <f>Maj!D86</f>
        <v>0</v>
      </c>
      <c r="P86" s="23">
        <f>Czerwiec!D86</f>
        <v>0</v>
      </c>
      <c r="Q86" s="23">
        <f>Lipiec!D86</f>
        <v>0</v>
      </c>
      <c r="R86" s="23">
        <f>Sierpień!D86</f>
        <v>0</v>
      </c>
      <c r="S86" s="23">
        <f>Wrzesień!D86</f>
        <v>0</v>
      </c>
      <c r="T86" s="23">
        <f>Październik!D86</f>
        <v>0</v>
      </c>
      <c r="U86" s="23">
        <f>Listopad!D86</f>
        <v>0</v>
      </c>
      <c r="V86" s="23">
        <f>Grudzień!D86</f>
        <v>0</v>
      </c>
    </row>
    <row r="87" spans="2:22" ht="16" outlineLevel="1">
      <c r="B87" s="51" t="str">
        <f>'Wzorzec kategorii'!B49</f>
        <v>Woda i kanalizacja</v>
      </c>
      <c r="C87" s="66">
        <f>Styczeń!C87+Luty!C87+Marzec!C87+Kwiecień!C87+Maj!C87+Czerwiec!C87+Lipiec!C87+Sierpień!C87+Wrzesień!C87+Październik!C87+Listopad!C87+Grudzień!C87</f>
        <v>0</v>
      </c>
      <c r="D87" s="66">
        <f t="shared" si="8"/>
        <v>0</v>
      </c>
      <c r="E87" s="53">
        <f t="shared" si="9"/>
        <v>0</v>
      </c>
      <c r="F87" s="54" t="str">
        <f t="shared" si="10"/>
        <v/>
      </c>
      <c r="G87" s="59"/>
      <c r="I87" s="51" t="s">
        <v>14</v>
      </c>
      <c r="J87" s="74">
        <f t="shared" si="7"/>
        <v>0</v>
      </c>
      <c r="K87" s="23">
        <f>Styczeń!D87</f>
        <v>0</v>
      </c>
      <c r="L87" s="23">
        <f>Luty!D87</f>
        <v>0</v>
      </c>
      <c r="M87" s="23">
        <f>Marzec!D87</f>
        <v>0</v>
      </c>
      <c r="N87" s="23">
        <f>Kwiecień!D87</f>
        <v>0</v>
      </c>
      <c r="O87" s="23">
        <f>Maj!D87</f>
        <v>0</v>
      </c>
      <c r="P87" s="23">
        <f>Czerwiec!D87</f>
        <v>0</v>
      </c>
      <c r="Q87" s="23">
        <f>Lipiec!D87</f>
        <v>0</v>
      </c>
      <c r="R87" s="23">
        <f>Sierpień!D87</f>
        <v>0</v>
      </c>
      <c r="S87" s="23">
        <f>Wrzesień!D87</f>
        <v>0</v>
      </c>
      <c r="T87" s="23">
        <f>Październik!D87</f>
        <v>0</v>
      </c>
      <c r="U87" s="23">
        <f>Listopad!D87</f>
        <v>0</v>
      </c>
      <c r="V87" s="23">
        <f>Grudzień!D87</f>
        <v>0</v>
      </c>
    </row>
    <row r="88" spans="2:22" ht="16" outlineLevel="1">
      <c r="B88" s="51" t="str">
        <f>'Wzorzec kategorii'!B50</f>
        <v>Prąd</v>
      </c>
      <c r="C88" s="66">
        <f>Styczeń!C88+Luty!C88+Marzec!C88+Kwiecień!C88+Maj!C88+Czerwiec!C88+Lipiec!C88+Sierpień!C88+Wrzesień!C88+Październik!C88+Listopad!C88+Grudzień!C88</f>
        <v>0</v>
      </c>
      <c r="D88" s="66">
        <f t="shared" si="8"/>
        <v>0</v>
      </c>
      <c r="E88" s="53">
        <f t="shared" si="9"/>
        <v>0</v>
      </c>
      <c r="F88" s="54" t="str">
        <f t="shared" si="10"/>
        <v/>
      </c>
      <c r="G88" s="59"/>
      <c r="I88" s="51" t="s">
        <v>12</v>
      </c>
      <c r="J88" s="74">
        <f t="shared" si="7"/>
        <v>0</v>
      </c>
      <c r="K88" s="23">
        <f>Styczeń!D88</f>
        <v>0</v>
      </c>
      <c r="L88" s="23">
        <f>Luty!D88</f>
        <v>0</v>
      </c>
      <c r="M88" s="23">
        <f>Marzec!D88</f>
        <v>0</v>
      </c>
      <c r="N88" s="23">
        <f>Kwiecień!D88</f>
        <v>0</v>
      </c>
      <c r="O88" s="23">
        <f>Maj!D88</f>
        <v>0</v>
      </c>
      <c r="P88" s="23">
        <f>Czerwiec!D88</f>
        <v>0</v>
      </c>
      <c r="Q88" s="23">
        <f>Lipiec!D88</f>
        <v>0</v>
      </c>
      <c r="R88" s="23">
        <f>Sierpień!D88</f>
        <v>0</v>
      </c>
      <c r="S88" s="23">
        <f>Wrzesień!D88</f>
        <v>0</v>
      </c>
      <c r="T88" s="23">
        <f>Październik!D88</f>
        <v>0</v>
      </c>
      <c r="U88" s="23">
        <f>Listopad!D88</f>
        <v>0</v>
      </c>
      <c r="V88" s="23">
        <f>Grudzień!D88</f>
        <v>0</v>
      </c>
    </row>
    <row r="89" spans="2:22" ht="16" outlineLevel="1">
      <c r="B89" s="51" t="str">
        <f>'Wzorzec kategorii'!B51</f>
        <v>Gaz</v>
      </c>
      <c r="C89" s="66">
        <f>Styczeń!C89+Luty!C89+Marzec!C89+Kwiecień!C89+Maj!C89+Czerwiec!C89+Lipiec!C89+Sierpień!C89+Wrzesień!C89+Październik!C89+Listopad!C89+Grudzień!C89</f>
        <v>0</v>
      </c>
      <c r="D89" s="66">
        <f t="shared" si="8"/>
        <v>0</v>
      </c>
      <c r="E89" s="53">
        <f t="shared" si="9"/>
        <v>0</v>
      </c>
      <c r="F89" s="54" t="str">
        <f t="shared" si="10"/>
        <v/>
      </c>
      <c r="G89" s="59"/>
      <c r="I89" s="51" t="s">
        <v>13</v>
      </c>
      <c r="J89" s="74">
        <f t="shared" si="7"/>
        <v>0</v>
      </c>
      <c r="K89" s="23">
        <f>Styczeń!D89</f>
        <v>0</v>
      </c>
      <c r="L89" s="23">
        <f>Luty!D89</f>
        <v>0</v>
      </c>
      <c r="M89" s="23">
        <f>Marzec!D89</f>
        <v>0</v>
      </c>
      <c r="N89" s="23">
        <f>Kwiecień!D89</f>
        <v>0</v>
      </c>
      <c r="O89" s="23">
        <f>Maj!D89</f>
        <v>0</v>
      </c>
      <c r="P89" s="23">
        <f>Czerwiec!D89</f>
        <v>0</v>
      </c>
      <c r="Q89" s="23">
        <f>Lipiec!D89</f>
        <v>0</v>
      </c>
      <c r="R89" s="23">
        <f>Sierpień!D89</f>
        <v>0</v>
      </c>
      <c r="S89" s="23">
        <f>Wrzesień!D89</f>
        <v>0</v>
      </c>
      <c r="T89" s="23">
        <f>Październik!D89</f>
        <v>0</v>
      </c>
      <c r="U89" s="23">
        <f>Listopad!D89</f>
        <v>0</v>
      </c>
      <c r="V89" s="23">
        <f>Grudzień!D89</f>
        <v>0</v>
      </c>
    </row>
    <row r="90" spans="2:22" ht="16" outlineLevel="1">
      <c r="B90" s="51" t="str">
        <f>'Wzorzec kategorii'!B52</f>
        <v>Ogrzewanie</v>
      </c>
      <c r="C90" s="66">
        <f>Styczeń!C90+Luty!C90+Marzec!C90+Kwiecień!C90+Maj!C90+Czerwiec!C90+Lipiec!C90+Sierpień!C90+Wrzesień!C90+Październik!C90+Listopad!C90+Grudzień!C90</f>
        <v>0</v>
      </c>
      <c r="D90" s="66">
        <f t="shared" si="8"/>
        <v>0</v>
      </c>
      <c r="E90" s="53">
        <f t="shared" si="9"/>
        <v>0</v>
      </c>
      <c r="F90" s="54" t="str">
        <f t="shared" si="10"/>
        <v/>
      </c>
      <c r="G90" s="59"/>
      <c r="I90" s="51" t="s">
        <v>33</v>
      </c>
      <c r="J90" s="74">
        <f t="shared" si="7"/>
        <v>0</v>
      </c>
      <c r="K90" s="23">
        <f>Styczeń!D90</f>
        <v>0</v>
      </c>
      <c r="L90" s="23">
        <f>Luty!D90</f>
        <v>0</v>
      </c>
      <c r="M90" s="23">
        <f>Marzec!D90</f>
        <v>0</v>
      </c>
      <c r="N90" s="23">
        <f>Kwiecień!D90</f>
        <v>0</v>
      </c>
      <c r="O90" s="23">
        <f>Maj!D90</f>
        <v>0</v>
      </c>
      <c r="P90" s="23">
        <f>Czerwiec!D90</f>
        <v>0</v>
      </c>
      <c r="Q90" s="23">
        <f>Lipiec!D90</f>
        <v>0</v>
      </c>
      <c r="R90" s="23">
        <f>Sierpień!D90</f>
        <v>0</v>
      </c>
      <c r="S90" s="23">
        <f>Wrzesień!D90</f>
        <v>0</v>
      </c>
      <c r="T90" s="23">
        <f>Październik!D90</f>
        <v>0</v>
      </c>
      <c r="U90" s="23">
        <f>Listopad!D90</f>
        <v>0</v>
      </c>
      <c r="V90" s="23">
        <f>Grudzień!D90</f>
        <v>0</v>
      </c>
    </row>
    <row r="91" spans="2:22" ht="16" outlineLevel="1">
      <c r="B91" s="51" t="str">
        <f>'Wzorzec kategorii'!B53</f>
        <v>Wywóz śmieci</v>
      </c>
      <c r="C91" s="66">
        <f>Styczeń!C91+Luty!C91+Marzec!C91+Kwiecień!C91+Maj!C91+Czerwiec!C91+Lipiec!C91+Sierpień!C91+Wrzesień!C91+Październik!C91+Listopad!C91+Grudzień!C91</f>
        <v>0</v>
      </c>
      <c r="D91" s="66">
        <f t="shared" si="8"/>
        <v>0</v>
      </c>
      <c r="E91" s="53">
        <f t="shared" si="9"/>
        <v>0</v>
      </c>
      <c r="F91" s="54" t="str">
        <f t="shared" si="10"/>
        <v/>
      </c>
      <c r="G91" s="59"/>
      <c r="I91" s="51" t="s">
        <v>15</v>
      </c>
      <c r="J91" s="74">
        <f t="shared" si="7"/>
        <v>0</v>
      </c>
      <c r="K91" s="23">
        <f>Styczeń!D91</f>
        <v>0</v>
      </c>
      <c r="L91" s="23">
        <f>Luty!D91</f>
        <v>0</v>
      </c>
      <c r="M91" s="23">
        <f>Marzec!D91</f>
        <v>0</v>
      </c>
      <c r="N91" s="23">
        <f>Kwiecień!D91</f>
        <v>0</v>
      </c>
      <c r="O91" s="23">
        <f>Maj!D91</f>
        <v>0</v>
      </c>
      <c r="P91" s="23">
        <f>Czerwiec!D91</f>
        <v>0</v>
      </c>
      <c r="Q91" s="23">
        <f>Lipiec!D91</f>
        <v>0</v>
      </c>
      <c r="R91" s="23">
        <f>Sierpień!D91</f>
        <v>0</v>
      </c>
      <c r="S91" s="23">
        <f>Wrzesień!D91</f>
        <v>0</v>
      </c>
      <c r="T91" s="23">
        <f>Październik!D91</f>
        <v>0</v>
      </c>
      <c r="U91" s="23">
        <f>Listopad!D91</f>
        <v>0</v>
      </c>
      <c r="V91" s="23">
        <f>Grudzień!D91</f>
        <v>0</v>
      </c>
    </row>
    <row r="92" spans="2:22" ht="16" outlineLevel="1">
      <c r="B92" s="51" t="str">
        <f>'Wzorzec kategorii'!B54</f>
        <v>Konserwacja i naprawy</v>
      </c>
      <c r="C92" s="66">
        <f>Styczeń!C92+Luty!C92+Marzec!C92+Kwiecień!C92+Maj!C92+Czerwiec!C92+Lipiec!C92+Sierpień!C92+Wrzesień!C92+Październik!C92+Listopad!C92+Grudzień!C92</f>
        <v>0</v>
      </c>
      <c r="D92" s="66">
        <f t="shared" si="8"/>
        <v>0</v>
      </c>
      <c r="E92" s="53">
        <f t="shared" si="9"/>
        <v>0</v>
      </c>
      <c r="F92" s="54" t="str">
        <f t="shared" si="10"/>
        <v/>
      </c>
      <c r="G92" s="59"/>
      <c r="I92" s="51" t="s">
        <v>16</v>
      </c>
      <c r="J92" s="74">
        <f t="shared" si="7"/>
        <v>0</v>
      </c>
      <c r="K92" s="23">
        <f>Styczeń!D92</f>
        <v>0</v>
      </c>
      <c r="L92" s="23">
        <f>Luty!D92</f>
        <v>0</v>
      </c>
      <c r="M92" s="23">
        <f>Marzec!D92</f>
        <v>0</v>
      </c>
      <c r="N92" s="23">
        <f>Kwiecień!D92</f>
        <v>0</v>
      </c>
      <c r="O92" s="23">
        <f>Maj!D92</f>
        <v>0</v>
      </c>
      <c r="P92" s="23">
        <f>Czerwiec!D92</f>
        <v>0</v>
      </c>
      <c r="Q92" s="23">
        <f>Lipiec!D92</f>
        <v>0</v>
      </c>
      <c r="R92" s="23">
        <f>Sierpień!D92</f>
        <v>0</v>
      </c>
      <c r="S92" s="23">
        <f>Wrzesień!D92</f>
        <v>0</v>
      </c>
      <c r="T92" s="23">
        <f>Październik!D92</f>
        <v>0</v>
      </c>
      <c r="U92" s="23">
        <f>Listopad!D92</f>
        <v>0</v>
      </c>
      <c r="V92" s="23">
        <f>Grudzień!D92</f>
        <v>0</v>
      </c>
    </row>
    <row r="93" spans="2:22" ht="16" outlineLevel="1">
      <c r="B93" s="51" t="str">
        <f>'Wzorzec kategorii'!B55</f>
        <v>Wyposażenie</v>
      </c>
      <c r="C93" s="66">
        <f>Styczeń!C93+Luty!C93+Marzec!C93+Kwiecień!C93+Maj!C93+Czerwiec!C93+Lipiec!C93+Sierpień!C93+Wrzesień!C93+Październik!C93+Listopad!C93+Grudzień!C93</f>
        <v>0</v>
      </c>
      <c r="D93" s="66">
        <f t="shared" si="8"/>
        <v>0</v>
      </c>
      <c r="E93" s="53">
        <f t="shared" si="9"/>
        <v>0</v>
      </c>
      <c r="F93" s="54" t="str">
        <f t="shared" si="10"/>
        <v/>
      </c>
      <c r="G93" s="59"/>
      <c r="I93" s="51" t="s">
        <v>17</v>
      </c>
      <c r="J93" s="74">
        <f t="shared" si="7"/>
        <v>0</v>
      </c>
      <c r="K93" s="23">
        <f>Styczeń!D93</f>
        <v>0</v>
      </c>
      <c r="L93" s="23">
        <f>Luty!D93</f>
        <v>0</v>
      </c>
      <c r="M93" s="23">
        <f>Marzec!D93</f>
        <v>0</v>
      </c>
      <c r="N93" s="23">
        <f>Kwiecień!D93</f>
        <v>0</v>
      </c>
      <c r="O93" s="23">
        <f>Maj!D93</f>
        <v>0</v>
      </c>
      <c r="P93" s="23">
        <f>Czerwiec!D93</f>
        <v>0</v>
      </c>
      <c r="Q93" s="23">
        <f>Lipiec!D93</f>
        <v>0</v>
      </c>
      <c r="R93" s="23">
        <f>Sierpień!D93</f>
        <v>0</v>
      </c>
      <c r="S93" s="23">
        <f>Wrzesień!D93</f>
        <v>0</v>
      </c>
      <c r="T93" s="23">
        <f>Październik!D93</f>
        <v>0</v>
      </c>
      <c r="U93" s="23">
        <f>Listopad!D93</f>
        <v>0</v>
      </c>
      <c r="V93" s="23">
        <f>Grudzień!D93</f>
        <v>0</v>
      </c>
    </row>
    <row r="94" spans="2:22" ht="16" outlineLevel="1">
      <c r="B94" s="51" t="str">
        <f>'Wzorzec kategorii'!B56</f>
        <v>Ubezpieczenie nieruchomości</v>
      </c>
      <c r="C94" s="66">
        <f>Styczeń!C94+Luty!C94+Marzec!C94+Kwiecień!C94+Maj!C94+Czerwiec!C94+Lipiec!C94+Sierpień!C94+Wrzesień!C94+Październik!C94+Listopad!C94+Grudzień!C94</f>
        <v>0</v>
      </c>
      <c r="D94" s="66">
        <f t="shared" si="8"/>
        <v>0</v>
      </c>
      <c r="E94" s="53">
        <f t="shared" si="9"/>
        <v>0</v>
      </c>
      <c r="F94" s="54" t="str">
        <f t="shared" si="10"/>
        <v/>
      </c>
      <c r="G94" s="59"/>
      <c r="I94" s="51" t="s">
        <v>104</v>
      </c>
      <c r="J94" s="74">
        <f t="shared" si="7"/>
        <v>0</v>
      </c>
      <c r="K94" s="23">
        <f>Styczeń!D94</f>
        <v>0</v>
      </c>
      <c r="L94" s="23">
        <f>Luty!D94</f>
        <v>0</v>
      </c>
      <c r="M94" s="23">
        <f>Marzec!D94</f>
        <v>0</v>
      </c>
      <c r="N94" s="23">
        <f>Kwiecień!D94</f>
        <v>0</v>
      </c>
      <c r="O94" s="23">
        <f>Maj!D94</f>
        <v>0</v>
      </c>
      <c r="P94" s="23">
        <f>Czerwiec!D94</f>
        <v>0</v>
      </c>
      <c r="Q94" s="23">
        <f>Lipiec!D94</f>
        <v>0</v>
      </c>
      <c r="R94" s="23">
        <f>Sierpień!D94</f>
        <v>0</v>
      </c>
      <c r="S94" s="23">
        <f>Wrzesień!D94</f>
        <v>0</v>
      </c>
      <c r="T94" s="23">
        <f>Październik!D94</f>
        <v>0</v>
      </c>
      <c r="U94" s="23">
        <f>Listopad!D94</f>
        <v>0</v>
      </c>
      <c r="V94" s="23">
        <f>Grudzień!D94</f>
        <v>0</v>
      </c>
    </row>
    <row r="95" spans="2:22" ht="16" outlineLevel="1">
      <c r="B95" s="51" t="str">
        <f>'Wzorzec kategorii'!B57</f>
        <v>Inne</v>
      </c>
      <c r="C95" s="66">
        <f>Styczeń!C95+Luty!C95+Marzec!C95+Kwiecień!C95+Maj!C95+Czerwiec!C95+Lipiec!C95+Sierpień!C95+Wrzesień!C95+Październik!C95+Listopad!C95+Grudzień!C95</f>
        <v>0</v>
      </c>
      <c r="D95" s="66">
        <f t="shared" si="8"/>
        <v>0</v>
      </c>
      <c r="E95" s="53">
        <f t="shared" si="9"/>
        <v>0</v>
      </c>
      <c r="F95" s="54" t="str">
        <f t="shared" si="10"/>
        <v/>
      </c>
      <c r="G95" s="59"/>
      <c r="I95" s="51" t="s">
        <v>9</v>
      </c>
      <c r="J95" s="74">
        <f t="shared" si="7"/>
        <v>0</v>
      </c>
      <c r="K95" s="23">
        <f>Styczeń!D95</f>
        <v>0</v>
      </c>
      <c r="L95" s="23">
        <f>Luty!D95</f>
        <v>0</v>
      </c>
      <c r="M95" s="23">
        <f>Marzec!D95</f>
        <v>0</v>
      </c>
      <c r="N95" s="23">
        <f>Kwiecień!D95</f>
        <v>0</v>
      </c>
      <c r="O95" s="23">
        <f>Maj!D95</f>
        <v>0</v>
      </c>
      <c r="P95" s="23">
        <f>Czerwiec!D95</f>
        <v>0</v>
      </c>
      <c r="Q95" s="23">
        <f>Lipiec!D95</f>
        <v>0</v>
      </c>
      <c r="R95" s="23">
        <f>Sierpień!D95</f>
        <v>0</v>
      </c>
      <c r="S95" s="23">
        <f>Wrzesień!D95</f>
        <v>0</v>
      </c>
      <c r="T95" s="23">
        <f>Październik!D95</f>
        <v>0</v>
      </c>
      <c r="U95" s="23">
        <f>Listopad!D95</f>
        <v>0</v>
      </c>
      <c r="V95" s="23">
        <f>Grudzień!D95</f>
        <v>0</v>
      </c>
    </row>
    <row r="96" spans="2:22" ht="16" outlineLevel="1">
      <c r="B96" s="55" t="s">
        <v>30</v>
      </c>
      <c r="C96" s="60"/>
      <c r="D96" s="61"/>
      <c r="E96" s="61"/>
      <c r="F96" s="61"/>
      <c r="G96" s="61"/>
      <c r="I96" s="76" t="s">
        <v>30</v>
      </c>
      <c r="J96" s="38"/>
    </row>
    <row r="97" spans="2:22" ht="16">
      <c r="B97" s="63" t="str">
        <f>'Wzorzec kategorii'!B59</f>
        <v>Transport</v>
      </c>
      <c r="C97" s="47">
        <f>Styczeń!C97+Luty!C97+Marzec!C97+Kwiecień!C97+Maj!C97+Czerwiec!C97+Lipiec!C97+Sierpień!C97+Wrzesień!C97+Październik!C97+Listopad!C97+Grudzień!C97</f>
        <v>0</v>
      </c>
      <c r="D97" s="48">
        <f>(SUM(K97:V97))</f>
        <v>0</v>
      </c>
      <c r="E97" s="63">
        <f>C97-D97</f>
        <v>0</v>
      </c>
      <c r="F97" s="49" t="str">
        <f>IFERROR(D97/C97,"")</f>
        <v/>
      </c>
      <c r="G97" s="63"/>
      <c r="I97" s="77" t="s">
        <v>6</v>
      </c>
      <c r="J97" s="74">
        <f t="shared" ref="J97:J107" si="11">(SUM(K97:V97)/$J$44)</f>
        <v>0</v>
      </c>
      <c r="K97" s="47">
        <f>Styczeń!D97</f>
        <v>0</v>
      </c>
      <c r="L97" s="47">
        <f>Luty!D97</f>
        <v>0</v>
      </c>
      <c r="M97" s="47">
        <f>Marzec!D97</f>
        <v>0</v>
      </c>
      <c r="N97" s="47">
        <f>Kwiecień!D97</f>
        <v>0</v>
      </c>
      <c r="O97" s="47">
        <f>Maj!D97</f>
        <v>0</v>
      </c>
      <c r="P97" s="47">
        <f>Czerwiec!D97</f>
        <v>0</v>
      </c>
      <c r="Q97" s="47">
        <f>Lipiec!D97</f>
        <v>0</v>
      </c>
      <c r="R97" s="47">
        <f>Sierpień!D97</f>
        <v>0</v>
      </c>
      <c r="S97" s="47">
        <f>Wrzesień!D97</f>
        <v>0</v>
      </c>
      <c r="T97" s="47">
        <f>Październik!D97</f>
        <v>0</v>
      </c>
      <c r="U97" s="47">
        <f>Listopad!D97</f>
        <v>0</v>
      </c>
      <c r="V97" s="47">
        <f>Grudzień!D97</f>
        <v>0</v>
      </c>
    </row>
    <row r="98" spans="2:22" ht="16" outlineLevel="1">
      <c r="B98" s="51" t="str">
        <f>'Wzorzec kategorii'!B60</f>
        <v>Paliwo do auta</v>
      </c>
      <c r="C98" s="66">
        <f>Styczeń!C98+Luty!C98+Marzec!C98+Kwiecień!C98+Maj!C98+Czerwiec!C98+Lipiec!C98+Sierpień!C98+Wrzesień!C98+Październik!C98+Listopad!C98+Grudzień!C98</f>
        <v>0</v>
      </c>
      <c r="D98" s="66">
        <f t="shared" ref="D98:D107" si="12">(SUM(K98:V98))</f>
        <v>0</v>
      </c>
      <c r="E98" s="53">
        <f t="shared" ref="E98:E107" si="13">C98-D98</f>
        <v>0</v>
      </c>
      <c r="F98" s="54" t="str">
        <f t="shared" ref="F98:F107" si="14">IFERROR(D98/C98,"")</f>
        <v/>
      </c>
      <c r="G98" s="59"/>
      <c r="I98" s="51" t="s">
        <v>91</v>
      </c>
      <c r="J98" s="74">
        <f t="shared" si="11"/>
        <v>0</v>
      </c>
      <c r="K98" s="23">
        <f>Styczeń!D98</f>
        <v>0</v>
      </c>
      <c r="L98" s="23">
        <f>Luty!D98</f>
        <v>0</v>
      </c>
      <c r="M98" s="23">
        <f>Marzec!D98</f>
        <v>0</v>
      </c>
      <c r="N98" s="23">
        <f>Kwiecień!D98</f>
        <v>0</v>
      </c>
      <c r="O98" s="23">
        <f>Maj!D98</f>
        <v>0</v>
      </c>
      <c r="P98" s="23">
        <f>Czerwiec!D98</f>
        <v>0</v>
      </c>
      <c r="Q98" s="23">
        <f>Lipiec!D98</f>
        <v>0</v>
      </c>
      <c r="R98" s="23">
        <f>Sierpień!D98</f>
        <v>0</v>
      </c>
      <c r="S98" s="23">
        <f>Wrzesień!D98</f>
        <v>0</v>
      </c>
      <c r="T98" s="23">
        <f>Październik!D98</f>
        <v>0</v>
      </c>
      <c r="U98" s="23">
        <f>Listopad!D98</f>
        <v>0</v>
      </c>
      <c r="V98" s="23">
        <f>Grudzień!D98</f>
        <v>0</v>
      </c>
    </row>
    <row r="99" spans="2:22" ht="16" outlineLevel="1">
      <c r="B99" s="51" t="str">
        <f>'Wzorzec kategorii'!B61</f>
        <v>Przeglądy i naprawy auta</v>
      </c>
      <c r="C99" s="66">
        <f>Styczeń!C99+Luty!C99+Marzec!C99+Kwiecień!C99+Maj!C99+Czerwiec!C99+Lipiec!C99+Sierpień!C99+Wrzesień!C99+Październik!C99+Listopad!C99+Grudzień!C99</f>
        <v>0</v>
      </c>
      <c r="D99" s="66">
        <f t="shared" si="12"/>
        <v>0</v>
      </c>
      <c r="E99" s="53">
        <f t="shared" si="13"/>
        <v>0</v>
      </c>
      <c r="F99" s="54" t="str">
        <f t="shared" si="14"/>
        <v/>
      </c>
      <c r="G99" s="59"/>
      <c r="I99" s="51" t="s">
        <v>92</v>
      </c>
      <c r="J99" s="74">
        <f t="shared" si="11"/>
        <v>0</v>
      </c>
      <c r="K99" s="23">
        <f>Styczeń!D99</f>
        <v>0</v>
      </c>
      <c r="L99" s="23">
        <f>Luty!D99</f>
        <v>0</v>
      </c>
      <c r="M99" s="23">
        <f>Marzec!D99</f>
        <v>0</v>
      </c>
      <c r="N99" s="23">
        <f>Kwiecień!D99</f>
        <v>0</v>
      </c>
      <c r="O99" s="23">
        <f>Maj!D99</f>
        <v>0</v>
      </c>
      <c r="P99" s="23">
        <f>Czerwiec!D99</f>
        <v>0</v>
      </c>
      <c r="Q99" s="23">
        <f>Lipiec!D99</f>
        <v>0</v>
      </c>
      <c r="R99" s="23">
        <f>Sierpień!D99</f>
        <v>0</v>
      </c>
      <c r="S99" s="23">
        <f>Wrzesień!D99</f>
        <v>0</v>
      </c>
      <c r="T99" s="23">
        <f>Październik!D99</f>
        <v>0</v>
      </c>
      <c r="U99" s="23">
        <f>Listopad!D99</f>
        <v>0</v>
      </c>
      <c r="V99" s="23">
        <f>Grudzień!D99</f>
        <v>0</v>
      </c>
    </row>
    <row r="100" spans="2:22" ht="32" outlineLevel="1">
      <c r="B100" s="51" t="str">
        <f>'Wzorzec kategorii'!B62</f>
        <v>Wyposażenie dodatkowe (opony)</v>
      </c>
      <c r="C100" s="66">
        <f>Styczeń!C100+Luty!C100+Marzec!C100+Kwiecień!C100+Maj!C100+Czerwiec!C100+Lipiec!C100+Sierpień!C100+Wrzesień!C100+Październik!C100+Listopad!C100+Grudzień!C100</f>
        <v>0</v>
      </c>
      <c r="D100" s="66">
        <f t="shared" si="12"/>
        <v>0</v>
      </c>
      <c r="E100" s="53">
        <f t="shared" si="13"/>
        <v>0</v>
      </c>
      <c r="F100" s="54" t="str">
        <f t="shared" si="14"/>
        <v/>
      </c>
      <c r="G100" s="59"/>
      <c r="I100" s="51" t="s">
        <v>89</v>
      </c>
      <c r="J100" s="74">
        <f t="shared" si="11"/>
        <v>0</v>
      </c>
      <c r="K100" s="23">
        <f>Styczeń!D100</f>
        <v>0</v>
      </c>
      <c r="L100" s="23">
        <f>Luty!D100</f>
        <v>0</v>
      </c>
      <c r="M100" s="23">
        <f>Marzec!D100</f>
        <v>0</v>
      </c>
      <c r="N100" s="23">
        <f>Kwiecień!D100</f>
        <v>0</v>
      </c>
      <c r="O100" s="23">
        <f>Maj!D100</f>
        <v>0</v>
      </c>
      <c r="P100" s="23">
        <f>Czerwiec!D100</f>
        <v>0</v>
      </c>
      <c r="Q100" s="23">
        <f>Lipiec!D100</f>
        <v>0</v>
      </c>
      <c r="R100" s="23">
        <f>Sierpień!D100</f>
        <v>0</v>
      </c>
      <c r="S100" s="23">
        <f>Wrzesień!D100</f>
        <v>0</v>
      </c>
      <c r="T100" s="23">
        <f>Październik!D100</f>
        <v>0</v>
      </c>
      <c r="U100" s="23">
        <f>Listopad!D100</f>
        <v>0</v>
      </c>
      <c r="V100" s="23">
        <f>Grudzień!D100</f>
        <v>0</v>
      </c>
    </row>
    <row r="101" spans="2:22" ht="16" outlineLevel="1">
      <c r="B101" s="51" t="str">
        <f>'Wzorzec kategorii'!B63</f>
        <v>Ubezpieczenie auta</v>
      </c>
      <c r="C101" s="66">
        <f>Styczeń!C101+Luty!C101+Marzec!C101+Kwiecień!C101+Maj!C101+Czerwiec!C101+Lipiec!C101+Sierpień!C101+Wrzesień!C101+Październik!C101+Listopad!C101+Grudzień!C101</f>
        <v>0</v>
      </c>
      <c r="D101" s="66">
        <f t="shared" si="12"/>
        <v>0</v>
      </c>
      <c r="E101" s="53">
        <f t="shared" si="13"/>
        <v>0</v>
      </c>
      <c r="F101" s="54" t="str">
        <f t="shared" si="14"/>
        <v/>
      </c>
      <c r="G101" s="59"/>
      <c r="I101" s="51" t="s">
        <v>90</v>
      </c>
      <c r="J101" s="74">
        <f t="shared" si="11"/>
        <v>0</v>
      </c>
      <c r="K101" s="23">
        <f>Styczeń!D101</f>
        <v>0</v>
      </c>
      <c r="L101" s="23">
        <f>Luty!D101</f>
        <v>0</v>
      </c>
      <c r="M101" s="23">
        <f>Marzec!D101</f>
        <v>0</v>
      </c>
      <c r="N101" s="23">
        <f>Kwiecień!D101</f>
        <v>0</v>
      </c>
      <c r="O101" s="23">
        <f>Maj!D101</f>
        <v>0</v>
      </c>
      <c r="P101" s="23">
        <f>Czerwiec!D101</f>
        <v>0</v>
      </c>
      <c r="Q101" s="23">
        <f>Lipiec!D101</f>
        <v>0</v>
      </c>
      <c r="R101" s="23">
        <f>Sierpień!D101</f>
        <v>0</v>
      </c>
      <c r="S101" s="23">
        <f>Wrzesień!D101</f>
        <v>0</v>
      </c>
      <c r="T101" s="23">
        <f>Październik!D101</f>
        <v>0</v>
      </c>
      <c r="U101" s="23">
        <f>Listopad!D101</f>
        <v>0</v>
      </c>
      <c r="V101" s="23">
        <f>Grudzień!D101</f>
        <v>0</v>
      </c>
    </row>
    <row r="102" spans="2:22" ht="16" outlineLevel="1">
      <c r="B102" s="51" t="str">
        <f>'Wzorzec kategorii'!B64</f>
        <v>Bilet komunikacji miejskiej</v>
      </c>
      <c r="C102" s="66">
        <f>Styczeń!C102+Luty!C102+Marzec!C102+Kwiecień!C102+Maj!C102+Czerwiec!C102+Lipiec!C102+Sierpień!C102+Wrzesień!C102+Październik!C102+Listopad!C102+Grudzień!C102</f>
        <v>0</v>
      </c>
      <c r="D102" s="66">
        <f t="shared" si="12"/>
        <v>0</v>
      </c>
      <c r="E102" s="53">
        <f t="shared" si="13"/>
        <v>0</v>
      </c>
      <c r="F102" s="54" t="str">
        <f t="shared" si="14"/>
        <v/>
      </c>
      <c r="G102" s="59"/>
      <c r="I102" s="51" t="s">
        <v>7</v>
      </c>
      <c r="J102" s="74">
        <f t="shared" si="11"/>
        <v>0</v>
      </c>
      <c r="K102" s="23">
        <f>Styczeń!D102</f>
        <v>0</v>
      </c>
      <c r="L102" s="23">
        <f>Luty!D102</f>
        <v>0</v>
      </c>
      <c r="M102" s="23">
        <f>Marzec!D102</f>
        <v>0</v>
      </c>
      <c r="N102" s="23">
        <f>Kwiecień!D102</f>
        <v>0</v>
      </c>
      <c r="O102" s="23">
        <f>Maj!D102</f>
        <v>0</v>
      </c>
      <c r="P102" s="23">
        <f>Czerwiec!D102</f>
        <v>0</v>
      </c>
      <c r="Q102" s="23">
        <f>Lipiec!D102</f>
        <v>0</v>
      </c>
      <c r="R102" s="23">
        <f>Sierpień!D102</f>
        <v>0</v>
      </c>
      <c r="S102" s="23">
        <f>Wrzesień!D102</f>
        <v>0</v>
      </c>
      <c r="T102" s="23">
        <f>Październik!D102</f>
        <v>0</v>
      </c>
      <c r="U102" s="23">
        <f>Listopad!D102</f>
        <v>0</v>
      </c>
      <c r="V102" s="23">
        <f>Grudzień!D102</f>
        <v>0</v>
      </c>
    </row>
    <row r="103" spans="2:22" ht="16" outlineLevel="1">
      <c r="B103" s="51" t="str">
        <f>'Wzorzec kategorii'!B65</f>
        <v>Bilet PKP, PKS</v>
      </c>
      <c r="C103" s="66">
        <f>Styczeń!C103+Luty!C103+Marzec!C103+Kwiecień!C103+Maj!C103+Czerwiec!C103+Lipiec!C103+Sierpień!C103+Wrzesień!C103+Październik!C103+Listopad!C103+Grudzień!C103</f>
        <v>0</v>
      </c>
      <c r="D103" s="66">
        <f t="shared" si="12"/>
        <v>0</v>
      </c>
      <c r="E103" s="53">
        <f t="shared" si="13"/>
        <v>0</v>
      </c>
      <c r="F103" s="54" t="str">
        <f t="shared" si="14"/>
        <v/>
      </c>
      <c r="G103" s="59"/>
      <c r="I103" s="51" t="s">
        <v>93</v>
      </c>
      <c r="J103" s="74">
        <f t="shared" si="11"/>
        <v>0</v>
      </c>
      <c r="K103" s="23">
        <f>Styczeń!D103</f>
        <v>0</v>
      </c>
      <c r="L103" s="23">
        <f>Luty!D103</f>
        <v>0</v>
      </c>
      <c r="M103" s="23">
        <f>Marzec!D103</f>
        <v>0</v>
      </c>
      <c r="N103" s="23">
        <f>Kwiecień!D103</f>
        <v>0</v>
      </c>
      <c r="O103" s="23">
        <f>Maj!D103</f>
        <v>0</v>
      </c>
      <c r="P103" s="23">
        <f>Czerwiec!D103</f>
        <v>0</v>
      </c>
      <c r="Q103" s="23">
        <f>Lipiec!D103</f>
        <v>0</v>
      </c>
      <c r="R103" s="23">
        <f>Sierpień!D103</f>
        <v>0</v>
      </c>
      <c r="S103" s="23">
        <f>Wrzesień!D103</f>
        <v>0</v>
      </c>
      <c r="T103" s="23">
        <f>Październik!D103</f>
        <v>0</v>
      </c>
      <c r="U103" s="23">
        <f>Listopad!D103</f>
        <v>0</v>
      </c>
      <c r="V103" s="23">
        <f>Grudzień!D103</f>
        <v>0</v>
      </c>
    </row>
    <row r="104" spans="2:22" ht="16" outlineLevel="1">
      <c r="B104" s="51" t="str">
        <f>'Wzorzec kategorii'!B66</f>
        <v>Taxi</v>
      </c>
      <c r="C104" s="66">
        <f>Styczeń!C104+Luty!C104+Marzec!C104+Kwiecień!C104+Maj!C104+Czerwiec!C104+Lipiec!C104+Sierpień!C104+Wrzesień!C104+Październik!C104+Listopad!C104+Grudzień!C104</f>
        <v>0</v>
      </c>
      <c r="D104" s="66">
        <f t="shared" si="12"/>
        <v>0</v>
      </c>
      <c r="E104" s="53">
        <f t="shared" si="13"/>
        <v>0</v>
      </c>
      <c r="F104" s="54" t="str">
        <f t="shared" si="14"/>
        <v/>
      </c>
      <c r="G104" s="59"/>
      <c r="I104" s="51" t="s">
        <v>8</v>
      </c>
      <c r="J104" s="74">
        <f t="shared" si="11"/>
        <v>0</v>
      </c>
      <c r="K104" s="23">
        <f>Styczeń!D104</f>
        <v>0</v>
      </c>
      <c r="L104" s="23">
        <f>Luty!D104</f>
        <v>0</v>
      </c>
      <c r="M104" s="23">
        <f>Marzec!D104</f>
        <v>0</v>
      </c>
      <c r="N104" s="23">
        <f>Kwiecień!D104</f>
        <v>0</v>
      </c>
      <c r="O104" s="23">
        <f>Maj!D104</f>
        <v>0</v>
      </c>
      <c r="P104" s="23">
        <f>Czerwiec!D104</f>
        <v>0</v>
      </c>
      <c r="Q104" s="23">
        <f>Lipiec!D104</f>
        <v>0</v>
      </c>
      <c r="R104" s="23">
        <f>Sierpień!D104</f>
        <v>0</v>
      </c>
      <c r="S104" s="23">
        <f>Wrzesień!D104</f>
        <v>0</v>
      </c>
      <c r="T104" s="23">
        <f>Październik!D104</f>
        <v>0</v>
      </c>
      <c r="U104" s="23">
        <f>Listopad!D104</f>
        <v>0</v>
      </c>
      <c r="V104" s="23">
        <f>Grudzień!D104</f>
        <v>0</v>
      </c>
    </row>
    <row r="105" spans="2:22" ht="16" outlineLevel="1">
      <c r="B105" s="51" t="str">
        <f>'Wzorzec kategorii'!B67</f>
        <v>Inne</v>
      </c>
      <c r="C105" s="66">
        <f>Styczeń!C105+Luty!C105+Marzec!C105+Kwiecień!C105+Maj!C105+Czerwiec!C105+Lipiec!C105+Sierpień!C105+Wrzesień!C105+Październik!C105+Listopad!C105+Grudzień!C105</f>
        <v>0</v>
      </c>
      <c r="D105" s="66">
        <f t="shared" si="12"/>
        <v>0</v>
      </c>
      <c r="E105" s="53">
        <f t="shared" si="13"/>
        <v>0</v>
      </c>
      <c r="F105" s="54" t="str">
        <f t="shared" si="14"/>
        <v/>
      </c>
      <c r="G105" s="59"/>
      <c r="I105" s="51" t="s">
        <v>9</v>
      </c>
      <c r="J105" s="74">
        <f t="shared" si="11"/>
        <v>0</v>
      </c>
      <c r="K105" s="23">
        <f>Styczeń!D105</f>
        <v>0</v>
      </c>
      <c r="L105" s="23">
        <f>Luty!D105</f>
        <v>0</v>
      </c>
      <c r="M105" s="23">
        <f>Marzec!D105</f>
        <v>0</v>
      </c>
      <c r="N105" s="23">
        <f>Kwiecień!D105</f>
        <v>0</v>
      </c>
      <c r="O105" s="23">
        <f>Maj!D105</f>
        <v>0</v>
      </c>
      <c r="P105" s="23">
        <f>Czerwiec!D105</f>
        <v>0</v>
      </c>
      <c r="Q105" s="23">
        <f>Lipiec!D105</f>
        <v>0</v>
      </c>
      <c r="R105" s="23">
        <f>Sierpień!D105</f>
        <v>0</v>
      </c>
      <c r="S105" s="23">
        <f>Wrzesień!D105</f>
        <v>0</v>
      </c>
      <c r="T105" s="23">
        <f>Październik!D105</f>
        <v>0</v>
      </c>
      <c r="U105" s="23">
        <f>Listopad!D105</f>
        <v>0</v>
      </c>
      <c r="V105" s="23">
        <f>Grudzień!D105</f>
        <v>0</v>
      </c>
    </row>
    <row r="106" spans="2:22" ht="16" outlineLevel="1">
      <c r="B106" s="51" t="str">
        <f>'Wzorzec kategorii'!B68</f>
        <v>.</v>
      </c>
      <c r="C106" s="66">
        <f>Styczeń!C106+Luty!C106+Marzec!C106+Kwiecień!C106+Maj!C106+Czerwiec!C106+Lipiec!C106+Sierpień!C106+Wrzesień!C106+Październik!C106+Listopad!C106+Grudzień!C106</f>
        <v>0</v>
      </c>
      <c r="D106" s="66">
        <f t="shared" si="12"/>
        <v>0</v>
      </c>
      <c r="E106" s="53">
        <f t="shared" si="13"/>
        <v>0</v>
      </c>
      <c r="F106" s="54" t="str">
        <f t="shared" si="14"/>
        <v/>
      </c>
      <c r="G106" s="59"/>
      <c r="I106" s="51" t="s">
        <v>159</v>
      </c>
      <c r="J106" s="74">
        <f t="shared" si="11"/>
        <v>0</v>
      </c>
      <c r="K106" s="23">
        <f>Styczeń!D106</f>
        <v>0</v>
      </c>
      <c r="L106" s="23">
        <f>Luty!D106</f>
        <v>0</v>
      </c>
      <c r="M106" s="23">
        <f>Marzec!D106</f>
        <v>0</v>
      </c>
      <c r="N106" s="23">
        <f>Kwiecień!D106</f>
        <v>0</v>
      </c>
      <c r="O106" s="23">
        <f>Maj!D106</f>
        <v>0</v>
      </c>
      <c r="P106" s="23">
        <f>Czerwiec!D106</f>
        <v>0</v>
      </c>
      <c r="Q106" s="23">
        <f>Lipiec!D106</f>
        <v>0</v>
      </c>
      <c r="R106" s="23">
        <f>Sierpień!D106</f>
        <v>0</v>
      </c>
      <c r="S106" s="23">
        <f>Wrzesień!D106</f>
        <v>0</v>
      </c>
      <c r="T106" s="23">
        <f>Październik!D106</f>
        <v>0</v>
      </c>
      <c r="U106" s="23">
        <f>Listopad!D106</f>
        <v>0</v>
      </c>
      <c r="V106" s="23">
        <f>Grudzień!D106</f>
        <v>0</v>
      </c>
    </row>
    <row r="107" spans="2:22" ht="16" outlineLevel="1">
      <c r="B107" s="51" t="str">
        <f>'Wzorzec kategorii'!B69</f>
        <v>.</v>
      </c>
      <c r="C107" s="66">
        <f>Styczeń!C107+Luty!C107+Marzec!C107+Kwiecień!C107+Maj!C107+Czerwiec!C107+Lipiec!C107+Sierpień!C107+Wrzesień!C107+Październik!C107+Listopad!C107+Grudzień!C107</f>
        <v>0</v>
      </c>
      <c r="D107" s="66">
        <f t="shared" si="12"/>
        <v>0</v>
      </c>
      <c r="E107" s="53">
        <f t="shared" si="13"/>
        <v>0</v>
      </c>
      <c r="F107" s="54" t="str">
        <f t="shared" si="14"/>
        <v/>
      </c>
      <c r="G107" s="59"/>
      <c r="I107" s="51" t="s">
        <v>159</v>
      </c>
      <c r="J107" s="74">
        <f t="shared" si="11"/>
        <v>0</v>
      </c>
      <c r="K107" s="23">
        <f>Styczeń!D107</f>
        <v>0</v>
      </c>
      <c r="L107" s="23">
        <f>Luty!D107</f>
        <v>0</v>
      </c>
      <c r="M107" s="23">
        <f>Marzec!D107</f>
        <v>0</v>
      </c>
      <c r="N107" s="23">
        <f>Kwiecień!D107</f>
        <v>0</v>
      </c>
      <c r="O107" s="23">
        <f>Maj!D107</f>
        <v>0</v>
      </c>
      <c r="P107" s="23">
        <f>Czerwiec!D107</f>
        <v>0</v>
      </c>
      <c r="Q107" s="23">
        <f>Lipiec!D107</f>
        <v>0</v>
      </c>
      <c r="R107" s="23">
        <f>Sierpień!D107</f>
        <v>0</v>
      </c>
      <c r="S107" s="23">
        <f>Wrzesień!D107</f>
        <v>0</v>
      </c>
      <c r="T107" s="23">
        <f>Październik!D107</f>
        <v>0</v>
      </c>
      <c r="U107" s="23">
        <f>Listopad!D107</f>
        <v>0</v>
      </c>
      <c r="V107" s="23">
        <f>Grudzień!D107</f>
        <v>0</v>
      </c>
    </row>
    <row r="108" spans="2:22" ht="16" outlineLevel="1">
      <c r="B108" s="55" t="s">
        <v>30</v>
      </c>
      <c r="C108" s="38"/>
      <c r="I108" s="76" t="s">
        <v>30</v>
      </c>
      <c r="J108" s="38"/>
    </row>
    <row r="109" spans="2:22" ht="16">
      <c r="B109" s="63" t="str">
        <f>'Wzorzec kategorii'!B71</f>
        <v>Telekomunikacja</v>
      </c>
      <c r="C109" s="47">
        <f>Styczeń!C109+Luty!C109+Marzec!C109+Kwiecień!C109+Maj!C109+Czerwiec!C109+Lipiec!C109+Sierpień!C109+Wrzesień!C109+Październik!C109+Listopad!C109+Grudzień!C109</f>
        <v>0</v>
      </c>
      <c r="D109" s="48">
        <f>(SUM(K109:V109))</f>
        <v>0</v>
      </c>
      <c r="E109" s="63">
        <f>C109-D109</f>
        <v>0</v>
      </c>
      <c r="F109" s="49" t="str">
        <f t="shared" ref="F109:F119" si="15">IFERROR(D109/C109,"")</f>
        <v/>
      </c>
      <c r="G109" s="63"/>
      <c r="I109" s="77" t="s">
        <v>75</v>
      </c>
      <c r="J109" s="74">
        <f t="shared" ref="J109:J172" si="16">(SUM(K109:V109)/$J$44)</f>
        <v>0</v>
      </c>
      <c r="K109" s="47">
        <f>Styczeń!D109</f>
        <v>0</v>
      </c>
      <c r="L109" s="47">
        <f>Luty!D109</f>
        <v>0</v>
      </c>
      <c r="M109" s="47">
        <f>Marzec!D109</f>
        <v>0</v>
      </c>
      <c r="N109" s="47">
        <f>Kwiecień!D109</f>
        <v>0</v>
      </c>
      <c r="O109" s="47">
        <f>Maj!D109</f>
        <v>0</v>
      </c>
      <c r="P109" s="47">
        <f>Czerwiec!D109</f>
        <v>0</v>
      </c>
      <c r="Q109" s="47">
        <f>Lipiec!D109</f>
        <v>0</v>
      </c>
      <c r="R109" s="47">
        <f>Sierpień!D109</f>
        <v>0</v>
      </c>
      <c r="S109" s="47">
        <f>Wrzesień!D109</f>
        <v>0</v>
      </c>
      <c r="T109" s="47">
        <f>Październik!D109</f>
        <v>0</v>
      </c>
      <c r="U109" s="47">
        <f>Listopad!D109</f>
        <v>0</v>
      </c>
      <c r="V109" s="47">
        <f>Grudzień!D109</f>
        <v>0</v>
      </c>
    </row>
    <row r="110" spans="2:22" ht="16" outlineLevel="1">
      <c r="B110" s="51" t="str">
        <f>'Wzorzec kategorii'!B72</f>
        <v>Telefon 1</v>
      </c>
      <c r="C110" s="66">
        <f>Styczeń!C110+Luty!C110+Marzec!C110+Kwiecień!C110+Maj!C110+Czerwiec!C110+Lipiec!C110+Sierpień!C110+Wrzesień!C110+Październik!C110+Listopad!C110+Grudzień!C110</f>
        <v>0</v>
      </c>
      <c r="D110" s="66">
        <f t="shared" ref="D110:D119" si="17">(SUM(K110:V110))</f>
        <v>0</v>
      </c>
      <c r="E110" s="53">
        <f t="shared" ref="E110:E119" si="18">C110-D110</f>
        <v>0</v>
      </c>
      <c r="F110" s="54" t="str">
        <f t="shared" si="15"/>
        <v/>
      </c>
      <c r="G110" s="59"/>
      <c r="I110" s="51" t="s">
        <v>76</v>
      </c>
      <c r="J110" s="74">
        <f t="shared" si="16"/>
        <v>0</v>
      </c>
      <c r="K110" s="23">
        <f>Styczeń!D110</f>
        <v>0</v>
      </c>
      <c r="L110" s="23">
        <f>Luty!D110</f>
        <v>0</v>
      </c>
      <c r="M110" s="23">
        <f>Marzec!D110</f>
        <v>0</v>
      </c>
      <c r="N110" s="23">
        <f>Kwiecień!D110</f>
        <v>0</v>
      </c>
      <c r="O110" s="23">
        <f>Maj!D110</f>
        <v>0</v>
      </c>
      <c r="P110" s="23">
        <f>Czerwiec!D110</f>
        <v>0</v>
      </c>
      <c r="Q110" s="23">
        <f>Lipiec!D110</f>
        <v>0</v>
      </c>
      <c r="R110" s="23">
        <f>Sierpień!D110</f>
        <v>0</v>
      </c>
      <c r="S110" s="23">
        <f>Wrzesień!D110</f>
        <v>0</v>
      </c>
      <c r="T110" s="23">
        <f>Październik!D110</f>
        <v>0</v>
      </c>
      <c r="U110" s="23">
        <f>Listopad!D110</f>
        <v>0</v>
      </c>
      <c r="V110" s="23">
        <f>Grudzień!D110</f>
        <v>0</v>
      </c>
    </row>
    <row r="111" spans="2:22" ht="16" outlineLevel="1">
      <c r="B111" s="51" t="str">
        <f>'Wzorzec kategorii'!B73</f>
        <v>Telefon 2</v>
      </c>
      <c r="C111" s="66">
        <f>Styczeń!C111+Luty!C111+Marzec!C111+Kwiecień!C111+Maj!C111+Czerwiec!C111+Lipiec!C111+Sierpień!C111+Wrzesień!C111+Październik!C111+Listopad!C111+Grudzień!C111</f>
        <v>0</v>
      </c>
      <c r="D111" s="66">
        <f t="shared" si="17"/>
        <v>0</v>
      </c>
      <c r="E111" s="53">
        <f t="shared" si="18"/>
        <v>0</v>
      </c>
      <c r="F111" s="54" t="str">
        <f t="shared" si="15"/>
        <v/>
      </c>
      <c r="G111" s="59"/>
      <c r="I111" s="51" t="s">
        <v>77</v>
      </c>
      <c r="J111" s="74">
        <f t="shared" si="16"/>
        <v>0</v>
      </c>
      <c r="K111" s="23">
        <f>Styczeń!D111</f>
        <v>0</v>
      </c>
      <c r="L111" s="23">
        <f>Luty!D111</f>
        <v>0</v>
      </c>
      <c r="M111" s="23">
        <f>Marzec!D111</f>
        <v>0</v>
      </c>
      <c r="N111" s="23">
        <f>Kwiecień!D111</f>
        <v>0</v>
      </c>
      <c r="O111" s="23">
        <f>Maj!D111</f>
        <v>0</v>
      </c>
      <c r="P111" s="23">
        <f>Czerwiec!D111</f>
        <v>0</v>
      </c>
      <c r="Q111" s="23">
        <f>Lipiec!D111</f>
        <v>0</v>
      </c>
      <c r="R111" s="23">
        <f>Sierpień!D111</f>
        <v>0</v>
      </c>
      <c r="S111" s="23">
        <f>Wrzesień!D111</f>
        <v>0</v>
      </c>
      <c r="T111" s="23">
        <f>Październik!D111</f>
        <v>0</v>
      </c>
      <c r="U111" s="23">
        <f>Listopad!D111</f>
        <v>0</v>
      </c>
      <c r="V111" s="23">
        <f>Grudzień!D111</f>
        <v>0</v>
      </c>
    </row>
    <row r="112" spans="2:22" ht="16" outlineLevel="1">
      <c r="B112" s="51" t="str">
        <f>'Wzorzec kategorii'!B74</f>
        <v>TV</v>
      </c>
      <c r="C112" s="66">
        <f>Styczeń!C112+Luty!C112+Marzec!C112+Kwiecień!C112+Maj!C112+Czerwiec!C112+Lipiec!C112+Sierpień!C112+Wrzesień!C112+Październik!C112+Listopad!C112+Grudzień!C112</f>
        <v>0</v>
      </c>
      <c r="D112" s="66">
        <f t="shared" si="17"/>
        <v>0</v>
      </c>
      <c r="E112" s="53">
        <f t="shared" si="18"/>
        <v>0</v>
      </c>
      <c r="F112" s="54" t="str">
        <f t="shared" si="15"/>
        <v/>
      </c>
      <c r="G112" s="59"/>
      <c r="I112" s="51" t="s">
        <v>78</v>
      </c>
      <c r="J112" s="74">
        <f t="shared" si="16"/>
        <v>0</v>
      </c>
      <c r="K112" s="23">
        <f>Styczeń!D112</f>
        <v>0</v>
      </c>
      <c r="L112" s="23">
        <f>Luty!D112</f>
        <v>0</v>
      </c>
      <c r="M112" s="23">
        <f>Marzec!D112</f>
        <v>0</v>
      </c>
      <c r="N112" s="23">
        <f>Kwiecień!D112</f>
        <v>0</v>
      </c>
      <c r="O112" s="23">
        <f>Maj!D112</f>
        <v>0</v>
      </c>
      <c r="P112" s="23">
        <f>Czerwiec!D112</f>
        <v>0</v>
      </c>
      <c r="Q112" s="23">
        <f>Lipiec!D112</f>
        <v>0</v>
      </c>
      <c r="R112" s="23">
        <f>Sierpień!D112</f>
        <v>0</v>
      </c>
      <c r="S112" s="23">
        <f>Wrzesień!D112</f>
        <v>0</v>
      </c>
      <c r="T112" s="23">
        <f>Październik!D112</f>
        <v>0</v>
      </c>
      <c r="U112" s="23">
        <f>Listopad!D112</f>
        <v>0</v>
      </c>
      <c r="V112" s="23">
        <f>Grudzień!D112</f>
        <v>0</v>
      </c>
    </row>
    <row r="113" spans="2:22" ht="16" outlineLevel="1">
      <c r="B113" s="51" t="str">
        <f>'Wzorzec kategorii'!B75</f>
        <v>Internet</v>
      </c>
      <c r="C113" s="66">
        <f>Styczeń!C113+Luty!C113+Marzec!C113+Kwiecień!C113+Maj!C113+Czerwiec!C113+Lipiec!C113+Sierpień!C113+Wrzesień!C113+Październik!C113+Listopad!C113+Grudzień!C113</f>
        <v>0</v>
      </c>
      <c r="D113" s="66">
        <f t="shared" si="17"/>
        <v>0</v>
      </c>
      <c r="E113" s="53">
        <f t="shared" si="18"/>
        <v>0</v>
      </c>
      <c r="F113" s="54" t="str">
        <f t="shared" si="15"/>
        <v/>
      </c>
      <c r="G113" s="59"/>
      <c r="I113" s="51" t="s">
        <v>79</v>
      </c>
      <c r="J113" s="74">
        <f t="shared" si="16"/>
        <v>0</v>
      </c>
      <c r="K113" s="23">
        <f>Styczeń!D113</f>
        <v>0</v>
      </c>
      <c r="L113" s="23">
        <f>Luty!D113</f>
        <v>0</v>
      </c>
      <c r="M113" s="23">
        <f>Marzec!D113</f>
        <v>0</v>
      </c>
      <c r="N113" s="23">
        <f>Kwiecień!D113</f>
        <v>0</v>
      </c>
      <c r="O113" s="23">
        <f>Maj!D113</f>
        <v>0</v>
      </c>
      <c r="P113" s="23">
        <f>Czerwiec!D113</f>
        <v>0</v>
      </c>
      <c r="Q113" s="23">
        <f>Lipiec!D113</f>
        <v>0</v>
      </c>
      <c r="R113" s="23">
        <f>Sierpień!D113</f>
        <v>0</v>
      </c>
      <c r="S113" s="23">
        <f>Wrzesień!D113</f>
        <v>0</v>
      </c>
      <c r="T113" s="23">
        <f>Październik!D113</f>
        <v>0</v>
      </c>
      <c r="U113" s="23">
        <f>Listopad!D113</f>
        <v>0</v>
      </c>
      <c r="V113" s="23">
        <f>Grudzień!D113</f>
        <v>0</v>
      </c>
    </row>
    <row r="114" spans="2:22" ht="16" outlineLevel="1">
      <c r="B114" s="51" t="str">
        <f>'Wzorzec kategorii'!B76</f>
        <v>Inne</v>
      </c>
      <c r="C114" s="66">
        <f>Styczeń!C114+Luty!C114+Marzec!C114+Kwiecień!C114+Maj!C114+Czerwiec!C114+Lipiec!C114+Sierpień!C114+Wrzesień!C114+Październik!C114+Listopad!C114+Grudzień!C114</f>
        <v>0</v>
      </c>
      <c r="D114" s="66">
        <f t="shared" si="17"/>
        <v>0</v>
      </c>
      <c r="E114" s="53">
        <f t="shared" si="18"/>
        <v>0</v>
      </c>
      <c r="F114" s="54" t="str">
        <f t="shared" si="15"/>
        <v/>
      </c>
      <c r="G114" s="59"/>
      <c r="I114" s="51" t="s">
        <v>9</v>
      </c>
      <c r="J114" s="74">
        <f t="shared" si="16"/>
        <v>0</v>
      </c>
      <c r="K114" s="23">
        <f>Styczeń!D114</f>
        <v>0</v>
      </c>
      <c r="L114" s="23">
        <f>Luty!D114</f>
        <v>0</v>
      </c>
      <c r="M114" s="23">
        <f>Marzec!D114</f>
        <v>0</v>
      </c>
      <c r="N114" s="23">
        <f>Kwiecień!D114</f>
        <v>0</v>
      </c>
      <c r="O114" s="23">
        <f>Maj!D114</f>
        <v>0</v>
      </c>
      <c r="P114" s="23">
        <f>Czerwiec!D114</f>
        <v>0</v>
      </c>
      <c r="Q114" s="23">
        <f>Lipiec!D114</f>
        <v>0</v>
      </c>
      <c r="R114" s="23">
        <f>Sierpień!D114</f>
        <v>0</v>
      </c>
      <c r="S114" s="23">
        <f>Wrzesień!D114</f>
        <v>0</v>
      </c>
      <c r="T114" s="23">
        <f>Październik!D114</f>
        <v>0</v>
      </c>
      <c r="U114" s="23">
        <f>Listopad!D114</f>
        <v>0</v>
      </c>
      <c r="V114" s="23">
        <f>Grudzień!D114</f>
        <v>0</v>
      </c>
    </row>
    <row r="115" spans="2:22" ht="16" outlineLevel="1">
      <c r="B115" s="51" t="str">
        <f>'Wzorzec kategorii'!B77</f>
        <v>.</v>
      </c>
      <c r="C115" s="66">
        <f>Styczeń!C115+Luty!C115+Marzec!C115+Kwiecień!C115+Maj!C115+Czerwiec!C115+Lipiec!C115+Sierpień!C115+Wrzesień!C115+Październik!C115+Listopad!C115+Grudzień!C115</f>
        <v>0</v>
      </c>
      <c r="D115" s="66">
        <f t="shared" si="17"/>
        <v>0</v>
      </c>
      <c r="E115" s="53">
        <f t="shared" si="18"/>
        <v>0</v>
      </c>
      <c r="F115" s="54" t="str">
        <f t="shared" si="15"/>
        <v/>
      </c>
      <c r="G115" s="59"/>
      <c r="I115" s="51" t="s">
        <v>159</v>
      </c>
      <c r="J115" s="74">
        <f t="shared" si="16"/>
        <v>0</v>
      </c>
      <c r="K115" s="23">
        <f>Styczeń!D115</f>
        <v>0</v>
      </c>
      <c r="L115" s="23">
        <f>Luty!D115</f>
        <v>0</v>
      </c>
      <c r="M115" s="23">
        <f>Marzec!D115</f>
        <v>0</v>
      </c>
      <c r="N115" s="23">
        <f>Kwiecień!D115</f>
        <v>0</v>
      </c>
      <c r="O115" s="23">
        <f>Maj!D115</f>
        <v>0</v>
      </c>
      <c r="P115" s="23">
        <f>Czerwiec!D115</f>
        <v>0</v>
      </c>
      <c r="Q115" s="23">
        <f>Lipiec!D115</f>
        <v>0</v>
      </c>
      <c r="R115" s="23">
        <f>Sierpień!D115</f>
        <v>0</v>
      </c>
      <c r="S115" s="23">
        <f>Wrzesień!D115</f>
        <v>0</v>
      </c>
      <c r="T115" s="23">
        <f>Październik!D115</f>
        <v>0</v>
      </c>
      <c r="U115" s="23">
        <f>Listopad!D115</f>
        <v>0</v>
      </c>
      <c r="V115" s="23">
        <f>Grudzień!D115</f>
        <v>0</v>
      </c>
    </row>
    <row r="116" spans="2:22" ht="16" outlineLevel="1">
      <c r="B116" s="51" t="str">
        <f>'Wzorzec kategorii'!B78</f>
        <v>.</v>
      </c>
      <c r="C116" s="66">
        <f>Styczeń!C116+Luty!C116+Marzec!C116+Kwiecień!C116+Maj!C116+Czerwiec!C116+Lipiec!C116+Sierpień!C116+Wrzesień!C116+Październik!C116+Listopad!C116+Grudzień!C116</f>
        <v>0</v>
      </c>
      <c r="D116" s="66">
        <f t="shared" si="17"/>
        <v>0</v>
      </c>
      <c r="E116" s="53">
        <f t="shared" si="18"/>
        <v>0</v>
      </c>
      <c r="F116" s="54" t="str">
        <f t="shared" si="15"/>
        <v/>
      </c>
      <c r="G116" s="59"/>
      <c r="I116" s="51" t="s">
        <v>159</v>
      </c>
      <c r="J116" s="74">
        <f t="shared" si="16"/>
        <v>0</v>
      </c>
      <c r="K116" s="23">
        <f>Styczeń!D116</f>
        <v>0</v>
      </c>
      <c r="L116" s="23">
        <f>Luty!D116</f>
        <v>0</v>
      </c>
      <c r="M116" s="23">
        <f>Marzec!D116</f>
        <v>0</v>
      </c>
      <c r="N116" s="23">
        <f>Kwiecień!D116</f>
        <v>0</v>
      </c>
      <c r="O116" s="23">
        <f>Maj!D116</f>
        <v>0</v>
      </c>
      <c r="P116" s="23">
        <f>Czerwiec!D116</f>
        <v>0</v>
      </c>
      <c r="Q116" s="23">
        <f>Lipiec!D116</f>
        <v>0</v>
      </c>
      <c r="R116" s="23">
        <f>Sierpień!D116</f>
        <v>0</v>
      </c>
      <c r="S116" s="23">
        <f>Wrzesień!D116</f>
        <v>0</v>
      </c>
      <c r="T116" s="23">
        <f>Październik!D116</f>
        <v>0</v>
      </c>
      <c r="U116" s="23">
        <f>Listopad!D116</f>
        <v>0</v>
      </c>
      <c r="V116" s="23">
        <f>Grudzień!D116</f>
        <v>0</v>
      </c>
    </row>
    <row r="117" spans="2:22" ht="16" outlineLevel="1">
      <c r="B117" s="51" t="str">
        <f>'Wzorzec kategorii'!B79</f>
        <v>.</v>
      </c>
      <c r="C117" s="66">
        <f>Styczeń!C117+Luty!C117+Marzec!C117+Kwiecień!C117+Maj!C117+Czerwiec!C117+Lipiec!C117+Sierpień!C117+Wrzesień!C117+Październik!C117+Listopad!C117+Grudzień!C117</f>
        <v>0</v>
      </c>
      <c r="D117" s="66">
        <f t="shared" si="17"/>
        <v>0</v>
      </c>
      <c r="E117" s="53">
        <f t="shared" si="18"/>
        <v>0</v>
      </c>
      <c r="F117" s="54" t="str">
        <f t="shared" si="15"/>
        <v/>
      </c>
      <c r="G117" s="59"/>
      <c r="I117" s="51" t="s">
        <v>159</v>
      </c>
      <c r="J117" s="74">
        <f t="shared" si="16"/>
        <v>0</v>
      </c>
      <c r="K117" s="23">
        <f>Styczeń!D117</f>
        <v>0</v>
      </c>
      <c r="L117" s="23">
        <f>Luty!D117</f>
        <v>0</v>
      </c>
      <c r="M117" s="23">
        <f>Marzec!D117</f>
        <v>0</v>
      </c>
      <c r="N117" s="23">
        <f>Kwiecień!D117</f>
        <v>0</v>
      </c>
      <c r="O117" s="23">
        <f>Maj!D117</f>
        <v>0</v>
      </c>
      <c r="P117" s="23">
        <f>Czerwiec!D117</f>
        <v>0</v>
      </c>
      <c r="Q117" s="23">
        <f>Lipiec!D117</f>
        <v>0</v>
      </c>
      <c r="R117" s="23">
        <f>Sierpień!D117</f>
        <v>0</v>
      </c>
      <c r="S117" s="23">
        <f>Wrzesień!D117</f>
        <v>0</v>
      </c>
      <c r="T117" s="23">
        <f>Październik!D117</f>
        <v>0</v>
      </c>
      <c r="U117" s="23">
        <f>Listopad!D117</f>
        <v>0</v>
      </c>
      <c r="V117" s="23">
        <f>Grudzień!D117</f>
        <v>0</v>
      </c>
    </row>
    <row r="118" spans="2:22" ht="16" outlineLevel="1">
      <c r="B118" s="51" t="str">
        <f>'Wzorzec kategorii'!B80</f>
        <v>.</v>
      </c>
      <c r="C118" s="66">
        <f>Styczeń!C118+Luty!C118+Marzec!C118+Kwiecień!C118+Maj!C118+Czerwiec!C118+Lipiec!C118+Sierpień!C118+Wrzesień!C118+Październik!C118+Listopad!C118+Grudzień!C118</f>
        <v>0</v>
      </c>
      <c r="D118" s="66">
        <f t="shared" si="17"/>
        <v>0</v>
      </c>
      <c r="E118" s="53">
        <f t="shared" si="18"/>
        <v>0</v>
      </c>
      <c r="F118" s="54" t="str">
        <f t="shared" si="15"/>
        <v/>
      </c>
      <c r="G118" s="59"/>
      <c r="I118" s="51" t="s">
        <v>159</v>
      </c>
      <c r="J118" s="74">
        <f t="shared" si="16"/>
        <v>0</v>
      </c>
      <c r="K118" s="23">
        <f>Styczeń!D118</f>
        <v>0</v>
      </c>
      <c r="L118" s="23">
        <f>Luty!D118</f>
        <v>0</v>
      </c>
      <c r="M118" s="23">
        <f>Marzec!D118</f>
        <v>0</v>
      </c>
      <c r="N118" s="23">
        <f>Kwiecień!D118</f>
        <v>0</v>
      </c>
      <c r="O118" s="23">
        <f>Maj!D118</f>
        <v>0</v>
      </c>
      <c r="P118" s="23">
        <f>Czerwiec!D118</f>
        <v>0</v>
      </c>
      <c r="Q118" s="23">
        <f>Lipiec!D118</f>
        <v>0</v>
      </c>
      <c r="R118" s="23">
        <f>Sierpień!D118</f>
        <v>0</v>
      </c>
      <c r="S118" s="23">
        <f>Wrzesień!D118</f>
        <v>0</v>
      </c>
      <c r="T118" s="23">
        <f>Październik!D118</f>
        <v>0</v>
      </c>
      <c r="U118" s="23">
        <f>Listopad!D118</f>
        <v>0</v>
      </c>
      <c r="V118" s="23">
        <f>Grudzień!D118</f>
        <v>0</v>
      </c>
    </row>
    <row r="119" spans="2:22" ht="16" outlineLevel="1">
      <c r="B119" s="51" t="str">
        <f>'Wzorzec kategorii'!B81</f>
        <v>.</v>
      </c>
      <c r="C119" s="66">
        <f>Styczeń!C119+Luty!C119+Marzec!C119+Kwiecień!C119+Maj!C119+Czerwiec!C119+Lipiec!C119+Sierpień!C119+Wrzesień!C119+Październik!C119+Listopad!C119+Grudzień!C119</f>
        <v>0</v>
      </c>
      <c r="D119" s="66">
        <f t="shared" si="17"/>
        <v>0</v>
      </c>
      <c r="E119" s="53">
        <f t="shared" si="18"/>
        <v>0</v>
      </c>
      <c r="F119" s="54" t="str">
        <f t="shared" si="15"/>
        <v/>
      </c>
      <c r="G119" s="59"/>
      <c r="I119" s="51" t="s">
        <v>159</v>
      </c>
      <c r="J119" s="74">
        <f t="shared" si="16"/>
        <v>0</v>
      </c>
      <c r="K119" s="23">
        <f>Styczeń!D119</f>
        <v>0</v>
      </c>
      <c r="L119" s="23">
        <f>Luty!D119</f>
        <v>0</v>
      </c>
      <c r="M119" s="23">
        <f>Marzec!D119</f>
        <v>0</v>
      </c>
      <c r="N119" s="23">
        <f>Kwiecień!D119</f>
        <v>0</v>
      </c>
      <c r="O119" s="23">
        <f>Maj!D119</f>
        <v>0</v>
      </c>
      <c r="P119" s="23">
        <f>Czerwiec!D119</f>
        <v>0</v>
      </c>
      <c r="Q119" s="23">
        <f>Lipiec!D119</f>
        <v>0</v>
      </c>
      <c r="R119" s="23">
        <f>Sierpień!D119</f>
        <v>0</v>
      </c>
      <c r="S119" s="23">
        <f>Wrzesień!D119</f>
        <v>0</v>
      </c>
      <c r="T119" s="23">
        <f>Październik!D119</f>
        <v>0</v>
      </c>
      <c r="U119" s="23">
        <f>Listopad!D119</f>
        <v>0</v>
      </c>
      <c r="V119" s="23">
        <f>Grudzień!D119</f>
        <v>0</v>
      </c>
    </row>
    <row r="120" spans="2:22" outlineLevel="1">
      <c r="I120" s="75"/>
      <c r="J120" s="38"/>
    </row>
    <row r="121" spans="2:22" ht="16">
      <c r="B121" s="63" t="str">
        <f>'Wzorzec kategorii'!B83</f>
        <v>Opieka zdrowotna</v>
      </c>
      <c r="C121" s="47">
        <f>Styczeń!C121+Luty!C121+Marzec!C121+Kwiecień!C121+Maj!C121+Czerwiec!C121+Lipiec!C121+Sierpień!C121+Wrzesień!C121+Październik!C121+Listopad!C121+Grudzień!C121</f>
        <v>0</v>
      </c>
      <c r="D121" s="48">
        <f>(SUM(K121:V121))</f>
        <v>0</v>
      </c>
      <c r="E121" s="63">
        <f>C121-D121</f>
        <v>0</v>
      </c>
      <c r="F121" s="49" t="str">
        <f>IFERROR(D121/C121,"")</f>
        <v/>
      </c>
      <c r="G121" s="63"/>
      <c r="I121" s="77" t="s">
        <v>98</v>
      </c>
      <c r="J121" s="74">
        <f t="shared" si="16"/>
        <v>0</v>
      </c>
      <c r="K121" s="47">
        <f>Styczeń!D121</f>
        <v>0</v>
      </c>
      <c r="L121" s="47">
        <f>Luty!D121</f>
        <v>0</v>
      </c>
      <c r="M121" s="47">
        <f>Marzec!D121</f>
        <v>0</v>
      </c>
      <c r="N121" s="47">
        <f>Kwiecień!D121</f>
        <v>0</v>
      </c>
      <c r="O121" s="47">
        <f>Maj!D121</f>
        <v>0</v>
      </c>
      <c r="P121" s="47">
        <f>Czerwiec!D121</f>
        <v>0</v>
      </c>
      <c r="Q121" s="47">
        <f>Lipiec!D121</f>
        <v>0</v>
      </c>
      <c r="R121" s="47">
        <f>Sierpień!D121</f>
        <v>0</v>
      </c>
      <c r="S121" s="47">
        <f>Wrzesień!D121</f>
        <v>0</v>
      </c>
      <c r="T121" s="47">
        <f>Październik!D121</f>
        <v>0</v>
      </c>
      <c r="U121" s="47">
        <f>Listopad!D121</f>
        <v>0</v>
      </c>
      <c r="V121" s="47">
        <f>Grudzień!D121</f>
        <v>0</v>
      </c>
    </row>
    <row r="122" spans="2:22" ht="16" outlineLevel="1">
      <c r="B122" s="51" t="str">
        <f>'Wzorzec kategorii'!B84</f>
        <v>Lekarz</v>
      </c>
      <c r="C122" s="66">
        <f>Styczeń!C122+Luty!C122+Marzec!C122+Kwiecień!C122+Maj!C122+Czerwiec!C122+Lipiec!C122+Sierpień!C122+Wrzesień!C122+Październik!C122+Listopad!C122+Grudzień!C122</f>
        <v>0</v>
      </c>
      <c r="D122" s="66">
        <f t="shared" ref="D122:D131" si="19">(SUM(K122:V122))</f>
        <v>0</v>
      </c>
      <c r="E122" s="53">
        <f t="shared" ref="E122:E131" si="20">C122-D122</f>
        <v>0</v>
      </c>
      <c r="F122" s="54" t="str">
        <f>IFERROR(D122/C122,"")</f>
        <v/>
      </c>
      <c r="G122" s="59"/>
      <c r="I122" s="51" t="s">
        <v>99</v>
      </c>
      <c r="J122" s="74">
        <f t="shared" si="16"/>
        <v>0</v>
      </c>
      <c r="K122" s="23">
        <f>Styczeń!D122</f>
        <v>0</v>
      </c>
      <c r="L122" s="23">
        <f>Luty!D122</f>
        <v>0</v>
      </c>
      <c r="M122" s="23">
        <f>Marzec!D122</f>
        <v>0</v>
      </c>
      <c r="N122" s="23">
        <f>Kwiecień!D122</f>
        <v>0</v>
      </c>
      <c r="O122" s="23">
        <f>Maj!D122</f>
        <v>0</v>
      </c>
      <c r="P122" s="23">
        <f>Czerwiec!D122</f>
        <v>0</v>
      </c>
      <c r="Q122" s="23">
        <f>Lipiec!D122</f>
        <v>0</v>
      </c>
      <c r="R122" s="23">
        <f>Sierpień!D122</f>
        <v>0</v>
      </c>
      <c r="S122" s="23">
        <f>Wrzesień!D122</f>
        <v>0</v>
      </c>
      <c r="T122" s="23">
        <f>Październik!D122</f>
        <v>0</v>
      </c>
      <c r="U122" s="23">
        <f>Listopad!D122</f>
        <v>0</v>
      </c>
      <c r="V122" s="23">
        <f>Grudzień!D122</f>
        <v>0</v>
      </c>
    </row>
    <row r="123" spans="2:22" ht="16" outlineLevel="1">
      <c r="B123" s="51" t="str">
        <f>'Wzorzec kategorii'!B85</f>
        <v>Badania</v>
      </c>
      <c r="C123" s="66">
        <f>Styczeń!C123+Luty!C123+Marzec!C123+Kwiecień!C123+Maj!C123+Czerwiec!C123+Lipiec!C123+Sierpień!C123+Wrzesień!C123+Październik!C123+Listopad!C123+Grudzień!C123</f>
        <v>0</v>
      </c>
      <c r="D123" s="66">
        <f t="shared" si="19"/>
        <v>0</v>
      </c>
      <c r="E123" s="53">
        <f t="shared" si="20"/>
        <v>0</v>
      </c>
      <c r="F123" s="54" t="str">
        <f>IFERROR(D123/C123,"")</f>
        <v/>
      </c>
      <c r="G123" s="59"/>
      <c r="I123" s="51" t="s">
        <v>100</v>
      </c>
      <c r="J123" s="74">
        <f t="shared" si="16"/>
        <v>0</v>
      </c>
      <c r="K123" s="23">
        <f>Styczeń!D123</f>
        <v>0</v>
      </c>
      <c r="L123" s="23">
        <f>Luty!D123</f>
        <v>0</v>
      </c>
      <c r="M123" s="23">
        <f>Marzec!D123</f>
        <v>0</v>
      </c>
      <c r="N123" s="23">
        <f>Kwiecień!D123</f>
        <v>0</v>
      </c>
      <c r="O123" s="23">
        <f>Maj!D123</f>
        <v>0</v>
      </c>
      <c r="P123" s="23">
        <f>Czerwiec!D123</f>
        <v>0</v>
      </c>
      <c r="Q123" s="23">
        <f>Lipiec!D123</f>
        <v>0</v>
      </c>
      <c r="R123" s="23">
        <f>Sierpień!D123</f>
        <v>0</v>
      </c>
      <c r="S123" s="23">
        <f>Wrzesień!D123</f>
        <v>0</v>
      </c>
      <c r="T123" s="23">
        <f>Październik!D123</f>
        <v>0</v>
      </c>
      <c r="U123" s="23">
        <f>Listopad!D123</f>
        <v>0</v>
      </c>
      <c r="V123" s="23">
        <f>Grudzień!D123</f>
        <v>0</v>
      </c>
    </row>
    <row r="124" spans="2:22" ht="16" outlineLevel="1">
      <c r="B124" s="51" t="str">
        <f>'Wzorzec kategorii'!B86</f>
        <v>Lekarstwa</v>
      </c>
      <c r="C124" s="66">
        <f>Styczeń!C124+Luty!C124+Marzec!C124+Kwiecień!C124+Maj!C124+Czerwiec!C124+Lipiec!C124+Sierpień!C124+Wrzesień!C124+Październik!C124+Listopad!C124+Grudzień!C124</f>
        <v>0</v>
      </c>
      <c r="D124" s="66">
        <f t="shared" si="19"/>
        <v>0</v>
      </c>
      <c r="E124" s="53">
        <f t="shared" si="20"/>
        <v>0</v>
      </c>
      <c r="F124" s="54" t="str">
        <f>IFERROR(D124/C124,"")</f>
        <v/>
      </c>
      <c r="G124" s="59"/>
      <c r="I124" s="51" t="s">
        <v>101</v>
      </c>
      <c r="J124" s="74">
        <f t="shared" si="16"/>
        <v>0</v>
      </c>
      <c r="K124" s="23">
        <f>Styczeń!D124</f>
        <v>0</v>
      </c>
      <c r="L124" s="23">
        <f>Luty!D124</f>
        <v>0</v>
      </c>
      <c r="M124" s="23">
        <f>Marzec!D124</f>
        <v>0</v>
      </c>
      <c r="N124" s="23">
        <f>Kwiecień!D124</f>
        <v>0</v>
      </c>
      <c r="O124" s="23">
        <f>Maj!D124</f>
        <v>0</v>
      </c>
      <c r="P124" s="23">
        <f>Czerwiec!D124</f>
        <v>0</v>
      </c>
      <c r="Q124" s="23">
        <f>Lipiec!D124</f>
        <v>0</v>
      </c>
      <c r="R124" s="23">
        <f>Sierpień!D124</f>
        <v>0</v>
      </c>
      <c r="S124" s="23">
        <f>Wrzesień!D124</f>
        <v>0</v>
      </c>
      <c r="T124" s="23">
        <f>Październik!D124</f>
        <v>0</v>
      </c>
      <c r="U124" s="23">
        <f>Listopad!D124</f>
        <v>0</v>
      </c>
      <c r="V124" s="23">
        <f>Grudzień!D124</f>
        <v>0</v>
      </c>
    </row>
    <row r="125" spans="2:22" ht="16" outlineLevel="1">
      <c r="B125" s="51" t="str">
        <f>'Wzorzec kategorii'!B87</f>
        <v>Inne</v>
      </c>
      <c r="C125" s="66">
        <f>Styczeń!C125+Luty!C125+Marzec!C125+Kwiecień!C125+Maj!C125+Czerwiec!C125+Lipiec!C125+Sierpień!C125+Wrzesień!C125+Październik!C125+Listopad!C125+Grudzień!C125</f>
        <v>0</v>
      </c>
      <c r="D125" s="66">
        <f t="shared" si="19"/>
        <v>0</v>
      </c>
      <c r="E125" s="53">
        <f t="shared" si="20"/>
        <v>0</v>
      </c>
      <c r="F125" s="54" t="str">
        <f>IFERROR(D125/C125,"")</f>
        <v/>
      </c>
      <c r="G125" s="59"/>
      <c r="I125" s="51" t="s">
        <v>9</v>
      </c>
      <c r="J125" s="74">
        <f t="shared" si="16"/>
        <v>0</v>
      </c>
      <c r="K125" s="23">
        <f>Styczeń!D125</f>
        <v>0</v>
      </c>
      <c r="L125" s="23">
        <f>Luty!D125</f>
        <v>0</v>
      </c>
      <c r="M125" s="23">
        <f>Marzec!D125</f>
        <v>0</v>
      </c>
      <c r="N125" s="23">
        <f>Kwiecień!D125</f>
        <v>0</v>
      </c>
      <c r="O125" s="23">
        <f>Maj!D125</f>
        <v>0</v>
      </c>
      <c r="P125" s="23">
        <f>Czerwiec!D125</f>
        <v>0</v>
      </c>
      <c r="Q125" s="23">
        <f>Lipiec!D125</f>
        <v>0</v>
      </c>
      <c r="R125" s="23">
        <f>Sierpień!D125</f>
        <v>0</v>
      </c>
      <c r="S125" s="23">
        <f>Wrzesień!D125</f>
        <v>0</v>
      </c>
      <c r="T125" s="23">
        <f>Październik!D125</f>
        <v>0</v>
      </c>
      <c r="U125" s="23">
        <f>Listopad!D125</f>
        <v>0</v>
      </c>
      <c r="V125" s="23">
        <f>Grudzień!D125</f>
        <v>0</v>
      </c>
    </row>
    <row r="126" spans="2:22" ht="16" outlineLevel="1">
      <c r="B126" s="78" t="str">
        <f>'Wzorzec kategorii'!B88</f>
        <v>.</v>
      </c>
      <c r="C126" s="66">
        <f>Styczeń!C126+Luty!C126+Marzec!C126+Kwiecień!C126+Maj!C126+Czerwiec!C126+Lipiec!C126+Sierpień!C126+Wrzesień!C126+Październik!C126+Listopad!C126+Grudzień!C126</f>
        <v>0</v>
      </c>
      <c r="D126" s="66">
        <f t="shared" si="19"/>
        <v>0</v>
      </c>
      <c r="E126" s="53">
        <f t="shared" si="20"/>
        <v>0</v>
      </c>
      <c r="F126" s="54" t="str">
        <f t="shared" ref="F126:F131" si="21">IFERROR(D126/C126,"")</f>
        <v/>
      </c>
      <c r="G126" s="59"/>
      <c r="I126" s="78" t="s">
        <v>159</v>
      </c>
      <c r="J126" s="74">
        <f t="shared" si="16"/>
        <v>0</v>
      </c>
      <c r="K126" s="23">
        <f>Styczeń!D126</f>
        <v>0</v>
      </c>
      <c r="L126" s="23">
        <f>Luty!D126</f>
        <v>0</v>
      </c>
      <c r="M126" s="23">
        <f>Marzec!D126</f>
        <v>0</v>
      </c>
      <c r="N126" s="23">
        <f>Kwiecień!D126</f>
        <v>0</v>
      </c>
      <c r="O126" s="23">
        <f>Maj!D126</f>
        <v>0</v>
      </c>
      <c r="P126" s="23">
        <f>Czerwiec!D126</f>
        <v>0</v>
      </c>
      <c r="Q126" s="23">
        <f>Lipiec!D126</f>
        <v>0</v>
      </c>
      <c r="R126" s="23">
        <f>Sierpień!D126</f>
        <v>0</v>
      </c>
      <c r="S126" s="23">
        <f>Wrzesień!D126</f>
        <v>0</v>
      </c>
      <c r="T126" s="23">
        <f>Październik!D126</f>
        <v>0</v>
      </c>
      <c r="U126" s="23">
        <f>Listopad!D126</f>
        <v>0</v>
      </c>
      <c r="V126" s="23">
        <f>Grudzień!D126</f>
        <v>0</v>
      </c>
    </row>
    <row r="127" spans="2:22" ht="16" outlineLevel="1">
      <c r="B127" s="78" t="str">
        <f>'Wzorzec kategorii'!B89</f>
        <v>.</v>
      </c>
      <c r="C127" s="66">
        <f>Styczeń!C127+Luty!C127+Marzec!C127+Kwiecień!C127+Maj!C127+Czerwiec!C127+Lipiec!C127+Sierpień!C127+Wrzesień!C127+Październik!C127+Listopad!C127+Grudzień!C127</f>
        <v>0</v>
      </c>
      <c r="D127" s="66">
        <f t="shared" si="19"/>
        <v>0</v>
      </c>
      <c r="E127" s="53">
        <f t="shared" si="20"/>
        <v>0</v>
      </c>
      <c r="F127" s="54" t="str">
        <f t="shared" si="21"/>
        <v/>
      </c>
      <c r="G127" s="59"/>
      <c r="I127" s="78" t="s">
        <v>159</v>
      </c>
      <c r="J127" s="74">
        <f t="shared" si="16"/>
        <v>0</v>
      </c>
      <c r="K127" s="23">
        <f>Styczeń!D127</f>
        <v>0</v>
      </c>
      <c r="L127" s="23">
        <f>Luty!D127</f>
        <v>0</v>
      </c>
      <c r="M127" s="23">
        <f>Marzec!D127</f>
        <v>0</v>
      </c>
      <c r="N127" s="23">
        <f>Kwiecień!D127</f>
        <v>0</v>
      </c>
      <c r="O127" s="23">
        <f>Maj!D127</f>
        <v>0</v>
      </c>
      <c r="P127" s="23">
        <f>Czerwiec!D127</f>
        <v>0</v>
      </c>
      <c r="Q127" s="23">
        <f>Lipiec!D127</f>
        <v>0</v>
      </c>
      <c r="R127" s="23">
        <f>Sierpień!D127</f>
        <v>0</v>
      </c>
      <c r="S127" s="23">
        <f>Wrzesień!D127</f>
        <v>0</v>
      </c>
      <c r="T127" s="23">
        <f>Październik!D127</f>
        <v>0</v>
      </c>
      <c r="U127" s="23">
        <f>Listopad!D127</f>
        <v>0</v>
      </c>
      <c r="V127" s="23">
        <f>Grudzień!D127</f>
        <v>0</v>
      </c>
    </row>
    <row r="128" spans="2:22" ht="16" outlineLevel="1">
      <c r="B128" s="78" t="str">
        <f>'Wzorzec kategorii'!B90</f>
        <v>.</v>
      </c>
      <c r="C128" s="66">
        <f>Styczeń!C128+Luty!C128+Marzec!C128+Kwiecień!C128+Maj!C128+Czerwiec!C128+Lipiec!C128+Sierpień!C128+Wrzesień!C128+Październik!C128+Listopad!C128+Grudzień!C128</f>
        <v>0</v>
      </c>
      <c r="D128" s="66">
        <f t="shared" si="19"/>
        <v>0</v>
      </c>
      <c r="E128" s="53">
        <f t="shared" si="20"/>
        <v>0</v>
      </c>
      <c r="F128" s="54" t="str">
        <f t="shared" si="21"/>
        <v/>
      </c>
      <c r="G128" s="59"/>
      <c r="I128" s="78" t="s">
        <v>159</v>
      </c>
      <c r="J128" s="74">
        <f t="shared" si="16"/>
        <v>0</v>
      </c>
      <c r="K128" s="23">
        <f>Styczeń!D128</f>
        <v>0</v>
      </c>
      <c r="L128" s="23">
        <f>Luty!D128</f>
        <v>0</v>
      </c>
      <c r="M128" s="23">
        <f>Marzec!D128</f>
        <v>0</v>
      </c>
      <c r="N128" s="23">
        <f>Kwiecień!D128</f>
        <v>0</v>
      </c>
      <c r="O128" s="23">
        <f>Maj!D128</f>
        <v>0</v>
      </c>
      <c r="P128" s="23">
        <f>Czerwiec!D128</f>
        <v>0</v>
      </c>
      <c r="Q128" s="23">
        <f>Lipiec!D128</f>
        <v>0</v>
      </c>
      <c r="R128" s="23">
        <f>Sierpień!D128</f>
        <v>0</v>
      </c>
      <c r="S128" s="23">
        <f>Wrzesień!D128</f>
        <v>0</v>
      </c>
      <c r="T128" s="23">
        <f>Październik!D128</f>
        <v>0</v>
      </c>
      <c r="U128" s="23">
        <f>Listopad!D128</f>
        <v>0</v>
      </c>
      <c r="V128" s="23">
        <f>Grudzień!D128</f>
        <v>0</v>
      </c>
    </row>
    <row r="129" spans="2:22" ht="16" outlineLevel="1">
      <c r="B129" s="78" t="str">
        <f>'Wzorzec kategorii'!B91</f>
        <v>.</v>
      </c>
      <c r="C129" s="66">
        <f>Styczeń!C129+Luty!C129+Marzec!C129+Kwiecień!C129+Maj!C129+Czerwiec!C129+Lipiec!C129+Sierpień!C129+Wrzesień!C129+Październik!C129+Listopad!C129+Grudzień!C129</f>
        <v>0</v>
      </c>
      <c r="D129" s="66">
        <f t="shared" si="19"/>
        <v>0</v>
      </c>
      <c r="E129" s="53">
        <f t="shared" si="20"/>
        <v>0</v>
      </c>
      <c r="F129" s="54" t="str">
        <f t="shared" si="21"/>
        <v/>
      </c>
      <c r="G129" s="59"/>
      <c r="I129" s="78" t="s">
        <v>159</v>
      </c>
      <c r="J129" s="74">
        <f t="shared" si="16"/>
        <v>0</v>
      </c>
      <c r="K129" s="23">
        <f>Styczeń!D129</f>
        <v>0</v>
      </c>
      <c r="L129" s="23">
        <f>Luty!D129</f>
        <v>0</v>
      </c>
      <c r="M129" s="23">
        <f>Marzec!D129</f>
        <v>0</v>
      </c>
      <c r="N129" s="23">
        <f>Kwiecień!D129</f>
        <v>0</v>
      </c>
      <c r="O129" s="23">
        <f>Maj!D129</f>
        <v>0</v>
      </c>
      <c r="P129" s="23">
        <f>Czerwiec!D129</f>
        <v>0</v>
      </c>
      <c r="Q129" s="23">
        <f>Lipiec!D129</f>
        <v>0</v>
      </c>
      <c r="R129" s="23">
        <f>Sierpień!D129</f>
        <v>0</v>
      </c>
      <c r="S129" s="23">
        <f>Wrzesień!D129</f>
        <v>0</v>
      </c>
      <c r="T129" s="23">
        <f>Październik!D129</f>
        <v>0</v>
      </c>
      <c r="U129" s="23">
        <f>Listopad!D129</f>
        <v>0</v>
      </c>
      <c r="V129" s="23">
        <f>Grudzień!D129</f>
        <v>0</v>
      </c>
    </row>
    <row r="130" spans="2:22" ht="16" outlineLevel="1">
      <c r="B130" s="78" t="str">
        <f>'Wzorzec kategorii'!B92</f>
        <v>.</v>
      </c>
      <c r="C130" s="66">
        <f>Styczeń!C130+Luty!C130+Marzec!C130+Kwiecień!C130+Maj!C130+Czerwiec!C130+Lipiec!C130+Sierpień!C130+Wrzesień!C130+Październik!C130+Listopad!C130+Grudzień!C130</f>
        <v>0</v>
      </c>
      <c r="D130" s="66">
        <f t="shared" si="19"/>
        <v>0</v>
      </c>
      <c r="E130" s="53">
        <f t="shared" si="20"/>
        <v>0</v>
      </c>
      <c r="F130" s="54" t="str">
        <f t="shared" si="21"/>
        <v/>
      </c>
      <c r="G130" s="59"/>
      <c r="I130" s="78" t="s">
        <v>159</v>
      </c>
      <c r="J130" s="74">
        <f t="shared" si="16"/>
        <v>0</v>
      </c>
      <c r="K130" s="23">
        <f>Styczeń!D130</f>
        <v>0</v>
      </c>
      <c r="L130" s="23">
        <f>Luty!D130</f>
        <v>0</v>
      </c>
      <c r="M130" s="23">
        <f>Marzec!D130</f>
        <v>0</v>
      </c>
      <c r="N130" s="23">
        <f>Kwiecień!D130</f>
        <v>0</v>
      </c>
      <c r="O130" s="23">
        <f>Maj!D130</f>
        <v>0</v>
      </c>
      <c r="P130" s="23">
        <f>Czerwiec!D130</f>
        <v>0</v>
      </c>
      <c r="Q130" s="23">
        <f>Lipiec!D130</f>
        <v>0</v>
      </c>
      <c r="R130" s="23">
        <f>Sierpień!D130</f>
        <v>0</v>
      </c>
      <c r="S130" s="23">
        <f>Wrzesień!D130</f>
        <v>0</v>
      </c>
      <c r="T130" s="23">
        <f>Październik!D130</f>
        <v>0</v>
      </c>
      <c r="U130" s="23">
        <f>Listopad!D130</f>
        <v>0</v>
      </c>
      <c r="V130" s="23">
        <f>Grudzień!D130</f>
        <v>0</v>
      </c>
    </row>
    <row r="131" spans="2:22" ht="16" outlineLevel="1">
      <c r="B131" s="78" t="str">
        <f>'Wzorzec kategorii'!B93</f>
        <v>.</v>
      </c>
      <c r="C131" s="66">
        <f>Styczeń!C131+Luty!C131+Marzec!C131+Kwiecień!C131+Maj!C131+Czerwiec!C131+Lipiec!C131+Sierpień!C131+Wrzesień!C131+Październik!C131+Listopad!C131+Grudzień!C131</f>
        <v>0</v>
      </c>
      <c r="D131" s="66">
        <f t="shared" si="19"/>
        <v>0</v>
      </c>
      <c r="E131" s="53">
        <f t="shared" si="20"/>
        <v>0</v>
      </c>
      <c r="F131" s="54" t="str">
        <f t="shared" si="21"/>
        <v/>
      </c>
      <c r="G131" s="59"/>
      <c r="I131" s="78" t="s">
        <v>159</v>
      </c>
      <c r="J131" s="74">
        <f t="shared" si="16"/>
        <v>0</v>
      </c>
      <c r="K131" s="23">
        <f>Styczeń!D131</f>
        <v>0</v>
      </c>
      <c r="L131" s="23">
        <f>Luty!D131</f>
        <v>0</v>
      </c>
      <c r="M131" s="23">
        <f>Marzec!D131</f>
        <v>0</v>
      </c>
      <c r="N131" s="23">
        <f>Kwiecień!D131</f>
        <v>0</v>
      </c>
      <c r="O131" s="23">
        <f>Maj!D131</f>
        <v>0</v>
      </c>
      <c r="P131" s="23">
        <f>Czerwiec!D131</f>
        <v>0</v>
      </c>
      <c r="Q131" s="23">
        <f>Lipiec!D131</f>
        <v>0</v>
      </c>
      <c r="R131" s="23">
        <f>Sierpień!D131</f>
        <v>0</v>
      </c>
      <c r="S131" s="23">
        <f>Wrzesień!D131</f>
        <v>0</v>
      </c>
      <c r="T131" s="23">
        <f>Październik!D131</f>
        <v>0</v>
      </c>
      <c r="U131" s="23">
        <f>Listopad!D131</f>
        <v>0</v>
      </c>
      <c r="V131" s="23">
        <f>Grudzień!D131</f>
        <v>0</v>
      </c>
    </row>
    <row r="132" spans="2:22" outlineLevel="1">
      <c r="B132" s="64"/>
      <c r="I132" s="79"/>
      <c r="J132" s="38"/>
    </row>
    <row r="133" spans="2:22" ht="16">
      <c r="B133" s="63" t="str">
        <f>'Wzorzec kategorii'!B95</f>
        <v>Ubranie</v>
      </c>
      <c r="C133" s="47">
        <f>Styczeń!C133+Luty!C133+Marzec!C133+Kwiecień!C133+Maj!C133+Czerwiec!C133+Lipiec!C133+Sierpień!C133+Wrzesień!C133+Październik!C133+Listopad!C133+Grudzień!C133</f>
        <v>0</v>
      </c>
      <c r="D133" s="48">
        <f>(SUM(K133:V133))</f>
        <v>0</v>
      </c>
      <c r="E133" s="63">
        <f>C133-D133</f>
        <v>0</v>
      </c>
      <c r="F133" s="49" t="str">
        <f t="shared" ref="F133:F143" si="22">IFERROR(D133/C133,"")</f>
        <v/>
      </c>
      <c r="G133" s="63"/>
      <c r="I133" s="77" t="s">
        <v>18</v>
      </c>
      <c r="J133" s="74">
        <f t="shared" si="16"/>
        <v>0</v>
      </c>
      <c r="K133" s="47">
        <f>Styczeń!D133</f>
        <v>0</v>
      </c>
      <c r="L133" s="47">
        <f>Luty!D133</f>
        <v>0</v>
      </c>
      <c r="M133" s="47">
        <f>Marzec!D133</f>
        <v>0</v>
      </c>
      <c r="N133" s="47">
        <f>Kwiecień!D133</f>
        <v>0</v>
      </c>
      <c r="O133" s="47">
        <f>Maj!D133</f>
        <v>0</v>
      </c>
      <c r="P133" s="47">
        <f>Czerwiec!D133</f>
        <v>0</v>
      </c>
      <c r="Q133" s="47">
        <f>Lipiec!D133</f>
        <v>0</v>
      </c>
      <c r="R133" s="47">
        <f>Sierpień!D133</f>
        <v>0</v>
      </c>
      <c r="S133" s="47">
        <f>Wrzesień!D133</f>
        <v>0</v>
      </c>
      <c r="T133" s="47">
        <f>Październik!D133</f>
        <v>0</v>
      </c>
      <c r="U133" s="47">
        <f>Listopad!D133</f>
        <v>0</v>
      </c>
      <c r="V133" s="47">
        <f>Grudzień!D133</f>
        <v>0</v>
      </c>
    </row>
    <row r="134" spans="2:22" ht="16" outlineLevel="1">
      <c r="B134" s="51" t="str">
        <f>'Wzorzec kategorii'!B96</f>
        <v>Ubranie zwykłe</v>
      </c>
      <c r="C134" s="66">
        <f>Styczeń!C134+Luty!C134+Marzec!C134+Kwiecień!C134+Maj!C134+Czerwiec!C134+Lipiec!C134+Sierpień!C134+Wrzesień!C134+Październik!C134+Listopad!C134+Grudzień!C134</f>
        <v>0</v>
      </c>
      <c r="D134" s="66">
        <f t="shared" ref="D134:D143" si="23">(SUM(K134:V134))</f>
        <v>0</v>
      </c>
      <c r="E134" s="53">
        <f t="shared" ref="E134:E143" si="24">C134-D134</f>
        <v>0</v>
      </c>
      <c r="F134" s="54" t="str">
        <f t="shared" si="22"/>
        <v/>
      </c>
      <c r="G134" s="59"/>
      <c r="I134" s="51" t="s">
        <v>125</v>
      </c>
      <c r="J134" s="74">
        <f t="shared" si="16"/>
        <v>0</v>
      </c>
      <c r="K134" s="23">
        <f>Styczeń!D134</f>
        <v>0</v>
      </c>
      <c r="L134" s="23">
        <f>Luty!D134</f>
        <v>0</v>
      </c>
      <c r="M134" s="23">
        <f>Marzec!D134</f>
        <v>0</v>
      </c>
      <c r="N134" s="23">
        <f>Kwiecień!D134</f>
        <v>0</v>
      </c>
      <c r="O134" s="23">
        <f>Maj!D134</f>
        <v>0</v>
      </c>
      <c r="P134" s="23">
        <f>Czerwiec!D134</f>
        <v>0</v>
      </c>
      <c r="Q134" s="23">
        <f>Lipiec!D134</f>
        <v>0</v>
      </c>
      <c r="R134" s="23">
        <f>Sierpień!D134</f>
        <v>0</v>
      </c>
      <c r="S134" s="23">
        <f>Wrzesień!D134</f>
        <v>0</v>
      </c>
      <c r="T134" s="23">
        <f>Październik!D134</f>
        <v>0</v>
      </c>
      <c r="U134" s="23">
        <f>Listopad!D134</f>
        <v>0</v>
      </c>
      <c r="V134" s="23">
        <f>Grudzień!D134</f>
        <v>0</v>
      </c>
    </row>
    <row r="135" spans="2:22" ht="16" outlineLevel="1">
      <c r="B135" s="51" t="str">
        <f>'Wzorzec kategorii'!B97</f>
        <v>Ubranie sportowe</v>
      </c>
      <c r="C135" s="66">
        <f>Styczeń!C135+Luty!C135+Marzec!C135+Kwiecień!C135+Maj!C135+Czerwiec!C135+Lipiec!C135+Sierpień!C135+Wrzesień!C135+Październik!C135+Listopad!C135+Grudzień!C135</f>
        <v>0</v>
      </c>
      <c r="D135" s="66">
        <f t="shared" si="23"/>
        <v>0</v>
      </c>
      <c r="E135" s="53">
        <f t="shared" si="24"/>
        <v>0</v>
      </c>
      <c r="F135" s="54" t="str">
        <f t="shared" si="22"/>
        <v/>
      </c>
      <c r="G135" s="59"/>
      <c r="I135" s="51" t="s">
        <v>83</v>
      </c>
      <c r="J135" s="74">
        <f t="shared" si="16"/>
        <v>0</v>
      </c>
      <c r="K135" s="23">
        <f>Styczeń!D135</f>
        <v>0</v>
      </c>
      <c r="L135" s="23">
        <f>Luty!D135</f>
        <v>0</v>
      </c>
      <c r="M135" s="23">
        <f>Marzec!D135</f>
        <v>0</v>
      </c>
      <c r="N135" s="23">
        <f>Kwiecień!D135</f>
        <v>0</v>
      </c>
      <c r="O135" s="23">
        <f>Maj!D135</f>
        <v>0</v>
      </c>
      <c r="P135" s="23">
        <f>Czerwiec!D135</f>
        <v>0</v>
      </c>
      <c r="Q135" s="23">
        <f>Lipiec!D135</f>
        <v>0</v>
      </c>
      <c r="R135" s="23">
        <f>Sierpień!D135</f>
        <v>0</v>
      </c>
      <c r="S135" s="23">
        <f>Wrzesień!D135</f>
        <v>0</v>
      </c>
      <c r="T135" s="23">
        <f>Październik!D135</f>
        <v>0</v>
      </c>
      <c r="U135" s="23">
        <f>Listopad!D135</f>
        <v>0</v>
      </c>
      <c r="V135" s="23">
        <f>Grudzień!D135</f>
        <v>0</v>
      </c>
    </row>
    <row r="136" spans="2:22" ht="16" outlineLevel="1">
      <c r="B136" s="51" t="str">
        <f>'Wzorzec kategorii'!B98</f>
        <v>Buty</v>
      </c>
      <c r="C136" s="66">
        <f>Styczeń!C136+Luty!C136+Marzec!C136+Kwiecień!C136+Maj!C136+Czerwiec!C136+Lipiec!C136+Sierpień!C136+Wrzesień!C136+Październik!C136+Listopad!C136+Grudzień!C136</f>
        <v>0</v>
      </c>
      <c r="D136" s="66">
        <f t="shared" si="23"/>
        <v>0</v>
      </c>
      <c r="E136" s="53">
        <f t="shared" si="24"/>
        <v>0</v>
      </c>
      <c r="F136" s="54" t="str">
        <f t="shared" si="22"/>
        <v/>
      </c>
      <c r="G136" s="59"/>
      <c r="I136" s="51" t="s">
        <v>82</v>
      </c>
      <c r="J136" s="74">
        <f t="shared" si="16"/>
        <v>0</v>
      </c>
      <c r="K136" s="23">
        <f>Styczeń!D136</f>
        <v>0</v>
      </c>
      <c r="L136" s="23">
        <f>Luty!D136</f>
        <v>0</v>
      </c>
      <c r="M136" s="23">
        <f>Marzec!D136</f>
        <v>0</v>
      </c>
      <c r="N136" s="23">
        <f>Kwiecień!D136</f>
        <v>0</v>
      </c>
      <c r="O136" s="23">
        <f>Maj!D136</f>
        <v>0</v>
      </c>
      <c r="P136" s="23">
        <f>Czerwiec!D136</f>
        <v>0</v>
      </c>
      <c r="Q136" s="23">
        <f>Lipiec!D136</f>
        <v>0</v>
      </c>
      <c r="R136" s="23">
        <f>Sierpień!D136</f>
        <v>0</v>
      </c>
      <c r="S136" s="23">
        <f>Wrzesień!D136</f>
        <v>0</v>
      </c>
      <c r="T136" s="23">
        <f>Październik!D136</f>
        <v>0</v>
      </c>
      <c r="U136" s="23">
        <f>Listopad!D136</f>
        <v>0</v>
      </c>
      <c r="V136" s="23">
        <f>Grudzień!D136</f>
        <v>0</v>
      </c>
    </row>
    <row r="137" spans="2:22" ht="16" outlineLevel="1">
      <c r="B137" s="51" t="str">
        <f>'Wzorzec kategorii'!B99</f>
        <v>Dodatki</v>
      </c>
      <c r="C137" s="66">
        <f>Styczeń!C137+Luty!C137+Marzec!C137+Kwiecień!C137+Maj!C137+Czerwiec!C137+Lipiec!C137+Sierpień!C137+Wrzesień!C137+Październik!C137+Listopad!C137+Grudzień!C137</f>
        <v>0</v>
      </c>
      <c r="D137" s="66">
        <f t="shared" si="23"/>
        <v>0</v>
      </c>
      <c r="E137" s="53">
        <f t="shared" si="24"/>
        <v>0</v>
      </c>
      <c r="F137" s="54" t="str">
        <f t="shared" si="22"/>
        <v/>
      </c>
      <c r="G137" s="59"/>
      <c r="I137" s="51" t="s">
        <v>84</v>
      </c>
      <c r="J137" s="74">
        <f t="shared" si="16"/>
        <v>0</v>
      </c>
      <c r="K137" s="23">
        <f>Styczeń!D137</f>
        <v>0</v>
      </c>
      <c r="L137" s="23">
        <f>Luty!D137</f>
        <v>0</v>
      </c>
      <c r="M137" s="23">
        <f>Marzec!D137</f>
        <v>0</v>
      </c>
      <c r="N137" s="23">
        <f>Kwiecień!D137</f>
        <v>0</v>
      </c>
      <c r="O137" s="23">
        <f>Maj!D137</f>
        <v>0</v>
      </c>
      <c r="P137" s="23">
        <f>Czerwiec!D137</f>
        <v>0</v>
      </c>
      <c r="Q137" s="23">
        <f>Lipiec!D137</f>
        <v>0</v>
      </c>
      <c r="R137" s="23">
        <f>Sierpień!D137</f>
        <v>0</v>
      </c>
      <c r="S137" s="23">
        <f>Wrzesień!D137</f>
        <v>0</v>
      </c>
      <c r="T137" s="23">
        <f>Październik!D137</f>
        <v>0</v>
      </c>
      <c r="U137" s="23">
        <f>Listopad!D137</f>
        <v>0</v>
      </c>
      <c r="V137" s="23">
        <f>Grudzień!D137</f>
        <v>0</v>
      </c>
    </row>
    <row r="138" spans="2:22" ht="16" outlineLevel="1">
      <c r="B138" s="51" t="str">
        <f>'Wzorzec kategorii'!B100</f>
        <v>Inne</v>
      </c>
      <c r="C138" s="66">
        <f>Styczeń!C138+Luty!C138+Marzec!C138+Kwiecień!C138+Maj!C138+Czerwiec!C138+Lipiec!C138+Sierpień!C138+Wrzesień!C138+Październik!C138+Listopad!C138+Grudzień!C138</f>
        <v>0</v>
      </c>
      <c r="D138" s="66">
        <f t="shared" si="23"/>
        <v>0</v>
      </c>
      <c r="E138" s="53">
        <f t="shared" si="24"/>
        <v>0</v>
      </c>
      <c r="F138" s="54" t="str">
        <f t="shared" si="22"/>
        <v/>
      </c>
      <c r="G138" s="59"/>
      <c r="I138" s="51" t="s">
        <v>9</v>
      </c>
      <c r="J138" s="74">
        <f t="shared" si="16"/>
        <v>0</v>
      </c>
      <c r="K138" s="23">
        <f>Styczeń!D138</f>
        <v>0</v>
      </c>
      <c r="L138" s="23">
        <f>Luty!D138</f>
        <v>0</v>
      </c>
      <c r="M138" s="23">
        <f>Marzec!D138</f>
        <v>0</v>
      </c>
      <c r="N138" s="23">
        <f>Kwiecień!D138</f>
        <v>0</v>
      </c>
      <c r="O138" s="23">
        <f>Maj!D138</f>
        <v>0</v>
      </c>
      <c r="P138" s="23">
        <f>Czerwiec!D138</f>
        <v>0</v>
      </c>
      <c r="Q138" s="23">
        <f>Lipiec!D138</f>
        <v>0</v>
      </c>
      <c r="R138" s="23">
        <f>Sierpień!D138</f>
        <v>0</v>
      </c>
      <c r="S138" s="23">
        <f>Wrzesień!D138</f>
        <v>0</v>
      </c>
      <c r="T138" s="23">
        <f>Październik!D138</f>
        <v>0</v>
      </c>
      <c r="U138" s="23">
        <f>Listopad!D138</f>
        <v>0</v>
      </c>
      <c r="V138" s="23">
        <f>Grudzień!D138</f>
        <v>0</v>
      </c>
    </row>
    <row r="139" spans="2:22" ht="16" outlineLevel="1">
      <c r="B139" s="78" t="str">
        <f>'Wzorzec kategorii'!B101</f>
        <v>.</v>
      </c>
      <c r="C139" s="66">
        <f>Styczeń!C139+Luty!C139+Marzec!C139+Kwiecień!C139+Maj!C139+Czerwiec!C139+Lipiec!C139+Sierpień!C139+Wrzesień!C139+Październik!C139+Listopad!C139+Grudzień!C139</f>
        <v>0</v>
      </c>
      <c r="D139" s="66">
        <f t="shared" si="23"/>
        <v>0</v>
      </c>
      <c r="E139" s="53">
        <f t="shared" si="24"/>
        <v>0</v>
      </c>
      <c r="F139" s="54" t="str">
        <f t="shared" si="22"/>
        <v/>
      </c>
      <c r="G139" s="59"/>
      <c r="I139" s="78" t="s">
        <v>159</v>
      </c>
      <c r="J139" s="74">
        <f t="shared" si="16"/>
        <v>0</v>
      </c>
      <c r="K139" s="23">
        <f>Styczeń!D139</f>
        <v>0</v>
      </c>
      <c r="L139" s="23">
        <f>Luty!D139</f>
        <v>0</v>
      </c>
      <c r="M139" s="23">
        <f>Marzec!D139</f>
        <v>0</v>
      </c>
      <c r="N139" s="23">
        <f>Kwiecień!D139</f>
        <v>0</v>
      </c>
      <c r="O139" s="23">
        <f>Maj!D139</f>
        <v>0</v>
      </c>
      <c r="P139" s="23">
        <f>Czerwiec!D139</f>
        <v>0</v>
      </c>
      <c r="Q139" s="23">
        <f>Lipiec!D139</f>
        <v>0</v>
      </c>
      <c r="R139" s="23">
        <f>Sierpień!D139</f>
        <v>0</v>
      </c>
      <c r="S139" s="23">
        <f>Wrzesień!D139</f>
        <v>0</v>
      </c>
      <c r="T139" s="23">
        <f>Październik!D139</f>
        <v>0</v>
      </c>
      <c r="U139" s="23">
        <f>Listopad!D139</f>
        <v>0</v>
      </c>
      <c r="V139" s="23">
        <f>Grudzień!D139</f>
        <v>0</v>
      </c>
    </row>
    <row r="140" spans="2:22" ht="16" outlineLevel="1">
      <c r="B140" s="78" t="str">
        <f>'Wzorzec kategorii'!B102</f>
        <v>.</v>
      </c>
      <c r="C140" s="66">
        <f>Styczeń!C140+Luty!C140+Marzec!C140+Kwiecień!C140+Maj!C140+Czerwiec!C140+Lipiec!C140+Sierpień!C140+Wrzesień!C140+Październik!C140+Listopad!C140+Grudzień!C140</f>
        <v>0</v>
      </c>
      <c r="D140" s="66">
        <f t="shared" si="23"/>
        <v>0</v>
      </c>
      <c r="E140" s="53">
        <f t="shared" si="24"/>
        <v>0</v>
      </c>
      <c r="F140" s="54" t="str">
        <f t="shared" si="22"/>
        <v/>
      </c>
      <c r="G140" s="59"/>
      <c r="I140" s="78" t="s">
        <v>159</v>
      </c>
      <c r="J140" s="74">
        <f t="shared" si="16"/>
        <v>0</v>
      </c>
      <c r="K140" s="23">
        <f>Styczeń!D140</f>
        <v>0</v>
      </c>
      <c r="L140" s="23">
        <f>Luty!D140</f>
        <v>0</v>
      </c>
      <c r="M140" s="23">
        <f>Marzec!D140</f>
        <v>0</v>
      </c>
      <c r="N140" s="23">
        <f>Kwiecień!D140</f>
        <v>0</v>
      </c>
      <c r="O140" s="23">
        <f>Maj!D140</f>
        <v>0</v>
      </c>
      <c r="P140" s="23">
        <f>Czerwiec!D140</f>
        <v>0</v>
      </c>
      <c r="Q140" s="23">
        <f>Lipiec!D140</f>
        <v>0</v>
      </c>
      <c r="R140" s="23">
        <f>Sierpień!D140</f>
        <v>0</v>
      </c>
      <c r="S140" s="23">
        <f>Wrzesień!D140</f>
        <v>0</v>
      </c>
      <c r="T140" s="23">
        <f>Październik!D140</f>
        <v>0</v>
      </c>
      <c r="U140" s="23">
        <f>Listopad!D140</f>
        <v>0</v>
      </c>
      <c r="V140" s="23">
        <f>Grudzień!D140</f>
        <v>0</v>
      </c>
    </row>
    <row r="141" spans="2:22" ht="16" outlineLevel="1">
      <c r="B141" s="78" t="str">
        <f>'Wzorzec kategorii'!B103</f>
        <v>.</v>
      </c>
      <c r="C141" s="66">
        <f>Styczeń!C141+Luty!C141+Marzec!C141+Kwiecień!C141+Maj!C141+Czerwiec!C141+Lipiec!C141+Sierpień!C141+Wrzesień!C141+Październik!C141+Listopad!C141+Grudzień!C141</f>
        <v>0</v>
      </c>
      <c r="D141" s="66">
        <f t="shared" si="23"/>
        <v>0</v>
      </c>
      <c r="E141" s="53">
        <f t="shared" si="24"/>
        <v>0</v>
      </c>
      <c r="F141" s="54" t="str">
        <f t="shared" si="22"/>
        <v/>
      </c>
      <c r="G141" s="59"/>
      <c r="I141" s="78" t="s">
        <v>159</v>
      </c>
      <c r="J141" s="74">
        <f t="shared" si="16"/>
        <v>0</v>
      </c>
      <c r="K141" s="23">
        <f>Styczeń!D141</f>
        <v>0</v>
      </c>
      <c r="L141" s="23">
        <f>Luty!D141</f>
        <v>0</v>
      </c>
      <c r="M141" s="23">
        <f>Marzec!D141</f>
        <v>0</v>
      </c>
      <c r="N141" s="23">
        <f>Kwiecień!D141</f>
        <v>0</v>
      </c>
      <c r="O141" s="23">
        <f>Maj!D141</f>
        <v>0</v>
      </c>
      <c r="P141" s="23">
        <f>Czerwiec!D141</f>
        <v>0</v>
      </c>
      <c r="Q141" s="23">
        <f>Lipiec!D141</f>
        <v>0</v>
      </c>
      <c r="R141" s="23">
        <f>Sierpień!D141</f>
        <v>0</v>
      </c>
      <c r="S141" s="23">
        <f>Wrzesień!D141</f>
        <v>0</v>
      </c>
      <c r="T141" s="23">
        <f>Październik!D141</f>
        <v>0</v>
      </c>
      <c r="U141" s="23">
        <f>Listopad!D141</f>
        <v>0</v>
      </c>
      <c r="V141" s="23">
        <f>Grudzień!D141</f>
        <v>0</v>
      </c>
    </row>
    <row r="142" spans="2:22" ht="16" outlineLevel="1">
      <c r="B142" s="78" t="str">
        <f>'Wzorzec kategorii'!B104</f>
        <v>.</v>
      </c>
      <c r="C142" s="66">
        <f>Styczeń!C142+Luty!C142+Marzec!C142+Kwiecień!C142+Maj!C142+Czerwiec!C142+Lipiec!C142+Sierpień!C142+Wrzesień!C142+Październik!C142+Listopad!C142+Grudzień!C142</f>
        <v>0</v>
      </c>
      <c r="D142" s="66">
        <f t="shared" si="23"/>
        <v>0</v>
      </c>
      <c r="E142" s="53">
        <f t="shared" si="24"/>
        <v>0</v>
      </c>
      <c r="F142" s="54" t="str">
        <f t="shared" si="22"/>
        <v/>
      </c>
      <c r="G142" s="59"/>
      <c r="I142" s="78" t="s">
        <v>159</v>
      </c>
      <c r="J142" s="74">
        <f t="shared" si="16"/>
        <v>0</v>
      </c>
      <c r="K142" s="23">
        <f>Styczeń!D142</f>
        <v>0</v>
      </c>
      <c r="L142" s="23">
        <f>Luty!D142</f>
        <v>0</v>
      </c>
      <c r="M142" s="23">
        <f>Marzec!D142</f>
        <v>0</v>
      </c>
      <c r="N142" s="23">
        <f>Kwiecień!D142</f>
        <v>0</v>
      </c>
      <c r="O142" s="23">
        <f>Maj!D142</f>
        <v>0</v>
      </c>
      <c r="P142" s="23">
        <f>Czerwiec!D142</f>
        <v>0</v>
      </c>
      <c r="Q142" s="23">
        <f>Lipiec!D142</f>
        <v>0</v>
      </c>
      <c r="R142" s="23">
        <f>Sierpień!D142</f>
        <v>0</v>
      </c>
      <c r="S142" s="23">
        <f>Wrzesień!D142</f>
        <v>0</v>
      </c>
      <c r="T142" s="23">
        <f>Październik!D142</f>
        <v>0</v>
      </c>
      <c r="U142" s="23">
        <f>Listopad!D142</f>
        <v>0</v>
      </c>
      <c r="V142" s="23">
        <f>Grudzień!D142</f>
        <v>0</v>
      </c>
    </row>
    <row r="143" spans="2:22" ht="16" outlineLevel="1">
      <c r="B143" s="78" t="str">
        <f>'Wzorzec kategorii'!B105</f>
        <v>.</v>
      </c>
      <c r="C143" s="66">
        <f>Styczeń!C143+Luty!C143+Marzec!C143+Kwiecień!C143+Maj!C143+Czerwiec!C143+Lipiec!C143+Sierpień!C143+Wrzesień!C143+Październik!C143+Listopad!C143+Grudzień!C143</f>
        <v>0</v>
      </c>
      <c r="D143" s="66">
        <f t="shared" si="23"/>
        <v>0</v>
      </c>
      <c r="E143" s="53">
        <f t="shared" si="24"/>
        <v>0</v>
      </c>
      <c r="F143" s="54" t="str">
        <f t="shared" si="22"/>
        <v/>
      </c>
      <c r="G143" s="59"/>
      <c r="I143" s="78" t="s">
        <v>159</v>
      </c>
      <c r="J143" s="74">
        <f t="shared" si="16"/>
        <v>0</v>
      </c>
      <c r="K143" s="23">
        <f>Styczeń!D143</f>
        <v>0</v>
      </c>
      <c r="L143" s="23">
        <f>Luty!D143</f>
        <v>0</v>
      </c>
      <c r="M143" s="23">
        <f>Marzec!D143</f>
        <v>0</v>
      </c>
      <c r="N143" s="23">
        <f>Kwiecień!D143</f>
        <v>0</v>
      </c>
      <c r="O143" s="23">
        <f>Maj!D143</f>
        <v>0</v>
      </c>
      <c r="P143" s="23">
        <f>Czerwiec!D143</f>
        <v>0</v>
      </c>
      <c r="Q143" s="23">
        <f>Lipiec!D143</f>
        <v>0</v>
      </c>
      <c r="R143" s="23">
        <f>Sierpień!D143</f>
        <v>0</v>
      </c>
      <c r="S143" s="23">
        <f>Wrzesień!D143</f>
        <v>0</v>
      </c>
      <c r="T143" s="23">
        <f>Październik!D143</f>
        <v>0</v>
      </c>
      <c r="U143" s="23">
        <f>Listopad!D143</f>
        <v>0</v>
      </c>
      <c r="V143" s="23">
        <f>Grudzień!D143</f>
        <v>0</v>
      </c>
    </row>
    <row r="144" spans="2:22" ht="16" outlineLevel="1">
      <c r="B144" s="55" t="s">
        <v>30</v>
      </c>
      <c r="I144" s="76" t="s">
        <v>30</v>
      </c>
      <c r="J144" s="38"/>
    </row>
    <row r="145" spans="2:22" ht="16">
      <c r="B145" s="63" t="str">
        <f>'Wzorzec kategorii'!B107</f>
        <v>Higiena</v>
      </c>
      <c r="C145" s="47">
        <f>Styczeń!C145+Luty!C145+Marzec!C145+Kwiecień!C145+Maj!C145+Czerwiec!C145+Lipiec!C145+Sierpień!C145+Wrzesień!C145+Październik!C145+Listopad!C145+Grudzień!C145</f>
        <v>0</v>
      </c>
      <c r="D145" s="48">
        <f>(SUM(K145:V145))</f>
        <v>0</v>
      </c>
      <c r="E145" s="63">
        <f>C145-D145</f>
        <v>0</v>
      </c>
      <c r="F145" s="49" t="str">
        <f t="shared" ref="F145:F155" si="25">IFERROR(D145/C145,"")</f>
        <v/>
      </c>
      <c r="G145" s="63"/>
      <c r="I145" s="77" t="s">
        <v>80</v>
      </c>
      <c r="J145" s="74">
        <f t="shared" si="16"/>
        <v>0</v>
      </c>
      <c r="K145" s="47">
        <f>Styczeń!D145</f>
        <v>0</v>
      </c>
      <c r="L145" s="47">
        <f>Luty!D145</f>
        <v>0</v>
      </c>
      <c r="M145" s="47">
        <f>Marzec!D145</f>
        <v>0</v>
      </c>
      <c r="N145" s="47">
        <f>Kwiecień!D145</f>
        <v>0</v>
      </c>
      <c r="O145" s="47">
        <f>Maj!D145</f>
        <v>0</v>
      </c>
      <c r="P145" s="47">
        <f>Czerwiec!D145</f>
        <v>0</v>
      </c>
      <c r="Q145" s="47">
        <f>Lipiec!D145</f>
        <v>0</v>
      </c>
      <c r="R145" s="47">
        <f>Sierpień!D145</f>
        <v>0</v>
      </c>
      <c r="S145" s="47">
        <f>Wrzesień!D145</f>
        <v>0</v>
      </c>
      <c r="T145" s="47">
        <f>Październik!D145</f>
        <v>0</v>
      </c>
      <c r="U145" s="47">
        <f>Listopad!D145</f>
        <v>0</v>
      </c>
      <c r="V145" s="47">
        <f>Grudzień!D145</f>
        <v>0</v>
      </c>
    </row>
    <row r="146" spans="2:22" ht="16" outlineLevel="1">
      <c r="B146" s="51" t="str">
        <f>'Wzorzec kategorii'!B108</f>
        <v>Kosmetyki</v>
      </c>
      <c r="C146" s="66">
        <f>Styczeń!C146+Luty!C146+Marzec!C146+Kwiecień!C146+Maj!C146+Czerwiec!C146+Lipiec!C146+Sierpień!C146+Wrzesień!C146+Październik!C146+Listopad!C146+Grudzień!C146</f>
        <v>0</v>
      </c>
      <c r="D146" s="66">
        <f t="shared" ref="D146:D155" si="26">(SUM(K146:V146))</f>
        <v>0</v>
      </c>
      <c r="E146" s="53">
        <f t="shared" ref="E146:E155" si="27">C146-D146</f>
        <v>0</v>
      </c>
      <c r="F146" s="54" t="str">
        <f t="shared" si="25"/>
        <v/>
      </c>
      <c r="G146" s="59"/>
      <c r="I146" s="51" t="s">
        <v>81</v>
      </c>
      <c r="J146" s="74">
        <f t="shared" si="16"/>
        <v>0</v>
      </c>
      <c r="K146" s="23">
        <f>Styczeń!D146</f>
        <v>0</v>
      </c>
      <c r="L146" s="23">
        <f>Luty!D146</f>
        <v>0</v>
      </c>
      <c r="M146" s="23">
        <f>Marzec!D146</f>
        <v>0</v>
      </c>
      <c r="N146" s="23">
        <f>Kwiecień!D146</f>
        <v>0</v>
      </c>
      <c r="O146" s="23">
        <f>Maj!D146</f>
        <v>0</v>
      </c>
      <c r="P146" s="23">
        <f>Czerwiec!D146</f>
        <v>0</v>
      </c>
      <c r="Q146" s="23">
        <f>Lipiec!D146</f>
        <v>0</v>
      </c>
      <c r="R146" s="23">
        <f>Sierpień!D146</f>
        <v>0</v>
      </c>
      <c r="S146" s="23">
        <f>Wrzesień!D146</f>
        <v>0</v>
      </c>
      <c r="T146" s="23">
        <f>Październik!D146</f>
        <v>0</v>
      </c>
      <c r="U146" s="23">
        <f>Listopad!D146</f>
        <v>0</v>
      </c>
      <c r="V146" s="23">
        <f>Grudzień!D146</f>
        <v>0</v>
      </c>
    </row>
    <row r="147" spans="2:22" ht="16" outlineLevel="1">
      <c r="B147" s="51" t="str">
        <f>'Wzorzec kategorii'!B109</f>
        <v>Środki czystości (chemia)</v>
      </c>
      <c r="C147" s="66">
        <f>Styczeń!C147+Luty!C147+Marzec!C147+Kwiecień!C147+Maj!C147+Czerwiec!C147+Lipiec!C147+Sierpień!C147+Wrzesień!C147+Październik!C147+Listopad!C147+Grudzień!C147</f>
        <v>0</v>
      </c>
      <c r="D147" s="66">
        <f t="shared" si="26"/>
        <v>0</v>
      </c>
      <c r="E147" s="53">
        <f t="shared" si="27"/>
        <v>0</v>
      </c>
      <c r="F147" s="54" t="str">
        <f t="shared" si="25"/>
        <v/>
      </c>
      <c r="G147" s="59"/>
      <c r="I147" s="51" t="s">
        <v>86</v>
      </c>
      <c r="J147" s="74">
        <f t="shared" si="16"/>
        <v>0</v>
      </c>
      <c r="K147" s="23">
        <f>Styczeń!D147</f>
        <v>0</v>
      </c>
      <c r="L147" s="23">
        <f>Luty!D147</f>
        <v>0</v>
      </c>
      <c r="M147" s="23">
        <f>Marzec!D147</f>
        <v>0</v>
      </c>
      <c r="N147" s="23">
        <f>Kwiecień!D147</f>
        <v>0</v>
      </c>
      <c r="O147" s="23">
        <f>Maj!D147</f>
        <v>0</v>
      </c>
      <c r="P147" s="23">
        <f>Czerwiec!D147</f>
        <v>0</v>
      </c>
      <c r="Q147" s="23">
        <f>Lipiec!D147</f>
        <v>0</v>
      </c>
      <c r="R147" s="23">
        <f>Sierpień!D147</f>
        <v>0</v>
      </c>
      <c r="S147" s="23">
        <f>Wrzesień!D147</f>
        <v>0</v>
      </c>
      <c r="T147" s="23">
        <f>Październik!D147</f>
        <v>0</v>
      </c>
      <c r="U147" s="23">
        <f>Listopad!D147</f>
        <v>0</v>
      </c>
      <c r="V147" s="23">
        <f>Grudzień!D147</f>
        <v>0</v>
      </c>
    </row>
    <row r="148" spans="2:22" ht="16" outlineLevel="1">
      <c r="B148" s="51" t="str">
        <f>'Wzorzec kategorii'!B110</f>
        <v>Fryzjer</v>
      </c>
      <c r="C148" s="66">
        <f>Styczeń!C148+Luty!C148+Marzec!C148+Kwiecień!C148+Maj!C148+Czerwiec!C148+Lipiec!C148+Sierpień!C148+Wrzesień!C148+Październik!C148+Listopad!C148+Grudzień!C148</f>
        <v>0</v>
      </c>
      <c r="D148" s="66">
        <f t="shared" si="26"/>
        <v>0</v>
      </c>
      <c r="E148" s="53">
        <f t="shared" si="27"/>
        <v>0</v>
      </c>
      <c r="F148" s="54" t="str">
        <f t="shared" si="25"/>
        <v/>
      </c>
      <c r="G148" s="59"/>
      <c r="I148" s="51" t="s">
        <v>87</v>
      </c>
      <c r="J148" s="74">
        <f t="shared" si="16"/>
        <v>0</v>
      </c>
      <c r="K148" s="23">
        <f>Styczeń!D148</f>
        <v>0</v>
      </c>
      <c r="L148" s="23">
        <f>Luty!D148</f>
        <v>0</v>
      </c>
      <c r="M148" s="23">
        <f>Marzec!D148</f>
        <v>0</v>
      </c>
      <c r="N148" s="23">
        <f>Kwiecień!D148</f>
        <v>0</v>
      </c>
      <c r="O148" s="23">
        <f>Maj!D148</f>
        <v>0</v>
      </c>
      <c r="P148" s="23">
        <f>Czerwiec!D148</f>
        <v>0</v>
      </c>
      <c r="Q148" s="23">
        <f>Lipiec!D148</f>
        <v>0</v>
      </c>
      <c r="R148" s="23">
        <f>Sierpień!D148</f>
        <v>0</v>
      </c>
      <c r="S148" s="23">
        <f>Wrzesień!D148</f>
        <v>0</v>
      </c>
      <c r="T148" s="23">
        <f>Październik!D148</f>
        <v>0</v>
      </c>
      <c r="U148" s="23">
        <f>Listopad!D148</f>
        <v>0</v>
      </c>
      <c r="V148" s="23">
        <f>Grudzień!D148</f>
        <v>0</v>
      </c>
    </row>
    <row r="149" spans="2:22" ht="16" outlineLevel="1">
      <c r="B149" s="51" t="str">
        <f>'Wzorzec kategorii'!B111</f>
        <v>Kosmetyczka</v>
      </c>
      <c r="C149" s="66">
        <f>Styczeń!C149+Luty!C149+Marzec!C149+Kwiecień!C149+Maj!C149+Czerwiec!C149+Lipiec!C149+Sierpień!C149+Wrzesień!C149+Październik!C149+Listopad!C149+Grudzień!C149</f>
        <v>0</v>
      </c>
      <c r="D149" s="66">
        <f t="shared" si="26"/>
        <v>0</v>
      </c>
      <c r="E149" s="53">
        <f t="shared" si="27"/>
        <v>0</v>
      </c>
      <c r="F149" s="54" t="str">
        <f t="shared" si="25"/>
        <v/>
      </c>
      <c r="G149" s="59"/>
      <c r="I149" s="51" t="s">
        <v>88</v>
      </c>
      <c r="J149" s="74">
        <f t="shared" si="16"/>
        <v>0</v>
      </c>
      <c r="K149" s="23">
        <f>Styczeń!D149</f>
        <v>0</v>
      </c>
      <c r="L149" s="23">
        <f>Luty!D149</f>
        <v>0</v>
      </c>
      <c r="M149" s="23">
        <f>Marzec!D149</f>
        <v>0</v>
      </c>
      <c r="N149" s="23">
        <f>Kwiecień!D149</f>
        <v>0</v>
      </c>
      <c r="O149" s="23">
        <f>Maj!D149</f>
        <v>0</v>
      </c>
      <c r="P149" s="23">
        <f>Czerwiec!D149</f>
        <v>0</v>
      </c>
      <c r="Q149" s="23">
        <f>Lipiec!D149</f>
        <v>0</v>
      </c>
      <c r="R149" s="23">
        <f>Sierpień!D149</f>
        <v>0</v>
      </c>
      <c r="S149" s="23">
        <f>Wrzesień!D149</f>
        <v>0</v>
      </c>
      <c r="T149" s="23">
        <f>Październik!D149</f>
        <v>0</v>
      </c>
      <c r="U149" s="23">
        <f>Listopad!D149</f>
        <v>0</v>
      </c>
      <c r="V149" s="23">
        <f>Grudzień!D149</f>
        <v>0</v>
      </c>
    </row>
    <row r="150" spans="2:22" ht="16" outlineLevel="1">
      <c r="B150" s="51" t="str">
        <f>'Wzorzec kategorii'!B112</f>
        <v>Inne</v>
      </c>
      <c r="C150" s="66">
        <f>Styczeń!C150+Luty!C150+Marzec!C150+Kwiecień!C150+Maj!C150+Czerwiec!C150+Lipiec!C150+Sierpień!C150+Wrzesień!C150+Październik!C150+Listopad!C150+Grudzień!C150</f>
        <v>0</v>
      </c>
      <c r="D150" s="66">
        <f t="shared" si="26"/>
        <v>0</v>
      </c>
      <c r="E150" s="53">
        <f t="shared" si="27"/>
        <v>0</v>
      </c>
      <c r="F150" s="54" t="str">
        <f t="shared" si="25"/>
        <v/>
      </c>
      <c r="G150" s="59"/>
      <c r="I150" s="51" t="s">
        <v>9</v>
      </c>
      <c r="J150" s="74">
        <f t="shared" si="16"/>
        <v>0</v>
      </c>
      <c r="K150" s="23">
        <f>Styczeń!D150</f>
        <v>0</v>
      </c>
      <c r="L150" s="23">
        <f>Luty!D150</f>
        <v>0</v>
      </c>
      <c r="M150" s="23">
        <f>Marzec!D150</f>
        <v>0</v>
      </c>
      <c r="N150" s="23">
        <f>Kwiecień!D150</f>
        <v>0</v>
      </c>
      <c r="O150" s="23">
        <f>Maj!D150</f>
        <v>0</v>
      </c>
      <c r="P150" s="23">
        <f>Czerwiec!D150</f>
        <v>0</v>
      </c>
      <c r="Q150" s="23">
        <f>Lipiec!D150</f>
        <v>0</v>
      </c>
      <c r="R150" s="23">
        <f>Sierpień!D150</f>
        <v>0</v>
      </c>
      <c r="S150" s="23">
        <f>Wrzesień!D150</f>
        <v>0</v>
      </c>
      <c r="T150" s="23">
        <f>Październik!D150</f>
        <v>0</v>
      </c>
      <c r="U150" s="23">
        <f>Listopad!D150</f>
        <v>0</v>
      </c>
      <c r="V150" s="23">
        <f>Grudzień!D150</f>
        <v>0</v>
      </c>
    </row>
    <row r="151" spans="2:22" ht="16" outlineLevel="1">
      <c r="B151" s="51" t="str">
        <f>'Wzorzec kategorii'!B113</f>
        <v>.</v>
      </c>
      <c r="C151" s="66">
        <f>Styczeń!C151+Luty!C151+Marzec!C151+Kwiecień!C151+Maj!C151+Czerwiec!C151+Lipiec!C151+Sierpień!C151+Wrzesień!C151+Październik!C151+Listopad!C151+Grudzień!C151</f>
        <v>0</v>
      </c>
      <c r="D151" s="66">
        <f t="shared" si="26"/>
        <v>0</v>
      </c>
      <c r="E151" s="53">
        <f t="shared" si="27"/>
        <v>0</v>
      </c>
      <c r="F151" s="54" t="str">
        <f t="shared" si="25"/>
        <v/>
      </c>
      <c r="G151" s="59"/>
      <c r="I151" s="51" t="s">
        <v>159</v>
      </c>
      <c r="J151" s="74">
        <f t="shared" si="16"/>
        <v>0</v>
      </c>
      <c r="K151" s="23">
        <f>Styczeń!D151</f>
        <v>0</v>
      </c>
      <c r="L151" s="23">
        <f>Luty!D151</f>
        <v>0</v>
      </c>
      <c r="M151" s="23">
        <f>Marzec!D151</f>
        <v>0</v>
      </c>
      <c r="N151" s="23">
        <f>Kwiecień!D151</f>
        <v>0</v>
      </c>
      <c r="O151" s="23">
        <f>Maj!D151</f>
        <v>0</v>
      </c>
      <c r="P151" s="23">
        <f>Czerwiec!D151</f>
        <v>0</v>
      </c>
      <c r="Q151" s="23">
        <f>Lipiec!D151</f>
        <v>0</v>
      </c>
      <c r="R151" s="23">
        <f>Sierpień!D151</f>
        <v>0</v>
      </c>
      <c r="S151" s="23">
        <f>Wrzesień!D151</f>
        <v>0</v>
      </c>
      <c r="T151" s="23">
        <f>Październik!D151</f>
        <v>0</v>
      </c>
      <c r="U151" s="23">
        <f>Listopad!D151</f>
        <v>0</v>
      </c>
      <c r="V151" s="23">
        <f>Grudzień!D151</f>
        <v>0</v>
      </c>
    </row>
    <row r="152" spans="2:22" ht="16" outlineLevel="1">
      <c r="B152" s="51" t="str">
        <f>'Wzorzec kategorii'!B114</f>
        <v>.</v>
      </c>
      <c r="C152" s="66">
        <f>Styczeń!C152+Luty!C152+Marzec!C152+Kwiecień!C152+Maj!C152+Czerwiec!C152+Lipiec!C152+Sierpień!C152+Wrzesień!C152+Październik!C152+Listopad!C152+Grudzień!C152</f>
        <v>0</v>
      </c>
      <c r="D152" s="66">
        <f t="shared" si="26"/>
        <v>0</v>
      </c>
      <c r="E152" s="53">
        <f t="shared" si="27"/>
        <v>0</v>
      </c>
      <c r="F152" s="54" t="str">
        <f t="shared" si="25"/>
        <v/>
      </c>
      <c r="G152" s="59"/>
      <c r="I152" s="51" t="s">
        <v>159</v>
      </c>
      <c r="J152" s="74">
        <f t="shared" si="16"/>
        <v>0</v>
      </c>
      <c r="K152" s="23">
        <f>Styczeń!D152</f>
        <v>0</v>
      </c>
      <c r="L152" s="23">
        <f>Luty!D152</f>
        <v>0</v>
      </c>
      <c r="M152" s="23">
        <f>Marzec!D152</f>
        <v>0</v>
      </c>
      <c r="N152" s="23">
        <f>Kwiecień!D152</f>
        <v>0</v>
      </c>
      <c r="O152" s="23">
        <f>Maj!D152</f>
        <v>0</v>
      </c>
      <c r="P152" s="23">
        <f>Czerwiec!D152</f>
        <v>0</v>
      </c>
      <c r="Q152" s="23">
        <f>Lipiec!D152</f>
        <v>0</v>
      </c>
      <c r="R152" s="23">
        <f>Sierpień!D152</f>
        <v>0</v>
      </c>
      <c r="S152" s="23">
        <f>Wrzesień!D152</f>
        <v>0</v>
      </c>
      <c r="T152" s="23">
        <f>Październik!D152</f>
        <v>0</v>
      </c>
      <c r="U152" s="23">
        <f>Listopad!D152</f>
        <v>0</v>
      </c>
      <c r="V152" s="23">
        <f>Grudzień!D152</f>
        <v>0</v>
      </c>
    </row>
    <row r="153" spans="2:22" ht="16" outlineLevel="1">
      <c r="B153" s="51" t="str">
        <f>'Wzorzec kategorii'!B115</f>
        <v>.</v>
      </c>
      <c r="C153" s="66">
        <f>Styczeń!C153+Luty!C153+Marzec!C153+Kwiecień!C153+Maj!C153+Czerwiec!C153+Lipiec!C153+Sierpień!C153+Wrzesień!C153+Październik!C153+Listopad!C153+Grudzień!C153</f>
        <v>0</v>
      </c>
      <c r="D153" s="66">
        <f t="shared" si="26"/>
        <v>0</v>
      </c>
      <c r="E153" s="53">
        <f t="shared" si="27"/>
        <v>0</v>
      </c>
      <c r="F153" s="54" t="str">
        <f t="shared" si="25"/>
        <v/>
      </c>
      <c r="G153" s="59"/>
      <c r="I153" s="51" t="s">
        <v>159</v>
      </c>
      <c r="J153" s="74">
        <f t="shared" si="16"/>
        <v>0</v>
      </c>
      <c r="K153" s="23">
        <f>Styczeń!D153</f>
        <v>0</v>
      </c>
      <c r="L153" s="23">
        <f>Luty!D153</f>
        <v>0</v>
      </c>
      <c r="M153" s="23">
        <f>Marzec!D153</f>
        <v>0</v>
      </c>
      <c r="N153" s="23">
        <f>Kwiecień!D153</f>
        <v>0</v>
      </c>
      <c r="O153" s="23">
        <f>Maj!D153</f>
        <v>0</v>
      </c>
      <c r="P153" s="23">
        <f>Czerwiec!D153</f>
        <v>0</v>
      </c>
      <c r="Q153" s="23">
        <f>Lipiec!D153</f>
        <v>0</v>
      </c>
      <c r="R153" s="23">
        <f>Sierpień!D153</f>
        <v>0</v>
      </c>
      <c r="S153" s="23">
        <f>Wrzesień!D153</f>
        <v>0</v>
      </c>
      <c r="T153" s="23">
        <f>Październik!D153</f>
        <v>0</v>
      </c>
      <c r="U153" s="23">
        <f>Listopad!D153</f>
        <v>0</v>
      </c>
      <c r="V153" s="23">
        <f>Grudzień!D153</f>
        <v>0</v>
      </c>
    </row>
    <row r="154" spans="2:22" ht="16" outlineLevel="1">
      <c r="B154" s="51" t="str">
        <f>'Wzorzec kategorii'!B116</f>
        <v>.</v>
      </c>
      <c r="C154" s="66">
        <f>Styczeń!C154+Luty!C154+Marzec!C154+Kwiecień!C154+Maj!C154+Czerwiec!C154+Lipiec!C154+Sierpień!C154+Wrzesień!C154+Październik!C154+Listopad!C154+Grudzień!C154</f>
        <v>0</v>
      </c>
      <c r="D154" s="66">
        <f t="shared" si="26"/>
        <v>0</v>
      </c>
      <c r="E154" s="53">
        <f t="shared" si="27"/>
        <v>0</v>
      </c>
      <c r="F154" s="54" t="str">
        <f t="shared" si="25"/>
        <v/>
      </c>
      <c r="G154" s="59"/>
      <c r="I154" s="51" t="s">
        <v>159</v>
      </c>
      <c r="J154" s="74">
        <f t="shared" si="16"/>
        <v>0</v>
      </c>
      <c r="K154" s="23">
        <f>Styczeń!D154</f>
        <v>0</v>
      </c>
      <c r="L154" s="23">
        <f>Luty!D154</f>
        <v>0</v>
      </c>
      <c r="M154" s="23">
        <f>Marzec!D154</f>
        <v>0</v>
      </c>
      <c r="N154" s="23">
        <f>Kwiecień!D154</f>
        <v>0</v>
      </c>
      <c r="O154" s="23">
        <f>Maj!D154</f>
        <v>0</v>
      </c>
      <c r="P154" s="23">
        <f>Czerwiec!D154</f>
        <v>0</v>
      </c>
      <c r="Q154" s="23">
        <f>Lipiec!D154</f>
        <v>0</v>
      </c>
      <c r="R154" s="23">
        <f>Sierpień!D154</f>
        <v>0</v>
      </c>
      <c r="S154" s="23">
        <f>Wrzesień!D154</f>
        <v>0</v>
      </c>
      <c r="T154" s="23">
        <f>Październik!D154</f>
        <v>0</v>
      </c>
      <c r="U154" s="23">
        <f>Listopad!D154</f>
        <v>0</v>
      </c>
      <c r="V154" s="23">
        <f>Grudzień!D154</f>
        <v>0</v>
      </c>
    </row>
    <row r="155" spans="2:22" ht="16" outlineLevel="1">
      <c r="B155" s="51" t="str">
        <f>'Wzorzec kategorii'!B117</f>
        <v>.</v>
      </c>
      <c r="C155" s="66">
        <f>Styczeń!C155+Luty!C155+Marzec!C155+Kwiecień!C155+Maj!C155+Czerwiec!C155+Lipiec!C155+Sierpień!C155+Wrzesień!C155+Październik!C155+Listopad!C155+Grudzień!C155</f>
        <v>0</v>
      </c>
      <c r="D155" s="66">
        <f t="shared" si="26"/>
        <v>0</v>
      </c>
      <c r="E155" s="53">
        <f t="shared" si="27"/>
        <v>0</v>
      </c>
      <c r="F155" s="54" t="str">
        <f t="shared" si="25"/>
        <v/>
      </c>
      <c r="G155" s="59"/>
      <c r="I155" s="51" t="s">
        <v>159</v>
      </c>
      <c r="J155" s="74">
        <f t="shared" si="16"/>
        <v>0</v>
      </c>
      <c r="K155" s="23">
        <f>Styczeń!D155</f>
        <v>0</v>
      </c>
      <c r="L155" s="23">
        <f>Luty!D155</f>
        <v>0</v>
      </c>
      <c r="M155" s="23">
        <f>Marzec!D155</f>
        <v>0</v>
      </c>
      <c r="N155" s="23">
        <f>Kwiecień!D155</f>
        <v>0</v>
      </c>
      <c r="O155" s="23">
        <f>Maj!D155</f>
        <v>0</v>
      </c>
      <c r="P155" s="23">
        <f>Czerwiec!D155</f>
        <v>0</v>
      </c>
      <c r="Q155" s="23">
        <f>Lipiec!D155</f>
        <v>0</v>
      </c>
      <c r="R155" s="23">
        <f>Sierpień!D155</f>
        <v>0</v>
      </c>
      <c r="S155" s="23">
        <f>Wrzesień!D155</f>
        <v>0</v>
      </c>
      <c r="T155" s="23">
        <f>Październik!D155</f>
        <v>0</v>
      </c>
      <c r="U155" s="23">
        <f>Listopad!D155</f>
        <v>0</v>
      </c>
      <c r="V155" s="23">
        <f>Grudzień!D155</f>
        <v>0</v>
      </c>
    </row>
    <row r="156" spans="2:22" ht="16" outlineLevel="1">
      <c r="B156" s="55" t="s">
        <v>30</v>
      </c>
      <c r="I156" s="76" t="s">
        <v>30</v>
      </c>
      <c r="J156" s="38"/>
    </row>
    <row r="157" spans="2:22" ht="16">
      <c r="B157" s="63" t="str">
        <f>'Wzorzec kategorii'!B119</f>
        <v>Dzieci</v>
      </c>
      <c r="C157" s="47">
        <f>Styczeń!C157+Luty!C157+Marzec!C157+Kwiecień!C157+Maj!C157+Czerwiec!C157+Lipiec!C157+Sierpień!C157+Wrzesień!C157+Październik!C157+Listopad!C157+Grudzień!C157</f>
        <v>0</v>
      </c>
      <c r="D157" s="48">
        <f>(SUM(K157:V157))</f>
        <v>0</v>
      </c>
      <c r="E157" s="63">
        <f>C157-D157</f>
        <v>0</v>
      </c>
      <c r="F157" s="49" t="str">
        <f>IFERROR(D157/C157,"")</f>
        <v/>
      </c>
      <c r="G157" s="63"/>
      <c r="I157" s="77" t="s">
        <v>103</v>
      </c>
      <c r="J157" s="74">
        <f t="shared" si="16"/>
        <v>0</v>
      </c>
      <c r="K157" s="47">
        <f>Styczeń!D157</f>
        <v>0</v>
      </c>
      <c r="L157" s="47">
        <f>Luty!D157</f>
        <v>0</v>
      </c>
      <c r="M157" s="47">
        <f>Marzec!D157</f>
        <v>0</v>
      </c>
      <c r="N157" s="47">
        <f>Kwiecień!D157</f>
        <v>0</v>
      </c>
      <c r="O157" s="47">
        <f>Maj!D157</f>
        <v>0</v>
      </c>
      <c r="P157" s="47">
        <f>Czerwiec!D157</f>
        <v>0</v>
      </c>
      <c r="Q157" s="47">
        <f>Lipiec!D157</f>
        <v>0</v>
      </c>
      <c r="R157" s="47">
        <f>Sierpień!D157</f>
        <v>0</v>
      </c>
      <c r="S157" s="47">
        <f>Wrzesień!D157</f>
        <v>0</v>
      </c>
      <c r="T157" s="47">
        <f>Październik!D157</f>
        <v>0</v>
      </c>
      <c r="U157" s="47">
        <f>Listopad!D157</f>
        <v>0</v>
      </c>
      <c r="V157" s="47">
        <f>Grudzień!D157</f>
        <v>0</v>
      </c>
    </row>
    <row r="158" spans="2:22" ht="16" outlineLevel="1">
      <c r="B158" s="51" t="str">
        <f>'Wzorzec kategorii'!B120</f>
        <v>Artykuły szkolne</v>
      </c>
      <c r="C158" s="66">
        <f>Styczeń!C158+Luty!C158+Marzec!C158+Kwiecień!C158+Maj!C158+Czerwiec!C158+Lipiec!C158+Sierpień!C158+Wrzesień!C158+Październik!C158+Listopad!C158+Grudzień!C158</f>
        <v>0</v>
      </c>
      <c r="D158" s="66">
        <f t="shared" ref="D158:D167" si="28">(SUM(K158:V158))</f>
        <v>0</v>
      </c>
      <c r="E158" s="53">
        <f t="shared" ref="E158:E167" si="29">C158-D158</f>
        <v>0</v>
      </c>
      <c r="F158" s="54" t="str">
        <f t="shared" ref="F158:F167" si="30">IFERROR(D158/C158,"")</f>
        <v/>
      </c>
      <c r="G158" s="59"/>
      <c r="I158" s="51" t="s">
        <v>116</v>
      </c>
      <c r="J158" s="74">
        <f t="shared" si="16"/>
        <v>0</v>
      </c>
      <c r="K158" s="23">
        <f>Styczeń!D158</f>
        <v>0</v>
      </c>
      <c r="L158" s="23">
        <f>Luty!D158</f>
        <v>0</v>
      </c>
      <c r="M158" s="23">
        <f>Marzec!D158</f>
        <v>0</v>
      </c>
      <c r="N158" s="23">
        <f>Kwiecień!D158</f>
        <v>0</v>
      </c>
      <c r="O158" s="23">
        <f>Maj!D158</f>
        <v>0</v>
      </c>
      <c r="P158" s="23">
        <f>Czerwiec!D158</f>
        <v>0</v>
      </c>
      <c r="Q158" s="23">
        <f>Lipiec!D158</f>
        <v>0</v>
      </c>
      <c r="R158" s="23">
        <f>Sierpień!D158</f>
        <v>0</v>
      </c>
      <c r="S158" s="23">
        <f>Wrzesień!D158</f>
        <v>0</v>
      </c>
      <c r="T158" s="23">
        <f>Październik!D158</f>
        <v>0</v>
      </c>
      <c r="U158" s="23">
        <f>Listopad!D158</f>
        <v>0</v>
      </c>
      <c r="V158" s="23">
        <f>Grudzień!D158</f>
        <v>0</v>
      </c>
    </row>
    <row r="159" spans="2:22" ht="16" outlineLevel="1">
      <c r="B159" s="51" t="str">
        <f>'Wzorzec kategorii'!B121</f>
        <v>Dodatkowe zajęcia</v>
      </c>
      <c r="C159" s="66">
        <f>Styczeń!C159+Luty!C159+Marzec!C159+Kwiecień!C159+Maj!C159+Czerwiec!C159+Lipiec!C159+Sierpień!C159+Wrzesień!C159+Październik!C159+Listopad!C159+Grudzień!C159</f>
        <v>0</v>
      </c>
      <c r="D159" s="66">
        <f t="shared" si="28"/>
        <v>0</v>
      </c>
      <c r="E159" s="53">
        <f t="shared" si="29"/>
        <v>0</v>
      </c>
      <c r="F159" s="54" t="str">
        <f t="shared" si="30"/>
        <v/>
      </c>
      <c r="G159" s="59"/>
      <c r="I159" s="51" t="s">
        <v>117</v>
      </c>
      <c r="J159" s="74">
        <f t="shared" si="16"/>
        <v>0</v>
      </c>
      <c r="K159" s="23">
        <f>Styczeń!D159</f>
        <v>0</v>
      </c>
      <c r="L159" s="23">
        <f>Luty!D159</f>
        <v>0</v>
      </c>
      <c r="M159" s="23">
        <f>Marzec!D159</f>
        <v>0</v>
      </c>
      <c r="N159" s="23">
        <f>Kwiecień!D159</f>
        <v>0</v>
      </c>
      <c r="O159" s="23">
        <f>Maj!D159</f>
        <v>0</v>
      </c>
      <c r="P159" s="23">
        <f>Czerwiec!D159</f>
        <v>0</v>
      </c>
      <c r="Q159" s="23">
        <f>Lipiec!D159</f>
        <v>0</v>
      </c>
      <c r="R159" s="23">
        <f>Sierpień!D159</f>
        <v>0</v>
      </c>
      <c r="S159" s="23">
        <f>Wrzesień!D159</f>
        <v>0</v>
      </c>
      <c r="T159" s="23">
        <f>Październik!D159</f>
        <v>0</v>
      </c>
      <c r="U159" s="23">
        <f>Listopad!D159</f>
        <v>0</v>
      </c>
      <c r="V159" s="23">
        <f>Grudzień!D159</f>
        <v>0</v>
      </c>
    </row>
    <row r="160" spans="2:22" ht="16" outlineLevel="1">
      <c r="B160" s="51" t="str">
        <f>'Wzorzec kategorii'!B122</f>
        <v>Wpłaty na szkołę itp.</v>
      </c>
      <c r="C160" s="66">
        <f>Styczeń!C160+Luty!C160+Marzec!C160+Kwiecień!C160+Maj!C160+Czerwiec!C160+Lipiec!C160+Sierpień!C160+Wrzesień!C160+Październik!C160+Listopad!C160+Grudzień!C160</f>
        <v>0</v>
      </c>
      <c r="D160" s="66">
        <f t="shared" si="28"/>
        <v>0</v>
      </c>
      <c r="E160" s="53">
        <f t="shared" si="29"/>
        <v>0</v>
      </c>
      <c r="F160" s="54" t="str">
        <f t="shared" si="30"/>
        <v/>
      </c>
      <c r="G160" s="59"/>
      <c r="I160" s="51" t="s">
        <v>118</v>
      </c>
      <c r="J160" s="74">
        <f t="shared" si="16"/>
        <v>0</v>
      </c>
      <c r="K160" s="23">
        <f>Styczeń!D160</f>
        <v>0</v>
      </c>
      <c r="L160" s="23">
        <f>Luty!D160</f>
        <v>0</v>
      </c>
      <c r="M160" s="23">
        <f>Marzec!D160</f>
        <v>0</v>
      </c>
      <c r="N160" s="23">
        <f>Kwiecień!D160</f>
        <v>0</v>
      </c>
      <c r="O160" s="23">
        <f>Maj!D160</f>
        <v>0</v>
      </c>
      <c r="P160" s="23">
        <f>Czerwiec!D160</f>
        <v>0</v>
      </c>
      <c r="Q160" s="23">
        <f>Lipiec!D160</f>
        <v>0</v>
      </c>
      <c r="R160" s="23">
        <f>Sierpień!D160</f>
        <v>0</v>
      </c>
      <c r="S160" s="23">
        <f>Wrzesień!D160</f>
        <v>0</v>
      </c>
      <c r="T160" s="23">
        <f>Październik!D160</f>
        <v>0</v>
      </c>
      <c r="U160" s="23">
        <f>Listopad!D160</f>
        <v>0</v>
      </c>
      <c r="V160" s="23">
        <f>Grudzień!D160</f>
        <v>0</v>
      </c>
    </row>
    <row r="161" spans="2:22" ht="16" outlineLevel="1">
      <c r="B161" s="51" t="str">
        <f>'Wzorzec kategorii'!B123</f>
        <v>Zabawki / gry</v>
      </c>
      <c r="C161" s="66">
        <f>Styczeń!C161+Luty!C161+Marzec!C161+Kwiecień!C161+Maj!C161+Czerwiec!C161+Lipiec!C161+Sierpień!C161+Wrzesień!C161+Październik!C161+Listopad!C161+Grudzień!C161</f>
        <v>0</v>
      </c>
      <c r="D161" s="66">
        <f t="shared" si="28"/>
        <v>0</v>
      </c>
      <c r="E161" s="53">
        <f t="shared" si="29"/>
        <v>0</v>
      </c>
      <c r="F161" s="54" t="str">
        <f t="shared" si="30"/>
        <v/>
      </c>
      <c r="G161" s="59"/>
      <c r="I161" s="51" t="s">
        <v>119</v>
      </c>
      <c r="J161" s="74">
        <f t="shared" si="16"/>
        <v>0</v>
      </c>
      <c r="K161" s="23">
        <f>Styczeń!D161</f>
        <v>0</v>
      </c>
      <c r="L161" s="23">
        <f>Luty!D161</f>
        <v>0</v>
      </c>
      <c r="M161" s="23">
        <f>Marzec!D161</f>
        <v>0</v>
      </c>
      <c r="N161" s="23">
        <f>Kwiecień!D161</f>
        <v>0</v>
      </c>
      <c r="O161" s="23">
        <f>Maj!D161</f>
        <v>0</v>
      </c>
      <c r="P161" s="23">
        <f>Czerwiec!D161</f>
        <v>0</v>
      </c>
      <c r="Q161" s="23">
        <f>Lipiec!D161</f>
        <v>0</v>
      </c>
      <c r="R161" s="23">
        <f>Sierpień!D161</f>
        <v>0</v>
      </c>
      <c r="S161" s="23">
        <f>Wrzesień!D161</f>
        <v>0</v>
      </c>
      <c r="T161" s="23">
        <f>Październik!D161</f>
        <v>0</v>
      </c>
      <c r="U161" s="23">
        <f>Listopad!D161</f>
        <v>0</v>
      </c>
      <c r="V161" s="23">
        <f>Grudzień!D161</f>
        <v>0</v>
      </c>
    </row>
    <row r="162" spans="2:22" ht="16" outlineLevel="1">
      <c r="B162" s="51" t="str">
        <f>'Wzorzec kategorii'!B124</f>
        <v>Opieka nad dziećmi</v>
      </c>
      <c r="C162" s="66">
        <f>Styczeń!C162+Luty!C162+Marzec!C162+Kwiecień!C162+Maj!C162+Czerwiec!C162+Lipiec!C162+Sierpień!C162+Wrzesień!C162+Październik!C162+Listopad!C162+Grudzień!C162</f>
        <v>0</v>
      </c>
      <c r="D162" s="66">
        <f t="shared" si="28"/>
        <v>0</v>
      </c>
      <c r="E162" s="53">
        <f t="shared" si="29"/>
        <v>0</v>
      </c>
      <c r="F162" s="54" t="str">
        <f t="shared" si="30"/>
        <v/>
      </c>
      <c r="G162" s="59"/>
      <c r="I162" s="51" t="s">
        <v>120</v>
      </c>
      <c r="J162" s="74">
        <f t="shared" si="16"/>
        <v>0</v>
      </c>
      <c r="K162" s="23">
        <f>Styczeń!D162</f>
        <v>0</v>
      </c>
      <c r="L162" s="23">
        <f>Luty!D162</f>
        <v>0</v>
      </c>
      <c r="M162" s="23">
        <f>Marzec!D162</f>
        <v>0</v>
      </c>
      <c r="N162" s="23">
        <f>Kwiecień!D162</f>
        <v>0</v>
      </c>
      <c r="O162" s="23">
        <f>Maj!D162</f>
        <v>0</v>
      </c>
      <c r="P162" s="23">
        <f>Czerwiec!D162</f>
        <v>0</v>
      </c>
      <c r="Q162" s="23">
        <f>Lipiec!D162</f>
        <v>0</v>
      </c>
      <c r="R162" s="23">
        <f>Sierpień!D162</f>
        <v>0</v>
      </c>
      <c r="S162" s="23">
        <f>Wrzesień!D162</f>
        <v>0</v>
      </c>
      <c r="T162" s="23">
        <f>Październik!D162</f>
        <v>0</v>
      </c>
      <c r="U162" s="23">
        <f>Listopad!D162</f>
        <v>0</v>
      </c>
      <c r="V162" s="23">
        <f>Grudzień!D162</f>
        <v>0</v>
      </c>
    </row>
    <row r="163" spans="2:22" ht="16" outlineLevel="1">
      <c r="B163" s="51" t="str">
        <f>'Wzorzec kategorii'!B125</f>
        <v>Inne</v>
      </c>
      <c r="C163" s="66">
        <f>Styczeń!C163+Luty!C163+Marzec!C163+Kwiecień!C163+Maj!C163+Czerwiec!C163+Lipiec!C163+Sierpień!C163+Wrzesień!C163+Październik!C163+Listopad!C163+Grudzień!C163</f>
        <v>0</v>
      </c>
      <c r="D163" s="66">
        <f t="shared" si="28"/>
        <v>0</v>
      </c>
      <c r="E163" s="53">
        <f t="shared" si="29"/>
        <v>0</v>
      </c>
      <c r="F163" s="54" t="str">
        <f t="shared" si="30"/>
        <v/>
      </c>
      <c r="G163" s="59"/>
      <c r="I163" s="51" t="s">
        <v>9</v>
      </c>
      <c r="J163" s="74">
        <f t="shared" si="16"/>
        <v>0</v>
      </c>
      <c r="K163" s="23">
        <f>Styczeń!D163</f>
        <v>0</v>
      </c>
      <c r="L163" s="23">
        <f>Luty!D163</f>
        <v>0</v>
      </c>
      <c r="M163" s="23">
        <f>Marzec!D163</f>
        <v>0</v>
      </c>
      <c r="N163" s="23">
        <f>Kwiecień!D163</f>
        <v>0</v>
      </c>
      <c r="O163" s="23">
        <f>Maj!D163</f>
        <v>0</v>
      </c>
      <c r="P163" s="23">
        <f>Czerwiec!D163</f>
        <v>0</v>
      </c>
      <c r="Q163" s="23">
        <f>Lipiec!D163</f>
        <v>0</v>
      </c>
      <c r="R163" s="23">
        <f>Sierpień!D163</f>
        <v>0</v>
      </c>
      <c r="S163" s="23">
        <f>Wrzesień!D163</f>
        <v>0</v>
      </c>
      <c r="T163" s="23">
        <f>Październik!D163</f>
        <v>0</v>
      </c>
      <c r="U163" s="23">
        <f>Listopad!D163</f>
        <v>0</v>
      </c>
      <c r="V163" s="23">
        <f>Grudzień!D163</f>
        <v>0</v>
      </c>
    </row>
    <row r="164" spans="2:22" ht="16" outlineLevel="1">
      <c r="B164" s="75" t="str">
        <f>'Wzorzec kategorii'!B126</f>
        <v>.</v>
      </c>
      <c r="C164" s="66">
        <f>Styczeń!C164+Luty!C164+Marzec!C164+Kwiecień!C164+Maj!C164+Czerwiec!C164+Lipiec!C164+Sierpień!C164+Wrzesień!C164+Październik!C164+Listopad!C164+Grudzień!C164</f>
        <v>0</v>
      </c>
      <c r="D164" s="66">
        <f t="shared" si="28"/>
        <v>0</v>
      </c>
      <c r="E164" s="53">
        <f t="shared" si="29"/>
        <v>0</v>
      </c>
      <c r="F164" s="54" t="str">
        <f t="shared" si="30"/>
        <v/>
      </c>
      <c r="G164" s="59"/>
      <c r="I164" s="75" t="s">
        <v>159</v>
      </c>
      <c r="J164" s="74">
        <f t="shared" si="16"/>
        <v>0</v>
      </c>
      <c r="K164" s="23">
        <f>Styczeń!D164</f>
        <v>0</v>
      </c>
      <c r="L164" s="23">
        <f>Luty!D164</f>
        <v>0</v>
      </c>
      <c r="M164" s="23">
        <f>Marzec!D164</f>
        <v>0</v>
      </c>
      <c r="N164" s="23">
        <f>Kwiecień!D164</f>
        <v>0</v>
      </c>
      <c r="O164" s="23">
        <f>Maj!D164</f>
        <v>0</v>
      </c>
      <c r="P164" s="23">
        <f>Czerwiec!D164</f>
        <v>0</v>
      </c>
      <c r="Q164" s="23">
        <f>Lipiec!D164</f>
        <v>0</v>
      </c>
      <c r="R164" s="23">
        <f>Sierpień!D164</f>
        <v>0</v>
      </c>
      <c r="S164" s="23">
        <f>Wrzesień!D164</f>
        <v>0</v>
      </c>
      <c r="T164" s="23">
        <f>Październik!D164</f>
        <v>0</v>
      </c>
      <c r="U164" s="23">
        <f>Listopad!D164</f>
        <v>0</v>
      </c>
      <c r="V164" s="23">
        <f>Grudzień!D164</f>
        <v>0</v>
      </c>
    </row>
    <row r="165" spans="2:22" ht="16" outlineLevel="1">
      <c r="B165" s="75" t="str">
        <f>'Wzorzec kategorii'!B127</f>
        <v>.</v>
      </c>
      <c r="C165" s="66">
        <f>Styczeń!C165+Luty!C165+Marzec!C165+Kwiecień!C165+Maj!C165+Czerwiec!C165+Lipiec!C165+Sierpień!C165+Wrzesień!C165+Październik!C165+Listopad!C165+Grudzień!C165</f>
        <v>0</v>
      </c>
      <c r="D165" s="66">
        <f t="shared" si="28"/>
        <v>0</v>
      </c>
      <c r="E165" s="53">
        <f t="shared" si="29"/>
        <v>0</v>
      </c>
      <c r="F165" s="54" t="str">
        <f t="shared" si="30"/>
        <v/>
      </c>
      <c r="G165" s="59"/>
      <c r="I165" s="75" t="s">
        <v>159</v>
      </c>
      <c r="J165" s="74">
        <f t="shared" si="16"/>
        <v>0</v>
      </c>
      <c r="K165" s="23">
        <f>Styczeń!D165</f>
        <v>0</v>
      </c>
      <c r="L165" s="23">
        <f>Luty!D165</f>
        <v>0</v>
      </c>
      <c r="M165" s="23">
        <f>Marzec!D165</f>
        <v>0</v>
      </c>
      <c r="N165" s="23">
        <f>Kwiecień!D165</f>
        <v>0</v>
      </c>
      <c r="O165" s="23">
        <f>Maj!D165</f>
        <v>0</v>
      </c>
      <c r="P165" s="23">
        <f>Czerwiec!D165</f>
        <v>0</v>
      </c>
      <c r="Q165" s="23">
        <f>Lipiec!D165</f>
        <v>0</v>
      </c>
      <c r="R165" s="23">
        <f>Sierpień!D165</f>
        <v>0</v>
      </c>
      <c r="S165" s="23">
        <f>Wrzesień!D165</f>
        <v>0</v>
      </c>
      <c r="T165" s="23">
        <f>Październik!D165</f>
        <v>0</v>
      </c>
      <c r="U165" s="23">
        <f>Listopad!D165</f>
        <v>0</v>
      </c>
      <c r="V165" s="23">
        <f>Grudzień!D165</f>
        <v>0</v>
      </c>
    </row>
    <row r="166" spans="2:22" ht="16" outlineLevel="1">
      <c r="B166" s="75" t="str">
        <f>'Wzorzec kategorii'!B128</f>
        <v>.</v>
      </c>
      <c r="C166" s="66">
        <f>Styczeń!C166+Luty!C166+Marzec!C166+Kwiecień!C166+Maj!C166+Czerwiec!C166+Lipiec!C166+Sierpień!C166+Wrzesień!C166+Październik!C166+Listopad!C166+Grudzień!C166</f>
        <v>0</v>
      </c>
      <c r="D166" s="66">
        <f t="shared" si="28"/>
        <v>0</v>
      </c>
      <c r="E166" s="53">
        <f t="shared" si="29"/>
        <v>0</v>
      </c>
      <c r="F166" s="54" t="str">
        <f t="shared" si="30"/>
        <v/>
      </c>
      <c r="G166" s="59"/>
      <c r="I166" s="75" t="s">
        <v>159</v>
      </c>
      <c r="J166" s="74">
        <f t="shared" si="16"/>
        <v>0</v>
      </c>
      <c r="K166" s="23">
        <f>Styczeń!D166</f>
        <v>0</v>
      </c>
      <c r="L166" s="23">
        <f>Luty!D166</f>
        <v>0</v>
      </c>
      <c r="M166" s="23">
        <f>Marzec!D166</f>
        <v>0</v>
      </c>
      <c r="N166" s="23">
        <f>Kwiecień!D166</f>
        <v>0</v>
      </c>
      <c r="O166" s="23">
        <f>Maj!D166</f>
        <v>0</v>
      </c>
      <c r="P166" s="23">
        <f>Czerwiec!D166</f>
        <v>0</v>
      </c>
      <c r="Q166" s="23">
        <f>Lipiec!D166</f>
        <v>0</v>
      </c>
      <c r="R166" s="23">
        <f>Sierpień!D166</f>
        <v>0</v>
      </c>
      <c r="S166" s="23">
        <f>Wrzesień!D166</f>
        <v>0</v>
      </c>
      <c r="T166" s="23">
        <f>Październik!D166</f>
        <v>0</v>
      </c>
      <c r="U166" s="23">
        <f>Listopad!D166</f>
        <v>0</v>
      </c>
      <c r="V166" s="23">
        <f>Grudzień!D166</f>
        <v>0</v>
      </c>
    </row>
    <row r="167" spans="2:22" ht="16" outlineLevel="1">
      <c r="B167" s="75" t="str">
        <f>'Wzorzec kategorii'!B129</f>
        <v>.</v>
      </c>
      <c r="C167" s="66">
        <f>Styczeń!C167+Luty!C167+Marzec!C167+Kwiecień!C167+Maj!C167+Czerwiec!C167+Lipiec!C167+Sierpień!C167+Wrzesień!C167+Październik!C167+Listopad!C167+Grudzień!C167</f>
        <v>0</v>
      </c>
      <c r="D167" s="66">
        <f t="shared" si="28"/>
        <v>0</v>
      </c>
      <c r="E167" s="53">
        <f t="shared" si="29"/>
        <v>0</v>
      </c>
      <c r="F167" s="54" t="str">
        <f t="shared" si="30"/>
        <v/>
      </c>
      <c r="G167" s="59"/>
      <c r="I167" s="75" t="s">
        <v>159</v>
      </c>
      <c r="J167" s="74">
        <f t="shared" si="16"/>
        <v>0</v>
      </c>
      <c r="K167" s="23">
        <f>Styczeń!D167</f>
        <v>0</v>
      </c>
      <c r="L167" s="23">
        <f>Luty!D167</f>
        <v>0</v>
      </c>
      <c r="M167" s="23">
        <f>Marzec!D167</f>
        <v>0</v>
      </c>
      <c r="N167" s="23">
        <f>Kwiecień!D167</f>
        <v>0</v>
      </c>
      <c r="O167" s="23">
        <f>Maj!D167</f>
        <v>0</v>
      </c>
      <c r="P167" s="23">
        <f>Czerwiec!D167</f>
        <v>0</v>
      </c>
      <c r="Q167" s="23">
        <f>Lipiec!D167</f>
        <v>0</v>
      </c>
      <c r="R167" s="23">
        <f>Sierpień!D167</f>
        <v>0</v>
      </c>
      <c r="S167" s="23">
        <f>Wrzesień!D167</f>
        <v>0</v>
      </c>
      <c r="T167" s="23">
        <f>Październik!D167</f>
        <v>0</v>
      </c>
      <c r="U167" s="23">
        <f>Listopad!D167</f>
        <v>0</v>
      </c>
      <c r="V167" s="23">
        <f>Grudzień!D167</f>
        <v>0</v>
      </c>
    </row>
    <row r="168" spans="2:22" ht="16" outlineLevel="1">
      <c r="B168" s="55" t="s">
        <v>30</v>
      </c>
      <c r="I168" s="76" t="s">
        <v>30</v>
      </c>
      <c r="J168" s="38"/>
    </row>
    <row r="169" spans="2:22" ht="16">
      <c r="B169" s="63" t="str">
        <f>'Wzorzec kategorii'!B131</f>
        <v>Rozrywka</v>
      </c>
      <c r="C169" s="47">
        <f>Styczeń!C169+Luty!C169+Marzec!C169+Kwiecień!C169+Maj!C169+Czerwiec!C169+Lipiec!C169+Sierpień!C169+Wrzesień!C169+Październik!C169+Listopad!C169+Grudzień!C169</f>
        <v>0</v>
      </c>
      <c r="D169" s="48">
        <f>(SUM(K169:V169))</f>
        <v>0</v>
      </c>
      <c r="E169" s="63">
        <f>C169-D169</f>
        <v>0</v>
      </c>
      <c r="F169" s="49" t="str">
        <f>IFERROR(D169/C169,"")</f>
        <v/>
      </c>
      <c r="G169" s="63"/>
      <c r="I169" s="77" t="s">
        <v>105</v>
      </c>
      <c r="J169" s="74">
        <f t="shared" si="16"/>
        <v>0</v>
      </c>
      <c r="K169" s="47">
        <f>Styczeń!D169</f>
        <v>0</v>
      </c>
      <c r="L169" s="47">
        <f>Luty!D169</f>
        <v>0</v>
      </c>
      <c r="M169" s="47">
        <f>Marzec!D169</f>
        <v>0</v>
      </c>
      <c r="N169" s="47">
        <f>Kwiecień!D169</f>
        <v>0</v>
      </c>
      <c r="O169" s="47">
        <f>Maj!D169</f>
        <v>0</v>
      </c>
      <c r="P169" s="47">
        <f>Czerwiec!D169</f>
        <v>0</v>
      </c>
      <c r="Q169" s="47">
        <f>Lipiec!D169</f>
        <v>0</v>
      </c>
      <c r="R169" s="47">
        <f>Sierpień!D169</f>
        <v>0</v>
      </c>
      <c r="S169" s="47">
        <f>Wrzesień!D169</f>
        <v>0</v>
      </c>
      <c r="T169" s="47">
        <f>Październik!D169</f>
        <v>0</v>
      </c>
      <c r="U169" s="47">
        <f>Listopad!D169</f>
        <v>0</v>
      </c>
      <c r="V169" s="47">
        <f>Grudzień!D169</f>
        <v>0</v>
      </c>
    </row>
    <row r="170" spans="2:22" ht="16" outlineLevel="1">
      <c r="B170" s="51" t="str">
        <f>'Wzorzec kategorii'!B132</f>
        <v>Siłownia / Basen</v>
      </c>
      <c r="C170" s="66">
        <f>Styczeń!C170+Luty!C170+Marzec!C170+Kwiecień!C170+Maj!C170+Czerwiec!C170+Lipiec!C170+Sierpień!C170+Wrzesień!C170+Październik!C170+Listopad!C170+Grudzień!C170</f>
        <v>0</v>
      </c>
      <c r="D170" s="66">
        <f t="shared" ref="D170:D179" si="31">(SUM(K170:V170))</f>
        <v>0</v>
      </c>
      <c r="E170" s="53">
        <f t="shared" ref="E170:E179" si="32">C170-D170</f>
        <v>0</v>
      </c>
      <c r="F170" s="54" t="str">
        <f t="shared" ref="F170:F179" si="33">IFERROR(D170/C170,"")</f>
        <v/>
      </c>
      <c r="G170" s="59"/>
      <c r="I170" s="51" t="s">
        <v>107</v>
      </c>
      <c r="J170" s="74">
        <f t="shared" si="16"/>
        <v>0</v>
      </c>
      <c r="K170" s="23">
        <f>Styczeń!D170</f>
        <v>0</v>
      </c>
      <c r="L170" s="23">
        <f>Luty!D170</f>
        <v>0</v>
      </c>
      <c r="M170" s="23">
        <f>Marzec!D170</f>
        <v>0</v>
      </c>
      <c r="N170" s="23">
        <f>Kwiecień!D170</f>
        <v>0</v>
      </c>
      <c r="O170" s="23">
        <f>Maj!D170</f>
        <v>0</v>
      </c>
      <c r="P170" s="23">
        <f>Czerwiec!D170</f>
        <v>0</v>
      </c>
      <c r="Q170" s="23">
        <f>Lipiec!D170</f>
        <v>0</v>
      </c>
      <c r="R170" s="23">
        <f>Sierpień!D170</f>
        <v>0</v>
      </c>
      <c r="S170" s="23">
        <f>Wrzesień!D170</f>
        <v>0</v>
      </c>
      <c r="T170" s="23">
        <f>Październik!D170</f>
        <v>0</v>
      </c>
      <c r="U170" s="23">
        <f>Listopad!D170</f>
        <v>0</v>
      </c>
      <c r="V170" s="23">
        <f>Grudzień!D170</f>
        <v>0</v>
      </c>
    </row>
    <row r="171" spans="2:22" ht="16" outlineLevel="1">
      <c r="B171" s="51" t="str">
        <f>'Wzorzec kategorii'!B133</f>
        <v>Kino / Teatr</v>
      </c>
      <c r="C171" s="66">
        <f>Styczeń!C171+Luty!C171+Marzec!C171+Kwiecień!C171+Maj!C171+Czerwiec!C171+Lipiec!C171+Sierpień!C171+Wrzesień!C171+Październik!C171+Listopad!C171+Grudzień!C171</f>
        <v>0</v>
      </c>
      <c r="D171" s="66">
        <f t="shared" si="31"/>
        <v>0</v>
      </c>
      <c r="E171" s="53">
        <f t="shared" si="32"/>
        <v>0</v>
      </c>
      <c r="F171" s="54" t="str">
        <f t="shared" si="33"/>
        <v/>
      </c>
      <c r="G171" s="59"/>
      <c r="I171" s="51" t="s">
        <v>106</v>
      </c>
      <c r="J171" s="74">
        <f t="shared" si="16"/>
        <v>0</v>
      </c>
      <c r="K171" s="23">
        <f>Styczeń!D171</f>
        <v>0</v>
      </c>
      <c r="L171" s="23">
        <f>Luty!D171</f>
        <v>0</v>
      </c>
      <c r="M171" s="23">
        <f>Marzec!D171</f>
        <v>0</v>
      </c>
      <c r="N171" s="23">
        <f>Kwiecień!D171</f>
        <v>0</v>
      </c>
      <c r="O171" s="23">
        <f>Maj!D171</f>
        <v>0</v>
      </c>
      <c r="P171" s="23">
        <f>Czerwiec!D171</f>
        <v>0</v>
      </c>
      <c r="Q171" s="23">
        <f>Lipiec!D171</f>
        <v>0</v>
      </c>
      <c r="R171" s="23">
        <f>Sierpień!D171</f>
        <v>0</v>
      </c>
      <c r="S171" s="23">
        <f>Wrzesień!D171</f>
        <v>0</v>
      </c>
      <c r="T171" s="23">
        <f>Październik!D171</f>
        <v>0</v>
      </c>
      <c r="U171" s="23">
        <f>Listopad!D171</f>
        <v>0</v>
      </c>
      <c r="V171" s="23">
        <f>Grudzień!D171</f>
        <v>0</v>
      </c>
    </row>
    <row r="172" spans="2:22" ht="16" outlineLevel="1">
      <c r="B172" s="51" t="str">
        <f>'Wzorzec kategorii'!B134</f>
        <v>Koncerty</v>
      </c>
      <c r="C172" s="66">
        <f>Styczeń!C172+Luty!C172+Marzec!C172+Kwiecień!C172+Maj!C172+Czerwiec!C172+Lipiec!C172+Sierpień!C172+Wrzesień!C172+Październik!C172+Listopad!C172+Grudzień!C172</f>
        <v>0</v>
      </c>
      <c r="D172" s="66">
        <f t="shared" si="31"/>
        <v>0</v>
      </c>
      <c r="E172" s="53">
        <f t="shared" si="32"/>
        <v>0</v>
      </c>
      <c r="F172" s="54" t="str">
        <f t="shared" si="33"/>
        <v/>
      </c>
      <c r="G172" s="59"/>
      <c r="I172" s="51" t="s">
        <v>109</v>
      </c>
      <c r="J172" s="74">
        <f t="shared" si="16"/>
        <v>0</v>
      </c>
      <c r="K172" s="23">
        <f>Styczeń!D172</f>
        <v>0</v>
      </c>
      <c r="L172" s="23">
        <f>Luty!D172</f>
        <v>0</v>
      </c>
      <c r="M172" s="23">
        <f>Marzec!D172</f>
        <v>0</v>
      </c>
      <c r="N172" s="23">
        <f>Kwiecień!D172</f>
        <v>0</v>
      </c>
      <c r="O172" s="23">
        <f>Maj!D172</f>
        <v>0</v>
      </c>
      <c r="P172" s="23">
        <f>Czerwiec!D172</f>
        <v>0</v>
      </c>
      <c r="Q172" s="23">
        <f>Lipiec!D172</f>
        <v>0</v>
      </c>
      <c r="R172" s="23">
        <f>Sierpień!D172</f>
        <v>0</v>
      </c>
      <c r="S172" s="23">
        <f>Wrzesień!D172</f>
        <v>0</v>
      </c>
      <c r="T172" s="23">
        <f>Październik!D172</f>
        <v>0</v>
      </c>
      <c r="U172" s="23">
        <f>Listopad!D172</f>
        <v>0</v>
      </c>
      <c r="V172" s="23">
        <f>Grudzień!D172</f>
        <v>0</v>
      </c>
    </row>
    <row r="173" spans="2:22" ht="16" outlineLevel="1">
      <c r="B173" s="51" t="str">
        <f>'Wzorzec kategorii'!B135</f>
        <v>Czasopisma</v>
      </c>
      <c r="C173" s="66">
        <f>Styczeń!C173+Luty!C173+Marzec!C173+Kwiecień!C173+Maj!C173+Czerwiec!C173+Lipiec!C173+Sierpień!C173+Wrzesień!C173+Październik!C173+Listopad!C173+Grudzień!C173</f>
        <v>0</v>
      </c>
      <c r="D173" s="66">
        <f t="shared" si="31"/>
        <v>0</v>
      </c>
      <c r="E173" s="53">
        <f t="shared" si="32"/>
        <v>0</v>
      </c>
      <c r="F173" s="54" t="str">
        <f t="shared" si="33"/>
        <v/>
      </c>
      <c r="G173" s="59"/>
      <c r="I173" s="51" t="s">
        <v>108</v>
      </c>
      <c r="J173" s="74">
        <f t="shared" ref="J173:J179" si="34">(SUM(K173:V173)/$J$44)</f>
        <v>0</v>
      </c>
      <c r="K173" s="23">
        <f>Styczeń!D173</f>
        <v>0</v>
      </c>
      <c r="L173" s="23">
        <f>Luty!D173</f>
        <v>0</v>
      </c>
      <c r="M173" s="23">
        <f>Marzec!D173</f>
        <v>0</v>
      </c>
      <c r="N173" s="23">
        <f>Kwiecień!D173</f>
        <v>0</v>
      </c>
      <c r="O173" s="23">
        <f>Maj!D173</f>
        <v>0</v>
      </c>
      <c r="P173" s="23">
        <f>Czerwiec!D173</f>
        <v>0</v>
      </c>
      <c r="Q173" s="23">
        <f>Lipiec!D173</f>
        <v>0</v>
      </c>
      <c r="R173" s="23">
        <f>Sierpień!D173</f>
        <v>0</v>
      </c>
      <c r="S173" s="23">
        <f>Wrzesień!D173</f>
        <v>0</v>
      </c>
      <c r="T173" s="23">
        <f>Październik!D173</f>
        <v>0</v>
      </c>
      <c r="U173" s="23">
        <f>Listopad!D173</f>
        <v>0</v>
      </c>
      <c r="V173" s="23">
        <f>Grudzień!D173</f>
        <v>0</v>
      </c>
    </row>
    <row r="174" spans="2:22" ht="16" outlineLevel="1">
      <c r="B174" s="51" t="str">
        <f>'Wzorzec kategorii'!B136</f>
        <v>Książki</v>
      </c>
      <c r="C174" s="66">
        <f>Styczeń!C174+Luty!C174+Marzec!C174+Kwiecień!C174+Maj!C174+Czerwiec!C174+Lipiec!C174+Sierpień!C174+Wrzesień!C174+Październik!C174+Listopad!C174+Grudzień!C174</f>
        <v>0</v>
      </c>
      <c r="D174" s="66">
        <f t="shared" si="31"/>
        <v>0</v>
      </c>
      <c r="E174" s="53">
        <f t="shared" si="32"/>
        <v>0</v>
      </c>
      <c r="F174" s="54" t="str">
        <f t="shared" si="33"/>
        <v/>
      </c>
      <c r="G174" s="59"/>
      <c r="I174" s="51" t="s">
        <v>114</v>
      </c>
      <c r="J174" s="74">
        <f t="shared" si="34"/>
        <v>0</v>
      </c>
      <c r="K174" s="23">
        <f>Styczeń!D174</f>
        <v>0</v>
      </c>
      <c r="L174" s="23">
        <f>Luty!D174</f>
        <v>0</v>
      </c>
      <c r="M174" s="23">
        <f>Marzec!D174</f>
        <v>0</v>
      </c>
      <c r="N174" s="23">
        <f>Kwiecień!D174</f>
        <v>0</v>
      </c>
      <c r="O174" s="23">
        <f>Maj!D174</f>
        <v>0</v>
      </c>
      <c r="P174" s="23">
        <f>Czerwiec!D174</f>
        <v>0</v>
      </c>
      <c r="Q174" s="23">
        <f>Lipiec!D174</f>
        <v>0</v>
      </c>
      <c r="R174" s="23">
        <f>Sierpień!D174</f>
        <v>0</v>
      </c>
      <c r="S174" s="23">
        <f>Wrzesień!D174</f>
        <v>0</v>
      </c>
      <c r="T174" s="23">
        <f>Październik!D174</f>
        <v>0</v>
      </c>
      <c r="U174" s="23">
        <f>Listopad!D174</f>
        <v>0</v>
      </c>
      <c r="V174" s="23">
        <f>Grudzień!D174</f>
        <v>0</v>
      </c>
    </row>
    <row r="175" spans="2:22" ht="16" outlineLevel="1">
      <c r="B175" s="51" t="str">
        <f>'Wzorzec kategorii'!B137</f>
        <v>Hobby</v>
      </c>
      <c r="C175" s="66">
        <f>Styczeń!C175+Luty!C175+Marzec!C175+Kwiecień!C175+Maj!C175+Czerwiec!C175+Lipiec!C175+Sierpień!C175+Wrzesień!C175+Październik!C175+Listopad!C175+Grudzień!C175</f>
        <v>0</v>
      </c>
      <c r="D175" s="66">
        <f t="shared" si="31"/>
        <v>0</v>
      </c>
      <c r="E175" s="53">
        <f t="shared" si="32"/>
        <v>0</v>
      </c>
      <c r="F175" s="54" t="str">
        <f t="shared" si="33"/>
        <v/>
      </c>
      <c r="G175" s="59"/>
      <c r="I175" s="51" t="s">
        <v>110</v>
      </c>
      <c r="J175" s="74">
        <f t="shared" si="34"/>
        <v>0</v>
      </c>
      <c r="K175" s="23">
        <f>Styczeń!D175</f>
        <v>0</v>
      </c>
      <c r="L175" s="23">
        <f>Luty!D175</f>
        <v>0</v>
      </c>
      <c r="M175" s="23">
        <f>Marzec!D175</f>
        <v>0</v>
      </c>
      <c r="N175" s="23">
        <f>Kwiecień!D175</f>
        <v>0</v>
      </c>
      <c r="O175" s="23">
        <f>Maj!D175</f>
        <v>0</v>
      </c>
      <c r="P175" s="23">
        <f>Czerwiec!D175</f>
        <v>0</v>
      </c>
      <c r="Q175" s="23">
        <f>Lipiec!D175</f>
        <v>0</v>
      </c>
      <c r="R175" s="23">
        <f>Sierpień!D175</f>
        <v>0</v>
      </c>
      <c r="S175" s="23">
        <f>Wrzesień!D175</f>
        <v>0</v>
      </c>
      <c r="T175" s="23">
        <f>Październik!D175</f>
        <v>0</v>
      </c>
      <c r="U175" s="23">
        <f>Listopad!D175</f>
        <v>0</v>
      </c>
      <c r="V175" s="23">
        <f>Grudzień!D175</f>
        <v>0</v>
      </c>
    </row>
    <row r="176" spans="2:22" ht="16" outlineLevel="1">
      <c r="B176" s="51" t="str">
        <f>'Wzorzec kategorii'!B138</f>
        <v>Hotel / Turystyka</v>
      </c>
      <c r="C176" s="66">
        <f>Styczeń!C176+Luty!C176+Marzec!C176+Kwiecień!C176+Maj!C176+Czerwiec!C176+Lipiec!C176+Sierpień!C176+Wrzesień!C176+Październik!C176+Listopad!C176+Grudzień!C176</f>
        <v>0</v>
      </c>
      <c r="D176" s="66">
        <f t="shared" si="31"/>
        <v>0</v>
      </c>
      <c r="E176" s="53">
        <f t="shared" si="32"/>
        <v>0</v>
      </c>
      <c r="F176" s="54" t="str">
        <f t="shared" si="33"/>
        <v/>
      </c>
      <c r="G176" s="59"/>
      <c r="I176" s="51" t="s">
        <v>124</v>
      </c>
      <c r="J176" s="74">
        <f t="shared" si="34"/>
        <v>0</v>
      </c>
      <c r="K176" s="23">
        <f>Styczeń!D176</f>
        <v>0</v>
      </c>
      <c r="L176" s="23">
        <f>Luty!D176</f>
        <v>0</v>
      </c>
      <c r="M176" s="23">
        <f>Marzec!D176</f>
        <v>0</v>
      </c>
      <c r="N176" s="23">
        <f>Kwiecień!D176</f>
        <v>0</v>
      </c>
      <c r="O176" s="23">
        <f>Maj!D176</f>
        <v>0</v>
      </c>
      <c r="P176" s="23">
        <f>Czerwiec!D176</f>
        <v>0</v>
      </c>
      <c r="Q176" s="23">
        <f>Lipiec!D176</f>
        <v>0</v>
      </c>
      <c r="R176" s="23">
        <f>Sierpień!D176</f>
        <v>0</v>
      </c>
      <c r="S176" s="23">
        <f>Wrzesień!D176</f>
        <v>0</v>
      </c>
      <c r="T176" s="23">
        <f>Październik!D176</f>
        <v>0</v>
      </c>
      <c r="U176" s="23">
        <f>Listopad!D176</f>
        <v>0</v>
      </c>
      <c r="V176" s="23">
        <f>Grudzień!D176</f>
        <v>0</v>
      </c>
    </row>
    <row r="177" spans="2:22" ht="16" outlineLevel="1">
      <c r="B177" s="51" t="str">
        <f>'Wzorzec kategorii'!B139</f>
        <v>Inne</v>
      </c>
      <c r="C177" s="66">
        <f>Styczeń!C177+Luty!C177+Marzec!C177+Kwiecień!C177+Maj!C177+Czerwiec!C177+Lipiec!C177+Sierpień!C177+Wrzesień!C177+Październik!C177+Listopad!C177+Grudzień!C177</f>
        <v>0</v>
      </c>
      <c r="D177" s="66">
        <f t="shared" si="31"/>
        <v>0</v>
      </c>
      <c r="E177" s="53">
        <f t="shared" si="32"/>
        <v>0</v>
      </c>
      <c r="F177" s="54" t="str">
        <f t="shared" si="33"/>
        <v/>
      </c>
      <c r="G177" s="59"/>
      <c r="I177" s="51" t="s">
        <v>9</v>
      </c>
      <c r="J177" s="74">
        <f t="shared" si="34"/>
        <v>0</v>
      </c>
      <c r="K177" s="23">
        <f>Styczeń!D177</f>
        <v>0</v>
      </c>
      <c r="L177" s="23">
        <f>Luty!D177</f>
        <v>0</v>
      </c>
      <c r="M177" s="23">
        <f>Marzec!D177</f>
        <v>0</v>
      </c>
      <c r="N177" s="23">
        <f>Kwiecień!D177</f>
        <v>0</v>
      </c>
      <c r="O177" s="23">
        <f>Maj!D177</f>
        <v>0</v>
      </c>
      <c r="P177" s="23">
        <f>Czerwiec!D177</f>
        <v>0</v>
      </c>
      <c r="Q177" s="23">
        <f>Lipiec!D177</f>
        <v>0</v>
      </c>
      <c r="R177" s="23">
        <f>Sierpień!D177</f>
        <v>0</v>
      </c>
      <c r="S177" s="23">
        <f>Wrzesień!D177</f>
        <v>0</v>
      </c>
      <c r="T177" s="23">
        <f>Październik!D177</f>
        <v>0</v>
      </c>
      <c r="U177" s="23">
        <f>Listopad!D177</f>
        <v>0</v>
      </c>
      <c r="V177" s="23">
        <f>Grudzień!D177</f>
        <v>0</v>
      </c>
    </row>
    <row r="178" spans="2:22" ht="16" outlineLevel="1">
      <c r="B178" s="51" t="str">
        <f>'Wzorzec kategorii'!B140</f>
        <v>.</v>
      </c>
      <c r="C178" s="66">
        <f>Styczeń!C178+Luty!C178+Marzec!C178+Kwiecień!C178+Maj!C178+Czerwiec!C178+Lipiec!C178+Sierpień!C178+Wrzesień!C178+Październik!C178+Listopad!C178+Grudzień!C178</f>
        <v>0</v>
      </c>
      <c r="D178" s="66">
        <f t="shared" si="31"/>
        <v>0</v>
      </c>
      <c r="E178" s="53">
        <f t="shared" si="32"/>
        <v>0</v>
      </c>
      <c r="F178" s="54" t="str">
        <f t="shared" si="33"/>
        <v/>
      </c>
      <c r="G178" s="59"/>
      <c r="I178" s="51" t="s">
        <v>159</v>
      </c>
      <c r="J178" s="74">
        <f t="shared" si="34"/>
        <v>0</v>
      </c>
      <c r="K178" s="23">
        <f>Styczeń!D178</f>
        <v>0</v>
      </c>
      <c r="L178" s="23">
        <f>Luty!D178</f>
        <v>0</v>
      </c>
      <c r="M178" s="23">
        <f>Marzec!D178</f>
        <v>0</v>
      </c>
      <c r="N178" s="23">
        <f>Kwiecień!D178</f>
        <v>0</v>
      </c>
      <c r="O178" s="23">
        <f>Maj!D178</f>
        <v>0</v>
      </c>
      <c r="P178" s="23">
        <f>Czerwiec!D178</f>
        <v>0</v>
      </c>
      <c r="Q178" s="23">
        <f>Lipiec!D178</f>
        <v>0</v>
      </c>
      <c r="R178" s="23">
        <f>Sierpień!D178</f>
        <v>0</v>
      </c>
      <c r="S178" s="23">
        <f>Wrzesień!D178</f>
        <v>0</v>
      </c>
      <c r="T178" s="23">
        <f>Październik!D178</f>
        <v>0</v>
      </c>
      <c r="U178" s="23">
        <f>Listopad!D178</f>
        <v>0</v>
      </c>
      <c r="V178" s="23">
        <f>Grudzień!D178</f>
        <v>0</v>
      </c>
    </row>
    <row r="179" spans="2:22" ht="16" outlineLevel="1">
      <c r="B179" s="51" t="str">
        <f>'Wzorzec kategorii'!B141</f>
        <v>.</v>
      </c>
      <c r="C179" s="66">
        <f>Styczeń!C179+Luty!C179+Marzec!C179+Kwiecień!C179+Maj!C179+Czerwiec!C179+Lipiec!C179+Sierpień!C179+Wrzesień!C179+Październik!C179+Listopad!C179+Grudzień!C179</f>
        <v>0</v>
      </c>
      <c r="D179" s="66">
        <f t="shared" si="31"/>
        <v>0</v>
      </c>
      <c r="E179" s="53">
        <f t="shared" si="32"/>
        <v>0</v>
      </c>
      <c r="F179" s="54" t="str">
        <f t="shared" si="33"/>
        <v/>
      </c>
      <c r="G179" s="59"/>
      <c r="I179" s="51" t="s">
        <v>159</v>
      </c>
      <c r="J179" s="74">
        <f t="shared" si="34"/>
        <v>0</v>
      </c>
      <c r="K179" s="23">
        <f>Styczeń!D179</f>
        <v>0</v>
      </c>
      <c r="L179" s="23">
        <f>Luty!D179</f>
        <v>0</v>
      </c>
      <c r="M179" s="23">
        <f>Marzec!D179</f>
        <v>0</v>
      </c>
      <c r="N179" s="23">
        <f>Kwiecień!D179</f>
        <v>0</v>
      </c>
      <c r="O179" s="23">
        <f>Maj!D179</f>
        <v>0</v>
      </c>
      <c r="P179" s="23">
        <f>Czerwiec!D179</f>
        <v>0</v>
      </c>
      <c r="Q179" s="23">
        <f>Lipiec!D179</f>
        <v>0</v>
      </c>
      <c r="R179" s="23">
        <f>Sierpień!D179</f>
        <v>0</v>
      </c>
      <c r="S179" s="23">
        <f>Wrzesień!D179</f>
        <v>0</v>
      </c>
      <c r="T179" s="23">
        <f>Październik!D179</f>
        <v>0</v>
      </c>
      <c r="U179" s="23">
        <f>Listopad!D179</f>
        <v>0</v>
      </c>
      <c r="V179" s="23">
        <f>Grudzień!D179</f>
        <v>0</v>
      </c>
    </row>
    <row r="180" spans="2:22" ht="16" outlineLevel="1">
      <c r="B180" s="55" t="s">
        <v>30</v>
      </c>
      <c r="I180" s="76" t="s">
        <v>30</v>
      </c>
      <c r="J180" s="38"/>
    </row>
    <row r="181" spans="2:22" ht="16">
      <c r="B181" s="63" t="str">
        <f>'Wzorzec kategorii'!B143</f>
        <v>Inne wydatki</v>
      </c>
      <c r="C181" s="47">
        <f>Styczeń!C181+Luty!C181+Marzec!C181+Kwiecień!C181+Maj!C181+Czerwiec!C181+Lipiec!C181+Sierpień!C181+Wrzesień!C181+Październik!C181+Listopad!C181+Grudzień!C181</f>
        <v>0</v>
      </c>
      <c r="D181" s="48">
        <f>(SUM(K181:V181))</f>
        <v>0</v>
      </c>
      <c r="E181" s="63">
        <f>C181-D181</f>
        <v>0</v>
      </c>
      <c r="F181" s="49" t="str">
        <f>IFERROR(D181/C181,"")</f>
        <v/>
      </c>
      <c r="G181" s="63"/>
      <c r="I181" s="77" t="s">
        <v>102</v>
      </c>
      <c r="J181" s="74">
        <f t="shared" ref="J181:J191" si="35">(SUM(K181:V181)/$J$44)</f>
        <v>0</v>
      </c>
      <c r="K181" s="47">
        <f>Styczeń!D181</f>
        <v>0</v>
      </c>
      <c r="L181" s="47">
        <f>Luty!D181</f>
        <v>0</v>
      </c>
      <c r="M181" s="47">
        <f>Marzec!D181</f>
        <v>0</v>
      </c>
      <c r="N181" s="47">
        <f>Kwiecień!D181</f>
        <v>0</v>
      </c>
      <c r="O181" s="47">
        <f>Maj!D181</f>
        <v>0</v>
      </c>
      <c r="P181" s="47">
        <f>Czerwiec!D181</f>
        <v>0</v>
      </c>
      <c r="Q181" s="47">
        <f>Lipiec!D181</f>
        <v>0</v>
      </c>
      <c r="R181" s="47">
        <f>Sierpień!D181</f>
        <v>0</v>
      </c>
      <c r="S181" s="47">
        <f>Wrzesień!D181</f>
        <v>0</v>
      </c>
      <c r="T181" s="47">
        <f>Październik!D181</f>
        <v>0</v>
      </c>
      <c r="U181" s="47">
        <f>Listopad!D181</f>
        <v>0</v>
      </c>
      <c r="V181" s="47">
        <f>Grudzień!D181</f>
        <v>0</v>
      </c>
    </row>
    <row r="182" spans="2:22" ht="16" outlineLevel="1">
      <c r="B182" s="51" t="str">
        <f>'Wzorzec kategorii'!B144</f>
        <v>Dobroczynność</v>
      </c>
      <c r="C182" s="66">
        <f>Styczeń!C182+Luty!C182+Marzec!C182+Kwiecień!C182+Maj!C182+Czerwiec!C182+Lipiec!C182+Sierpień!C182+Wrzesień!C182+Październik!C182+Listopad!C182+Grudzień!C182</f>
        <v>0</v>
      </c>
      <c r="D182" s="66">
        <f t="shared" ref="D182:D191" si="36">(SUM(K182:V182))</f>
        <v>0</v>
      </c>
      <c r="E182" s="53">
        <f t="shared" ref="E182:E191" si="37">C182-D182</f>
        <v>0</v>
      </c>
      <c r="F182" s="54" t="str">
        <f t="shared" ref="F182:F191" si="38">IFERROR(D182/C182,"")</f>
        <v/>
      </c>
      <c r="G182" s="59"/>
      <c r="I182" s="51" t="s">
        <v>111</v>
      </c>
      <c r="J182" s="74">
        <f t="shared" si="35"/>
        <v>0</v>
      </c>
      <c r="K182" s="23">
        <f>Styczeń!D182</f>
        <v>0</v>
      </c>
      <c r="L182" s="23">
        <f>Luty!D182</f>
        <v>0</v>
      </c>
      <c r="M182" s="23">
        <f>Marzec!D182</f>
        <v>0</v>
      </c>
      <c r="N182" s="23">
        <f>Kwiecień!D182</f>
        <v>0</v>
      </c>
      <c r="O182" s="23">
        <f>Maj!D182</f>
        <v>0</v>
      </c>
      <c r="P182" s="23">
        <f>Czerwiec!D182</f>
        <v>0</v>
      </c>
      <c r="Q182" s="23">
        <f>Lipiec!D182</f>
        <v>0</v>
      </c>
      <c r="R182" s="23">
        <f>Sierpień!D182</f>
        <v>0</v>
      </c>
      <c r="S182" s="23">
        <f>Wrzesień!D182</f>
        <v>0</v>
      </c>
      <c r="T182" s="23">
        <f>Październik!D182</f>
        <v>0</v>
      </c>
      <c r="U182" s="23">
        <f>Listopad!D182</f>
        <v>0</v>
      </c>
      <c r="V182" s="23">
        <f>Grudzień!D182</f>
        <v>0</v>
      </c>
    </row>
    <row r="183" spans="2:22" ht="16" outlineLevel="1">
      <c r="B183" s="51" t="str">
        <f>'Wzorzec kategorii'!B145</f>
        <v>Prezenty</v>
      </c>
      <c r="C183" s="66">
        <f>Styczeń!C183+Luty!C183+Marzec!C183+Kwiecień!C183+Maj!C183+Czerwiec!C183+Lipiec!C183+Sierpień!C183+Wrzesień!C183+Październik!C183+Listopad!C183+Grudzień!C183</f>
        <v>0</v>
      </c>
      <c r="D183" s="66">
        <f t="shared" si="36"/>
        <v>0</v>
      </c>
      <c r="E183" s="53">
        <f t="shared" si="37"/>
        <v>0</v>
      </c>
      <c r="F183" s="54" t="str">
        <f t="shared" si="38"/>
        <v/>
      </c>
      <c r="G183" s="59"/>
      <c r="I183" s="51" t="s">
        <v>112</v>
      </c>
      <c r="J183" s="74">
        <f t="shared" si="35"/>
        <v>0</v>
      </c>
      <c r="K183" s="23">
        <f>Styczeń!D183</f>
        <v>0</v>
      </c>
      <c r="L183" s="23">
        <f>Luty!D183</f>
        <v>0</v>
      </c>
      <c r="M183" s="23">
        <f>Marzec!D183</f>
        <v>0</v>
      </c>
      <c r="N183" s="23">
        <f>Kwiecień!D183</f>
        <v>0</v>
      </c>
      <c r="O183" s="23">
        <f>Maj!D183</f>
        <v>0</v>
      </c>
      <c r="P183" s="23">
        <f>Czerwiec!D183</f>
        <v>0</v>
      </c>
      <c r="Q183" s="23">
        <f>Lipiec!D183</f>
        <v>0</v>
      </c>
      <c r="R183" s="23">
        <f>Sierpień!D183</f>
        <v>0</v>
      </c>
      <c r="S183" s="23">
        <f>Wrzesień!D183</f>
        <v>0</v>
      </c>
      <c r="T183" s="23">
        <f>Październik!D183</f>
        <v>0</v>
      </c>
      <c r="U183" s="23">
        <f>Listopad!D183</f>
        <v>0</v>
      </c>
      <c r="V183" s="23">
        <f>Grudzień!D183</f>
        <v>0</v>
      </c>
    </row>
    <row r="184" spans="2:22" ht="16" outlineLevel="1">
      <c r="B184" s="51" t="str">
        <f>'Wzorzec kategorii'!B146</f>
        <v>Sprzęt RTV</v>
      </c>
      <c r="C184" s="66">
        <f>Styczeń!C184+Luty!C184+Marzec!C184+Kwiecień!C184+Maj!C184+Czerwiec!C184+Lipiec!C184+Sierpień!C184+Wrzesień!C184+Październik!C184+Listopad!C184+Grudzień!C184</f>
        <v>0</v>
      </c>
      <c r="D184" s="66">
        <f t="shared" si="36"/>
        <v>0</v>
      </c>
      <c r="E184" s="53">
        <f t="shared" si="37"/>
        <v>0</v>
      </c>
      <c r="F184" s="54" t="str">
        <f t="shared" si="38"/>
        <v/>
      </c>
      <c r="G184" s="59"/>
      <c r="I184" s="51" t="s">
        <v>113</v>
      </c>
      <c r="J184" s="74">
        <f t="shared" si="35"/>
        <v>0</v>
      </c>
      <c r="K184" s="23">
        <f>Styczeń!D184</f>
        <v>0</v>
      </c>
      <c r="L184" s="23">
        <f>Luty!D184</f>
        <v>0</v>
      </c>
      <c r="M184" s="23">
        <f>Marzec!D184</f>
        <v>0</v>
      </c>
      <c r="N184" s="23">
        <f>Kwiecień!D184</f>
        <v>0</v>
      </c>
      <c r="O184" s="23">
        <f>Maj!D184</f>
        <v>0</v>
      </c>
      <c r="P184" s="23">
        <f>Czerwiec!D184</f>
        <v>0</v>
      </c>
      <c r="Q184" s="23">
        <f>Lipiec!D184</f>
        <v>0</v>
      </c>
      <c r="R184" s="23">
        <f>Sierpień!D184</f>
        <v>0</v>
      </c>
      <c r="S184" s="23">
        <f>Wrzesień!D184</f>
        <v>0</v>
      </c>
      <c r="T184" s="23">
        <f>Październik!D184</f>
        <v>0</v>
      </c>
      <c r="U184" s="23">
        <f>Listopad!D184</f>
        <v>0</v>
      </c>
      <c r="V184" s="23">
        <f>Grudzień!D184</f>
        <v>0</v>
      </c>
    </row>
    <row r="185" spans="2:22" ht="16" outlineLevel="1">
      <c r="B185" s="51" t="str">
        <f>'Wzorzec kategorii'!B147</f>
        <v>Oprogramowanie</v>
      </c>
      <c r="C185" s="66">
        <f>Styczeń!C185+Luty!C185+Marzec!C185+Kwiecień!C185+Maj!C185+Czerwiec!C185+Lipiec!C185+Sierpień!C185+Wrzesień!C185+Październik!C185+Listopad!C185+Grudzień!C185</f>
        <v>0</v>
      </c>
      <c r="D185" s="66">
        <f t="shared" si="36"/>
        <v>0</v>
      </c>
      <c r="E185" s="53">
        <f t="shared" si="37"/>
        <v>0</v>
      </c>
      <c r="F185" s="54" t="str">
        <f t="shared" si="38"/>
        <v/>
      </c>
      <c r="G185" s="59"/>
      <c r="I185" s="51" t="s">
        <v>123</v>
      </c>
      <c r="J185" s="74">
        <f t="shared" si="35"/>
        <v>0</v>
      </c>
      <c r="K185" s="23">
        <f>Styczeń!D185</f>
        <v>0</v>
      </c>
      <c r="L185" s="23">
        <f>Luty!D185</f>
        <v>0</v>
      </c>
      <c r="M185" s="23">
        <f>Marzec!D185</f>
        <v>0</v>
      </c>
      <c r="N185" s="23">
        <f>Kwiecień!D185</f>
        <v>0</v>
      </c>
      <c r="O185" s="23">
        <f>Maj!D185</f>
        <v>0</v>
      </c>
      <c r="P185" s="23">
        <f>Czerwiec!D185</f>
        <v>0</v>
      </c>
      <c r="Q185" s="23">
        <f>Lipiec!D185</f>
        <v>0</v>
      </c>
      <c r="R185" s="23">
        <f>Sierpień!D185</f>
        <v>0</v>
      </c>
      <c r="S185" s="23">
        <f>Wrzesień!D185</f>
        <v>0</v>
      </c>
      <c r="T185" s="23">
        <f>Październik!D185</f>
        <v>0</v>
      </c>
      <c r="U185" s="23">
        <f>Listopad!D185</f>
        <v>0</v>
      </c>
      <c r="V185" s="23">
        <f>Grudzień!D185</f>
        <v>0</v>
      </c>
    </row>
    <row r="186" spans="2:22" ht="16" outlineLevel="1">
      <c r="B186" s="51" t="str">
        <f>'Wzorzec kategorii'!B148</f>
        <v>Edukacja / Szkolenia</v>
      </c>
      <c r="C186" s="66">
        <f>Styczeń!C186+Luty!C186+Marzec!C186+Kwiecień!C186+Maj!C186+Czerwiec!C186+Lipiec!C186+Sierpień!C186+Wrzesień!C186+Październik!C186+Listopad!C186+Grudzień!C186</f>
        <v>0</v>
      </c>
      <c r="D186" s="66">
        <f t="shared" si="36"/>
        <v>0</v>
      </c>
      <c r="E186" s="53">
        <f t="shared" si="37"/>
        <v>0</v>
      </c>
      <c r="F186" s="54" t="str">
        <f t="shared" si="38"/>
        <v/>
      </c>
      <c r="G186" s="59"/>
      <c r="I186" s="51" t="s">
        <v>115</v>
      </c>
      <c r="J186" s="74">
        <f t="shared" si="35"/>
        <v>0</v>
      </c>
      <c r="K186" s="23">
        <f>Styczeń!D186</f>
        <v>0</v>
      </c>
      <c r="L186" s="23">
        <f>Luty!D186</f>
        <v>0</v>
      </c>
      <c r="M186" s="23">
        <f>Marzec!D186</f>
        <v>0</v>
      </c>
      <c r="N186" s="23">
        <f>Kwiecień!D186</f>
        <v>0</v>
      </c>
      <c r="O186" s="23">
        <f>Maj!D186</f>
        <v>0</v>
      </c>
      <c r="P186" s="23">
        <f>Czerwiec!D186</f>
        <v>0</v>
      </c>
      <c r="Q186" s="23">
        <f>Lipiec!D186</f>
        <v>0</v>
      </c>
      <c r="R186" s="23">
        <f>Sierpień!D186</f>
        <v>0</v>
      </c>
      <c r="S186" s="23">
        <f>Wrzesień!D186</f>
        <v>0</v>
      </c>
      <c r="T186" s="23">
        <f>Październik!D186</f>
        <v>0</v>
      </c>
      <c r="U186" s="23">
        <f>Listopad!D186</f>
        <v>0</v>
      </c>
      <c r="V186" s="23">
        <f>Grudzień!D186</f>
        <v>0</v>
      </c>
    </row>
    <row r="187" spans="2:22" ht="16" outlineLevel="1">
      <c r="B187" s="51" t="str">
        <f>'Wzorzec kategorii'!B149</f>
        <v>Usługi inne</v>
      </c>
      <c r="C187" s="66">
        <f>Styczeń!C187+Luty!C187+Marzec!C187+Kwiecień!C187+Maj!C187+Czerwiec!C187+Lipiec!C187+Sierpień!C187+Wrzesień!C187+Październik!C187+Listopad!C187+Grudzień!C187</f>
        <v>0</v>
      </c>
      <c r="D187" s="66">
        <f t="shared" si="36"/>
        <v>0</v>
      </c>
      <c r="E187" s="53">
        <f t="shared" si="37"/>
        <v>0</v>
      </c>
      <c r="F187" s="54" t="str">
        <f t="shared" si="38"/>
        <v/>
      </c>
      <c r="G187" s="59"/>
      <c r="I187" s="51" t="s">
        <v>121</v>
      </c>
      <c r="J187" s="74">
        <f t="shared" si="35"/>
        <v>0</v>
      </c>
      <c r="K187" s="23">
        <f>Styczeń!D187</f>
        <v>0</v>
      </c>
      <c r="L187" s="23">
        <f>Luty!D187</f>
        <v>0</v>
      </c>
      <c r="M187" s="23">
        <f>Marzec!D187</f>
        <v>0</v>
      </c>
      <c r="N187" s="23">
        <f>Kwiecień!D187</f>
        <v>0</v>
      </c>
      <c r="O187" s="23">
        <f>Maj!D187</f>
        <v>0</v>
      </c>
      <c r="P187" s="23">
        <f>Czerwiec!D187</f>
        <v>0</v>
      </c>
      <c r="Q187" s="23">
        <f>Lipiec!D187</f>
        <v>0</v>
      </c>
      <c r="R187" s="23">
        <f>Sierpień!D187</f>
        <v>0</v>
      </c>
      <c r="S187" s="23">
        <f>Wrzesień!D187</f>
        <v>0</v>
      </c>
      <c r="T187" s="23">
        <f>Październik!D187</f>
        <v>0</v>
      </c>
      <c r="U187" s="23">
        <f>Listopad!D187</f>
        <v>0</v>
      </c>
      <c r="V187" s="23">
        <f>Grudzień!D187</f>
        <v>0</v>
      </c>
    </row>
    <row r="188" spans="2:22" ht="16" outlineLevel="1">
      <c r="B188" s="51" t="str">
        <f>'Wzorzec kategorii'!B150</f>
        <v>Podatki</v>
      </c>
      <c r="C188" s="66">
        <f>Styczeń!C188+Luty!C188+Marzec!C188+Kwiecień!C188+Maj!C188+Czerwiec!C188+Lipiec!C188+Sierpień!C188+Wrzesień!C188+Październik!C188+Listopad!C188+Grudzień!C188</f>
        <v>0</v>
      </c>
      <c r="D188" s="66">
        <f t="shared" si="36"/>
        <v>0</v>
      </c>
      <c r="E188" s="53">
        <f t="shared" si="37"/>
        <v>0</v>
      </c>
      <c r="F188" s="54" t="str">
        <f t="shared" si="38"/>
        <v/>
      </c>
      <c r="G188" s="59"/>
      <c r="I188" s="51" t="s">
        <v>122</v>
      </c>
      <c r="J188" s="74">
        <f t="shared" si="35"/>
        <v>0</v>
      </c>
      <c r="K188" s="23">
        <f>Styczeń!D188</f>
        <v>0</v>
      </c>
      <c r="L188" s="23">
        <f>Luty!D188</f>
        <v>0</v>
      </c>
      <c r="M188" s="23">
        <f>Marzec!D188</f>
        <v>0</v>
      </c>
      <c r="N188" s="23">
        <f>Kwiecień!D188</f>
        <v>0</v>
      </c>
      <c r="O188" s="23">
        <f>Maj!D188</f>
        <v>0</v>
      </c>
      <c r="P188" s="23">
        <f>Czerwiec!D188</f>
        <v>0</v>
      </c>
      <c r="Q188" s="23">
        <f>Lipiec!D188</f>
        <v>0</v>
      </c>
      <c r="R188" s="23">
        <f>Sierpień!D188</f>
        <v>0</v>
      </c>
      <c r="S188" s="23">
        <f>Wrzesień!D188</f>
        <v>0</v>
      </c>
      <c r="T188" s="23">
        <f>Październik!D188</f>
        <v>0</v>
      </c>
      <c r="U188" s="23">
        <f>Listopad!D188</f>
        <v>0</v>
      </c>
      <c r="V188" s="23">
        <f>Grudzień!D188</f>
        <v>0</v>
      </c>
    </row>
    <row r="189" spans="2:22" ht="16" outlineLevel="1">
      <c r="B189" s="51" t="str">
        <f>'Wzorzec kategorii'!B151</f>
        <v>Inne</v>
      </c>
      <c r="C189" s="66">
        <f>Styczeń!C189+Luty!C189+Marzec!C189+Kwiecień!C189+Maj!C189+Czerwiec!C189+Lipiec!C189+Sierpień!C189+Wrzesień!C189+Październik!C189+Listopad!C189+Grudzień!C189</f>
        <v>0</v>
      </c>
      <c r="D189" s="66">
        <f t="shared" si="36"/>
        <v>0</v>
      </c>
      <c r="E189" s="53">
        <f t="shared" si="37"/>
        <v>0</v>
      </c>
      <c r="F189" s="54" t="str">
        <f t="shared" si="38"/>
        <v/>
      </c>
      <c r="G189" s="59"/>
      <c r="I189" s="51" t="s">
        <v>9</v>
      </c>
      <c r="J189" s="74">
        <f t="shared" si="35"/>
        <v>0</v>
      </c>
      <c r="K189" s="23">
        <f>Styczeń!D189</f>
        <v>0</v>
      </c>
      <c r="L189" s="23">
        <f>Luty!D189</f>
        <v>0</v>
      </c>
      <c r="M189" s="23">
        <f>Marzec!D189</f>
        <v>0</v>
      </c>
      <c r="N189" s="23">
        <f>Kwiecień!D189</f>
        <v>0</v>
      </c>
      <c r="O189" s="23">
        <f>Maj!D189</f>
        <v>0</v>
      </c>
      <c r="P189" s="23">
        <f>Czerwiec!D189</f>
        <v>0</v>
      </c>
      <c r="Q189" s="23">
        <f>Lipiec!D189</f>
        <v>0</v>
      </c>
      <c r="R189" s="23">
        <f>Sierpień!D189</f>
        <v>0</v>
      </c>
      <c r="S189" s="23">
        <f>Wrzesień!D189</f>
        <v>0</v>
      </c>
      <c r="T189" s="23">
        <f>Październik!D189</f>
        <v>0</v>
      </c>
      <c r="U189" s="23">
        <f>Listopad!D189</f>
        <v>0</v>
      </c>
      <c r="V189" s="23">
        <f>Grudzień!D189</f>
        <v>0</v>
      </c>
    </row>
    <row r="190" spans="2:22" ht="16" outlineLevel="1">
      <c r="B190" s="51" t="str">
        <f>'Wzorzec kategorii'!B152</f>
        <v>.</v>
      </c>
      <c r="C190" s="66">
        <f>Styczeń!C190+Luty!C190+Marzec!C190+Kwiecień!C190+Maj!C190+Czerwiec!C190+Lipiec!C190+Sierpień!C190+Wrzesień!C190+Październik!C190+Listopad!C190+Grudzień!C190</f>
        <v>0</v>
      </c>
      <c r="D190" s="66">
        <f t="shared" si="36"/>
        <v>0</v>
      </c>
      <c r="E190" s="53">
        <f t="shared" si="37"/>
        <v>0</v>
      </c>
      <c r="F190" s="54" t="str">
        <f t="shared" si="38"/>
        <v/>
      </c>
      <c r="G190" s="59"/>
      <c r="I190" s="51" t="s">
        <v>159</v>
      </c>
      <c r="J190" s="74">
        <f t="shared" si="35"/>
        <v>0</v>
      </c>
      <c r="K190" s="23">
        <f>Styczeń!D190</f>
        <v>0</v>
      </c>
      <c r="L190" s="23">
        <f>Luty!D190</f>
        <v>0</v>
      </c>
      <c r="M190" s="23">
        <f>Marzec!D190</f>
        <v>0</v>
      </c>
      <c r="N190" s="23">
        <f>Kwiecień!D190</f>
        <v>0</v>
      </c>
      <c r="O190" s="23">
        <f>Maj!D190</f>
        <v>0</v>
      </c>
      <c r="P190" s="23">
        <f>Czerwiec!D190</f>
        <v>0</v>
      </c>
      <c r="Q190" s="23">
        <f>Lipiec!D190</f>
        <v>0</v>
      </c>
      <c r="R190" s="23">
        <f>Sierpień!D190</f>
        <v>0</v>
      </c>
      <c r="S190" s="23">
        <f>Wrzesień!D190</f>
        <v>0</v>
      </c>
      <c r="T190" s="23">
        <f>Październik!D190</f>
        <v>0</v>
      </c>
      <c r="U190" s="23">
        <f>Listopad!D190</f>
        <v>0</v>
      </c>
      <c r="V190" s="23">
        <f>Grudzień!D190</f>
        <v>0</v>
      </c>
    </row>
    <row r="191" spans="2:22" ht="16" outlineLevel="1">
      <c r="B191" s="51" t="str">
        <f>'Wzorzec kategorii'!B153</f>
        <v>.</v>
      </c>
      <c r="C191" s="66">
        <f>Styczeń!C191+Luty!C191+Marzec!C191+Kwiecień!C191+Maj!C191+Czerwiec!C191+Lipiec!C191+Sierpień!C191+Wrzesień!C191+Październik!C191+Listopad!C191+Grudzień!C191</f>
        <v>0</v>
      </c>
      <c r="D191" s="66">
        <f t="shared" si="36"/>
        <v>0</v>
      </c>
      <c r="E191" s="53">
        <f t="shared" si="37"/>
        <v>0</v>
      </c>
      <c r="F191" s="54" t="str">
        <f t="shared" si="38"/>
        <v/>
      </c>
      <c r="G191" s="59"/>
      <c r="I191" s="51" t="s">
        <v>159</v>
      </c>
      <c r="J191" s="74">
        <f t="shared" si="35"/>
        <v>0</v>
      </c>
      <c r="K191" s="23">
        <f>Styczeń!D191</f>
        <v>0</v>
      </c>
      <c r="L191" s="23">
        <f>Luty!D191</f>
        <v>0</v>
      </c>
      <c r="M191" s="23">
        <f>Marzec!D191</f>
        <v>0</v>
      </c>
      <c r="N191" s="23">
        <f>Kwiecień!D191</f>
        <v>0</v>
      </c>
      <c r="O191" s="23">
        <f>Maj!D191</f>
        <v>0</v>
      </c>
      <c r="P191" s="23">
        <f>Czerwiec!D191</f>
        <v>0</v>
      </c>
      <c r="Q191" s="23">
        <f>Lipiec!D191</f>
        <v>0</v>
      </c>
      <c r="R191" s="23">
        <f>Sierpień!D191</f>
        <v>0</v>
      </c>
      <c r="S191" s="23">
        <f>Wrzesień!D191</f>
        <v>0</v>
      </c>
      <c r="T191" s="23">
        <f>Październik!D191</f>
        <v>0</v>
      </c>
      <c r="U191" s="23">
        <f>Listopad!D191</f>
        <v>0</v>
      </c>
      <c r="V191" s="23">
        <f>Grudzień!D191</f>
        <v>0</v>
      </c>
    </row>
    <row r="192" spans="2:22" ht="16" outlineLevel="1">
      <c r="B192" s="55" t="s">
        <v>30</v>
      </c>
      <c r="I192" s="76" t="s">
        <v>30</v>
      </c>
      <c r="J192" s="38"/>
    </row>
    <row r="193" spans="2:22" ht="16">
      <c r="B193" s="63" t="str">
        <f>'Wzorzec kategorii'!B155</f>
        <v>Spłata długów</v>
      </c>
      <c r="C193" s="47">
        <f>Styczeń!C193+Luty!C193+Marzec!C193+Kwiecień!C193+Maj!C193+Czerwiec!C193+Lipiec!C193+Sierpień!C193+Wrzesień!C193+Październik!C193+Listopad!C193+Grudzień!C193</f>
        <v>0</v>
      </c>
      <c r="D193" s="48">
        <f>(SUM(K193:V193))</f>
        <v>0</v>
      </c>
      <c r="E193" s="63">
        <f>C193-D193</f>
        <v>0</v>
      </c>
      <c r="F193" s="49" t="str">
        <f>IFERROR(D193/C193,"")</f>
        <v/>
      </c>
      <c r="G193" s="63"/>
      <c r="I193" s="77" t="s">
        <v>19</v>
      </c>
      <c r="J193" s="74">
        <f t="shared" ref="J193:J203" si="39">(SUM(K193:V193)/$J$44)</f>
        <v>0</v>
      </c>
      <c r="K193" s="47">
        <f>Styczeń!D193</f>
        <v>0</v>
      </c>
      <c r="L193" s="47">
        <f>Luty!D193</f>
        <v>0</v>
      </c>
      <c r="M193" s="47">
        <f>Marzec!D193</f>
        <v>0</v>
      </c>
      <c r="N193" s="47">
        <f>Kwiecień!D193</f>
        <v>0</v>
      </c>
      <c r="O193" s="47">
        <f>Maj!D193</f>
        <v>0</v>
      </c>
      <c r="P193" s="47">
        <f>Czerwiec!D193</f>
        <v>0</v>
      </c>
      <c r="Q193" s="47">
        <f>Lipiec!D193</f>
        <v>0</v>
      </c>
      <c r="R193" s="47">
        <f>Sierpień!D193</f>
        <v>0</v>
      </c>
      <c r="S193" s="47">
        <f>Wrzesień!D193</f>
        <v>0</v>
      </c>
      <c r="T193" s="47">
        <f>Październik!D193</f>
        <v>0</v>
      </c>
      <c r="U193" s="47">
        <f>Listopad!D193</f>
        <v>0</v>
      </c>
      <c r="V193" s="47">
        <f>Grudzień!D193</f>
        <v>0</v>
      </c>
    </row>
    <row r="194" spans="2:22" ht="16" outlineLevel="1">
      <c r="B194" s="51" t="str">
        <f>'Wzorzec kategorii'!B156</f>
        <v>Kredyt hipoteczny</v>
      </c>
      <c r="C194" s="66">
        <f>Styczeń!C194+Luty!C194+Marzec!C194+Kwiecień!C194+Maj!C194+Czerwiec!C194+Lipiec!C194+Sierpień!C194+Wrzesień!C194+Październik!C194+Listopad!C194+Grudzień!C194</f>
        <v>0</v>
      </c>
      <c r="D194" s="66">
        <f t="shared" ref="D194:D203" si="40">(SUM(K194:V194))</f>
        <v>0</v>
      </c>
      <c r="E194" s="53">
        <f t="shared" ref="E194:E203" si="41">C194-D194</f>
        <v>0</v>
      </c>
      <c r="F194" s="54" t="str">
        <f t="shared" ref="F194:F203" si="42">IFERROR(D194/C194,"")</f>
        <v/>
      </c>
      <c r="G194" s="59"/>
      <c r="I194" s="51" t="s">
        <v>21</v>
      </c>
      <c r="J194" s="74">
        <f t="shared" si="39"/>
        <v>0</v>
      </c>
      <c r="K194" s="23">
        <f>Styczeń!D194</f>
        <v>0</v>
      </c>
      <c r="L194" s="23">
        <f>Luty!D194</f>
        <v>0</v>
      </c>
      <c r="M194" s="23">
        <f>Marzec!D194</f>
        <v>0</v>
      </c>
      <c r="N194" s="23">
        <f>Kwiecień!D194</f>
        <v>0</v>
      </c>
      <c r="O194" s="23">
        <f>Maj!D194</f>
        <v>0</v>
      </c>
      <c r="P194" s="23">
        <f>Czerwiec!D194</f>
        <v>0</v>
      </c>
      <c r="Q194" s="23">
        <f>Lipiec!D194</f>
        <v>0</v>
      </c>
      <c r="R194" s="23">
        <f>Sierpień!D194</f>
        <v>0</v>
      </c>
      <c r="S194" s="23">
        <f>Wrzesień!D194</f>
        <v>0</v>
      </c>
      <c r="T194" s="23">
        <f>Październik!D194</f>
        <v>0</v>
      </c>
      <c r="U194" s="23">
        <f>Listopad!D194</f>
        <v>0</v>
      </c>
      <c r="V194" s="23">
        <f>Grudzień!D194</f>
        <v>0</v>
      </c>
    </row>
    <row r="195" spans="2:22" ht="16" outlineLevel="1">
      <c r="B195" s="51" t="str">
        <f>'Wzorzec kategorii'!B157</f>
        <v>Kredyt konsumpcyjny</v>
      </c>
      <c r="C195" s="66">
        <f>Styczeń!C195+Luty!C195+Marzec!C195+Kwiecień!C195+Maj!C195+Czerwiec!C195+Lipiec!C195+Sierpień!C195+Wrzesień!C195+Październik!C195+Listopad!C195+Grudzień!C195</f>
        <v>0</v>
      </c>
      <c r="D195" s="66">
        <f t="shared" si="40"/>
        <v>0</v>
      </c>
      <c r="E195" s="53">
        <f t="shared" si="41"/>
        <v>0</v>
      </c>
      <c r="F195" s="54" t="str">
        <f t="shared" si="42"/>
        <v/>
      </c>
      <c r="G195" s="59"/>
      <c r="I195" s="51" t="s">
        <v>85</v>
      </c>
      <c r="J195" s="74">
        <f t="shared" si="39"/>
        <v>0</v>
      </c>
      <c r="K195" s="23">
        <f>Styczeń!D195</f>
        <v>0</v>
      </c>
      <c r="L195" s="23">
        <f>Luty!D195</f>
        <v>0</v>
      </c>
      <c r="M195" s="23">
        <f>Marzec!D195</f>
        <v>0</v>
      </c>
      <c r="N195" s="23">
        <f>Kwiecień!D195</f>
        <v>0</v>
      </c>
      <c r="O195" s="23">
        <f>Maj!D195</f>
        <v>0</v>
      </c>
      <c r="P195" s="23">
        <f>Czerwiec!D195</f>
        <v>0</v>
      </c>
      <c r="Q195" s="23">
        <f>Lipiec!D195</f>
        <v>0</v>
      </c>
      <c r="R195" s="23">
        <f>Sierpień!D195</f>
        <v>0</v>
      </c>
      <c r="S195" s="23">
        <f>Wrzesień!D195</f>
        <v>0</v>
      </c>
      <c r="T195" s="23">
        <f>Październik!D195</f>
        <v>0</v>
      </c>
      <c r="U195" s="23">
        <f>Listopad!D195</f>
        <v>0</v>
      </c>
      <c r="V195" s="23">
        <f>Grudzień!D195</f>
        <v>0</v>
      </c>
    </row>
    <row r="196" spans="2:22" ht="16" outlineLevel="1">
      <c r="B196" s="51" t="str">
        <f>'Wzorzec kategorii'!B158</f>
        <v>Pożyczka osobista</v>
      </c>
      <c r="C196" s="66">
        <f>Styczeń!C196+Luty!C196+Marzec!C196+Kwiecień!C196+Maj!C196+Czerwiec!C196+Lipiec!C196+Sierpień!C196+Wrzesień!C196+Październik!C196+Listopad!C196+Grudzień!C196</f>
        <v>0</v>
      </c>
      <c r="D196" s="66">
        <f t="shared" si="40"/>
        <v>0</v>
      </c>
      <c r="E196" s="53">
        <f t="shared" si="41"/>
        <v>0</v>
      </c>
      <c r="F196" s="54" t="str">
        <f t="shared" si="42"/>
        <v/>
      </c>
      <c r="G196" s="59"/>
      <c r="I196" s="51" t="s">
        <v>20</v>
      </c>
      <c r="J196" s="74">
        <f t="shared" si="39"/>
        <v>0</v>
      </c>
      <c r="K196" s="23">
        <f>Styczeń!D196</f>
        <v>0</v>
      </c>
      <c r="L196" s="23">
        <f>Luty!D196</f>
        <v>0</v>
      </c>
      <c r="M196" s="23">
        <f>Marzec!D196</f>
        <v>0</v>
      </c>
      <c r="N196" s="23">
        <f>Kwiecień!D196</f>
        <v>0</v>
      </c>
      <c r="O196" s="23">
        <f>Maj!D196</f>
        <v>0</v>
      </c>
      <c r="P196" s="23">
        <f>Czerwiec!D196</f>
        <v>0</v>
      </c>
      <c r="Q196" s="23">
        <f>Lipiec!D196</f>
        <v>0</v>
      </c>
      <c r="R196" s="23">
        <f>Sierpień!D196</f>
        <v>0</v>
      </c>
      <c r="S196" s="23">
        <f>Wrzesień!D196</f>
        <v>0</v>
      </c>
      <c r="T196" s="23">
        <f>Październik!D196</f>
        <v>0</v>
      </c>
      <c r="U196" s="23">
        <f>Listopad!D196</f>
        <v>0</v>
      </c>
      <c r="V196" s="23">
        <f>Grudzień!D196</f>
        <v>0</v>
      </c>
    </row>
    <row r="197" spans="2:22" ht="16" outlineLevel="1">
      <c r="B197" s="51" t="str">
        <f>'Wzorzec kategorii'!B159</f>
        <v>Inne</v>
      </c>
      <c r="C197" s="66">
        <f>Styczeń!C197+Luty!C197+Marzec!C197+Kwiecień!C197+Maj!C197+Czerwiec!C197+Lipiec!C197+Sierpień!C197+Wrzesień!C197+Październik!C197+Listopad!C197+Grudzień!C197</f>
        <v>0</v>
      </c>
      <c r="D197" s="66">
        <f t="shared" si="40"/>
        <v>0</v>
      </c>
      <c r="E197" s="53">
        <f t="shared" si="41"/>
        <v>0</v>
      </c>
      <c r="F197" s="54" t="str">
        <f t="shared" si="42"/>
        <v/>
      </c>
      <c r="G197" s="59"/>
      <c r="I197" s="51" t="s">
        <v>9</v>
      </c>
      <c r="J197" s="74">
        <f t="shared" si="39"/>
        <v>0</v>
      </c>
      <c r="K197" s="23">
        <f>Styczeń!D197</f>
        <v>0</v>
      </c>
      <c r="L197" s="23">
        <f>Luty!D197</f>
        <v>0</v>
      </c>
      <c r="M197" s="23">
        <f>Marzec!D197</f>
        <v>0</v>
      </c>
      <c r="N197" s="23">
        <f>Kwiecień!D197</f>
        <v>0</v>
      </c>
      <c r="O197" s="23">
        <f>Maj!D197</f>
        <v>0</v>
      </c>
      <c r="P197" s="23">
        <f>Czerwiec!D197</f>
        <v>0</v>
      </c>
      <c r="Q197" s="23">
        <f>Lipiec!D197</f>
        <v>0</v>
      </c>
      <c r="R197" s="23">
        <f>Sierpień!D197</f>
        <v>0</v>
      </c>
      <c r="S197" s="23">
        <f>Wrzesień!D197</f>
        <v>0</v>
      </c>
      <c r="T197" s="23">
        <f>Październik!D197</f>
        <v>0</v>
      </c>
      <c r="U197" s="23">
        <f>Listopad!D197</f>
        <v>0</v>
      </c>
      <c r="V197" s="23">
        <f>Grudzień!D197</f>
        <v>0</v>
      </c>
    </row>
    <row r="198" spans="2:22" ht="16" outlineLevel="1">
      <c r="B198" s="51" t="str">
        <f>'Wzorzec kategorii'!B160</f>
        <v>.</v>
      </c>
      <c r="C198" s="66">
        <f>Styczeń!C198+Luty!C198+Marzec!C198+Kwiecień!C198+Maj!C198+Czerwiec!C198+Lipiec!C198+Sierpień!C198+Wrzesień!C198+Październik!C198+Listopad!C198+Grudzień!C198</f>
        <v>0</v>
      </c>
      <c r="D198" s="66">
        <f t="shared" si="40"/>
        <v>0</v>
      </c>
      <c r="E198" s="53">
        <f t="shared" si="41"/>
        <v>0</v>
      </c>
      <c r="F198" s="54" t="str">
        <f t="shared" si="42"/>
        <v/>
      </c>
      <c r="G198" s="59"/>
      <c r="I198" s="51" t="s">
        <v>159</v>
      </c>
      <c r="J198" s="74">
        <f t="shared" si="39"/>
        <v>0</v>
      </c>
      <c r="K198" s="23">
        <f>Styczeń!D198</f>
        <v>0</v>
      </c>
      <c r="L198" s="23">
        <f>Luty!D198</f>
        <v>0</v>
      </c>
      <c r="M198" s="23">
        <f>Marzec!D198</f>
        <v>0</v>
      </c>
      <c r="N198" s="23">
        <f>Kwiecień!D198</f>
        <v>0</v>
      </c>
      <c r="O198" s="23">
        <f>Maj!D198</f>
        <v>0</v>
      </c>
      <c r="P198" s="23">
        <f>Czerwiec!D198</f>
        <v>0</v>
      </c>
      <c r="Q198" s="23">
        <f>Lipiec!D198</f>
        <v>0</v>
      </c>
      <c r="R198" s="23">
        <f>Sierpień!D198</f>
        <v>0</v>
      </c>
      <c r="S198" s="23">
        <f>Wrzesień!D198</f>
        <v>0</v>
      </c>
      <c r="T198" s="23">
        <f>Październik!D198</f>
        <v>0</v>
      </c>
      <c r="U198" s="23">
        <f>Listopad!D198</f>
        <v>0</v>
      </c>
      <c r="V198" s="23">
        <f>Grudzień!D198</f>
        <v>0</v>
      </c>
    </row>
    <row r="199" spans="2:22" ht="16" outlineLevel="1">
      <c r="B199" s="51" t="str">
        <f>'Wzorzec kategorii'!B161</f>
        <v>.</v>
      </c>
      <c r="C199" s="66">
        <f>Styczeń!C199+Luty!C199+Marzec!C199+Kwiecień!C199+Maj!C199+Czerwiec!C199+Lipiec!C199+Sierpień!C199+Wrzesień!C199+Październik!C199+Listopad!C199+Grudzień!C199</f>
        <v>0</v>
      </c>
      <c r="D199" s="66">
        <f t="shared" si="40"/>
        <v>0</v>
      </c>
      <c r="E199" s="53">
        <f t="shared" si="41"/>
        <v>0</v>
      </c>
      <c r="F199" s="54" t="str">
        <f t="shared" si="42"/>
        <v/>
      </c>
      <c r="G199" s="59"/>
      <c r="I199" s="51" t="s">
        <v>159</v>
      </c>
      <c r="J199" s="74">
        <f t="shared" si="39"/>
        <v>0</v>
      </c>
      <c r="K199" s="23">
        <f>Styczeń!D199</f>
        <v>0</v>
      </c>
      <c r="L199" s="23">
        <f>Luty!D199</f>
        <v>0</v>
      </c>
      <c r="M199" s="23">
        <f>Marzec!D199</f>
        <v>0</v>
      </c>
      <c r="N199" s="23">
        <f>Kwiecień!D199</f>
        <v>0</v>
      </c>
      <c r="O199" s="23">
        <f>Maj!D199</f>
        <v>0</v>
      </c>
      <c r="P199" s="23">
        <f>Czerwiec!D199</f>
        <v>0</v>
      </c>
      <c r="Q199" s="23">
        <f>Lipiec!D199</f>
        <v>0</v>
      </c>
      <c r="R199" s="23">
        <f>Sierpień!D199</f>
        <v>0</v>
      </c>
      <c r="S199" s="23">
        <f>Wrzesień!D199</f>
        <v>0</v>
      </c>
      <c r="T199" s="23">
        <f>Październik!D199</f>
        <v>0</v>
      </c>
      <c r="U199" s="23">
        <f>Listopad!D199</f>
        <v>0</v>
      </c>
      <c r="V199" s="23">
        <f>Grudzień!D199</f>
        <v>0</v>
      </c>
    </row>
    <row r="200" spans="2:22" ht="16" outlineLevel="1">
      <c r="B200" s="51" t="str">
        <f>'Wzorzec kategorii'!B162</f>
        <v>.</v>
      </c>
      <c r="C200" s="66">
        <f>Styczeń!C200+Luty!C200+Marzec!C200+Kwiecień!C200+Maj!C200+Czerwiec!C200+Lipiec!C200+Sierpień!C200+Wrzesień!C200+Październik!C200+Listopad!C200+Grudzień!C200</f>
        <v>0</v>
      </c>
      <c r="D200" s="66">
        <f t="shared" si="40"/>
        <v>0</v>
      </c>
      <c r="E200" s="53">
        <f t="shared" si="41"/>
        <v>0</v>
      </c>
      <c r="F200" s="54" t="str">
        <f t="shared" si="42"/>
        <v/>
      </c>
      <c r="G200" s="59"/>
      <c r="I200" s="51" t="s">
        <v>159</v>
      </c>
      <c r="J200" s="74">
        <f t="shared" si="39"/>
        <v>0</v>
      </c>
      <c r="K200" s="23">
        <f>Styczeń!D200</f>
        <v>0</v>
      </c>
      <c r="L200" s="23">
        <f>Luty!D200</f>
        <v>0</v>
      </c>
      <c r="M200" s="23">
        <f>Marzec!D200</f>
        <v>0</v>
      </c>
      <c r="N200" s="23">
        <f>Kwiecień!D200</f>
        <v>0</v>
      </c>
      <c r="O200" s="23">
        <f>Maj!D200</f>
        <v>0</v>
      </c>
      <c r="P200" s="23">
        <f>Czerwiec!D200</f>
        <v>0</v>
      </c>
      <c r="Q200" s="23">
        <f>Lipiec!D200</f>
        <v>0</v>
      </c>
      <c r="R200" s="23">
        <f>Sierpień!D200</f>
        <v>0</v>
      </c>
      <c r="S200" s="23">
        <f>Wrzesień!D200</f>
        <v>0</v>
      </c>
      <c r="T200" s="23">
        <f>Październik!D200</f>
        <v>0</v>
      </c>
      <c r="U200" s="23">
        <f>Listopad!D200</f>
        <v>0</v>
      </c>
      <c r="V200" s="23">
        <f>Grudzień!D200</f>
        <v>0</v>
      </c>
    </row>
    <row r="201" spans="2:22" ht="16" outlineLevel="1">
      <c r="B201" s="51" t="str">
        <f>'Wzorzec kategorii'!B163</f>
        <v>.</v>
      </c>
      <c r="C201" s="66">
        <f>Styczeń!C201+Luty!C201+Marzec!C201+Kwiecień!C201+Maj!C201+Czerwiec!C201+Lipiec!C201+Sierpień!C201+Wrzesień!C201+Październik!C201+Listopad!C201+Grudzień!C201</f>
        <v>0</v>
      </c>
      <c r="D201" s="66">
        <f t="shared" si="40"/>
        <v>0</v>
      </c>
      <c r="E201" s="53">
        <f t="shared" si="41"/>
        <v>0</v>
      </c>
      <c r="F201" s="54" t="str">
        <f t="shared" si="42"/>
        <v/>
      </c>
      <c r="G201" s="59"/>
      <c r="I201" s="51" t="s">
        <v>159</v>
      </c>
      <c r="J201" s="74">
        <f t="shared" si="39"/>
        <v>0</v>
      </c>
      <c r="K201" s="23">
        <f>Styczeń!D201</f>
        <v>0</v>
      </c>
      <c r="L201" s="23">
        <f>Luty!D201</f>
        <v>0</v>
      </c>
      <c r="M201" s="23">
        <f>Marzec!D201</f>
        <v>0</v>
      </c>
      <c r="N201" s="23">
        <f>Kwiecień!D201</f>
        <v>0</v>
      </c>
      <c r="O201" s="23">
        <f>Maj!D201</f>
        <v>0</v>
      </c>
      <c r="P201" s="23">
        <f>Czerwiec!D201</f>
        <v>0</v>
      </c>
      <c r="Q201" s="23">
        <f>Lipiec!D201</f>
        <v>0</v>
      </c>
      <c r="R201" s="23">
        <f>Sierpień!D201</f>
        <v>0</v>
      </c>
      <c r="S201" s="23">
        <f>Wrzesień!D201</f>
        <v>0</v>
      </c>
      <c r="T201" s="23">
        <f>Październik!D201</f>
        <v>0</v>
      </c>
      <c r="U201" s="23">
        <f>Listopad!D201</f>
        <v>0</v>
      </c>
      <c r="V201" s="23">
        <f>Grudzień!D201</f>
        <v>0</v>
      </c>
    </row>
    <row r="202" spans="2:22" ht="16" outlineLevel="1">
      <c r="B202" s="51" t="str">
        <f>'Wzorzec kategorii'!B164</f>
        <v>.</v>
      </c>
      <c r="C202" s="66">
        <f>Styczeń!C202+Luty!C202+Marzec!C202+Kwiecień!C202+Maj!C202+Czerwiec!C202+Lipiec!C202+Sierpień!C202+Wrzesień!C202+Październik!C202+Listopad!C202+Grudzień!C202</f>
        <v>0</v>
      </c>
      <c r="D202" s="66">
        <f t="shared" si="40"/>
        <v>0</v>
      </c>
      <c r="E202" s="53">
        <f t="shared" si="41"/>
        <v>0</v>
      </c>
      <c r="F202" s="54" t="str">
        <f t="shared" si="42"/>
        <v/>
      </c>
      <c r="G202" s="59"/>
      <c r="I202" s="51" t="s">
        <v>159</v>
      </c>
      <c r="J202" s="74">
        <f t="shared" si="39"/>
        <v>0</v>
      </c>
      <c r="K202" s="23">
        <f>Styczeń!D202</f>
        <v>0</v>
      </c>
      <c r="L202" s="23">
        <f>Luty!D202</f>
        <v>0</v>
      </c>
      <c r="M202" s="23">
        <f>Marzec!D202</f>
        <v>0</v>
      </c>
      <c r="N202" s="23">
        <f>Kwiecień!D202</f>
        <v>0</v>
      </c>
      <c r="O202" s="23">
        <f>Maj!D202</f>
        <v>0</v>
      </c>
      <c r="P202" s="23">
        <f>Czerwiec!D202</f>
        <v>0</v>
      </c>
      <c r="Q202" s="23">
        <f>Lipiec!D202</f>
        <v>0</v>
      </c>
      <c r="R202" s="23">
        <f>Sierpień!D202</f>
        <v>0</v>
      </c>
      <c r="S202" s="23">
        <f>Wrzesień!D202</f>
        <v>0</v>
      </c>
      <c r="T202" s="23">
        <f>Październik!D202</f>
        <v>0</v>
      </c>
      <c r="U202" s="23">
        <f>Listopad!D202</f>
        <v>0</v>
      </c>
      <c r="V202" s="23">
        <f>Grudzień!D202</f>
        <v>0</v>
      </c>
    </row>
    <row r="203" spans="2:22" ht="16" outlineLevel="1">
      <c r="B203" s="51" t="str">
        <f>'Wzorzec kategorii'!B165</f>
        <v>.</v>
      </c>
      <c r="C203" s="66">
        <f>Styczeń!C203+Luty!C203+Marzec!C203+Kwiecień!C203+Maj!C203+Czerwiec!C203+Lipiec!C203+Sierpień!C203+Wrzesień!C203+Październik!C203+Listopad!C203+Grudzień!C203</f>
        <v>0</v>
      </c>
      <c r="D203" s="66">
        <f t="shared" si="40"/>
        <v>0</v>
      </c>
      <c r="E203" s="53">
        <f t="shared" si="41"/>
        <v>0</v>
      </c>
      <c r="F203" s="54" t="str">
        <f t="shared" si="42"/>
        <v/>
      </c>
      <c r="G203" s="59"/>
      <c r="I203" s="51" t="s">
        <v>159</v>
      </c>
      <c r="J203" s="74">
        <f t="shared" si="39"/>
        <v>0</v>
      </c>
      <c r="K203" s="23">
        <f>Styczeń!D203</f>
        <v>0</v>
      </c>
      <c r="L203" s="23">
        <f>Luty!D203</f>
        <v>0</v>
      </c>
      <c r="M203" s="23">
        <f>Marzec!D203</f>
        <v>0</v>
      </c>
      <c r="N203" s="23">
        <f>Kwiecień!D203</f>
        <v>0</v>
      </c>
      <c r="O203" s="23">
        <f>Maj!D203</f>
        <v>0</v>
      </c>
      <c r="P203" s="23">
        <f>Czerwiec!D203</f>
        <v>0</v>
      </c>
      <c r="Q203" s="23">
        <f>Lipiec!D203</f>
        <v>0</v>
      </c>
      <c r="R203" s="23">
        <f>Sierpień!D203</f>
        <v>0</v>
      </c>
      <c r="S203" s="23">
        <f>Wrzesień!D203</f>
        <v>0</v>
      </c>
      <c r="T203" s="23">
        <f>Październik!D203</f>
        <v>0</v>
      </c>
      <c r="U203" s="23">
        <f>Listopad!D203</f>
        <v>0</v>
      </c>
      <c r="V203" s="23">
        <f>Grudzień!D203</f>
        <v>0</v>
      </c>
    </row>
    <row r="204" spans="2:22" ht="16" outlineLevel="1">
      <c r="B204" s="55" t="s">
        <v>30</v>
      </c>
      <c r="I204" s="76" t="s">
        <v>30</v>
      </c>
      <c r="J204" s="38"/>
    </row>
    <row r="205" spans="2:22" ht="16">
      <c r="B205" s="63" t="str">
        <f>'Wzorzec kategorii'!B167</f>
        <v>Budowanie oszczędności</v>
      </c>
      <c r="C205" s="47">
        <f>Styczeń!C205+Luty!C205+Marzec!C205+Kwiecień!C205+Maj!C205+Czerwiec!C205+Lipiec!C205+Sierpień!C205+Wrzesień!C205+Październik!C205+Listopad!C205+Grudzień!C205</f>
        <v>0</v>
      </c>
      <c r="D205" s="48">
        <f>(SUM(K205:V205))</f>
        <v>0</v>
      </c>
      <c r="E205" s="63">
        <f>C205-D205</f>
        <v>0</v>
      </c>
      <c r="F205" s="49" t="str">
        <f>IFERROR(D205/C205,"")</f>
        <v/>
      </c>
      <c r="G205" s="63"/>
      <c r="I205" s="77" t="s">
        <v>154</v>
      </c>
      <c r="J205" s="74">
        <f t="shared" ref="J205:J215" si="43">(SUM(K205:V205)/$J$44)</f>
        <v>0</v>
      </c>
      <c r="K205" s="47">
        <f>Styczeń!D205</f>
        <v>0</v>
      </c>
      <c r="L205" s="47">
        <f>Luty!D205</f>
        <v>0</v>
      </c>
      <c r="M205" s="47">
        <f>Marzec!D205</f>
        <v>0</v>
      </c>
      <c r="N205" s="47">
        <f>Kwiecień!D205</f>
        <v>0</v>
      </c>
      <c r="O205" s="47">
        <f>Maj!D205</f>
        <v>0</v>
      </c>
      <c r="P205" s="47">
        <f>Czerwiec!D205</f>
        <v>0</v>
      </c>
      <c r="Q205" s="47">
        <f>Lipiec!D205</f>
        <v>0</v>
      </c>
      <c r="R205" s="47">
        <f>Sierpień!D205</f>
        <v>0</v>
      </c>
      <c r="S205" s="47">
        <f>Wrzesień!D205</f>
        <v>0</v>
      </c>
      <c r="T205" s="47">
        <f>Październik!D205</f>
        <v>0</v>
      </c>
      <c r="U205" s="47">
        <f>Listopad!D205</f>
        <v>0</v>
      </c>
      <c r="V205" s="47">
        <f>Grudzień!D205</f>
        <v>0</v>
      </c>
    </row>
    <row r="206" spans="2:22" ht="16" outlineLevel="1">
      <c r="B206" s="51" t="str">
        <f>'Wzorzec kategorii'!B168</f>
        <v>Fundusz awaryjny</v>
      </c>
      <c r="C206" s="66">
        <f>Styczeń!C206+Luty!C206+Marzec!C206+Kwiecień!C206+Maj!C206+Czerwiec!C206+Lipiec!C206+Sierpień!C206+Wrzesień!C206+Październik!C206+Listopad!C206+Grudzień!C206</f>
        <v>0</v>
      </c>
      <c r="D206" s="66">
        <f t="shared" ref="D206:D215" si="44">(SUM(K206:V206))</f>
        <v>0</v>
      </c>
      <c r="E206" s="53">
        <f t="shared" ref="E206:E215" si="45">C206-D206</f>
        <v>0</v>
      </c>
      <c r="F206" s="54" t="str">
        <f t="shared" ref="F206:F215" si="46">IFERROR(D206/C206,"")</f>
        <v/>
      </c>
      <c r="G206" s="59"/>
      <c r="I206" s="51" t="s">
        <v>27</v>
      </c>
      <c r="J206" s="74">
        <f t="shared" si="43"/>
        <v>0</v>
      </c>
      <c r="K206" s="23">
        <f>Styczeń!D206</f>
        <v>0</v>
      </c>
      <c r="L206" s="23">
        <f>Luty!D206</f>
        <v>0</v>
      </c>
      <c r="M206" s="23">
        <f>Marzec!D206</f>
        <v>0</v>
      </c>
      <c r="N206" s="23">
        <f>Kwiecień!D206</f>
        <v>0</v>
      </c>
      <c r="O206" s="23">
        <f>Maj!D206</f>
        <v>0</v>
      </c>
      <c r="P206" s="23">
        <f>Czerwiec!D206</f>
        <v>0</v>
      </c>
      <c r="Q206" s="23">
        <f>Lipiec!D206</f>
        <v>0</v>
      </c>
      <c r="R206" s="23">
        <f>Sierpień!D206</f>
        <v>0</v>
      </c>
      <c r="S206" s="23">
        <f>Wrzesień!D206</f>
        <v>0</v>
      </c>
      <c r="T206" s="23">
        <f>Październik!D206</f>
        <v>0</v>
      </c>
      <c r="U206" s="23">
        <f>Listopad!D206</f>
        <v>0</v>
      </c>
      <c r="V206" s="23">
        <f>Grudzień!D206</f>
        <v>0</v>
      </c>
    </row>
    <row r="207" spans="2:22" ht="32" outlineLevel="1">
      <c r="B207" s="51" t="str">
        <f>'Wzorzec kategorii'!B169</f>
        <v>Fundusz wydatków nieregularnych</v>
      </c>
      <c r="C207" s="66">
        <f>Styczeń!C207+Luty!C207+Marzec!C207+Kwiecień!C207+Maj!C207+Czerwiec!C207+Lipiec!C207+Sierpień!C207+Wrzesień!C207+Październik!C207+Listopad!C207+Grudzień!C207</f>
        <v>0</v>
      </c>
      <c r="D207" s="66">
        <f t="shared" si="44"/>
        <v>0</v>
      </c>
      <c r="E207" s="53">
        <f t="shared" si="45"/>
        <v>0</v>
      </c>
      <c r="F207" s="54" t="str">
        <f t="shared" si="46"/>
        <v/>
      </c>
      <c r="G207" s="59"/>
      <c r="I207" s="51" t="s">
        <v>28</v>
      </c>
      <c r="J207" s="74">
        <f t="shared" si="43"/>
        <v>0</v>
      </c>
      <c r="K207" s="23">
        <f>Styczeń!D207</f>
        <v>0</v>
      </c>
      <c r="L207" s="23">
        <f>Luty!D207</f>
        <v>0</v>
      </c>
      <c r="M207" s="23">
        <f>Marzec!D207</f>
        <v>0</v>
      </c>
      <c r="N207" s="23">
        <f>Kwiecień!D207</f>
        <v>0</v>
      </c>
      <c r="O207" s="23">
        <f>Maj!D207</f>
        <v>0</v>
      </c>
      <c r="P207" s="23">
        <f>Czerwiec!D207</f>
        <v>0</v>
      </c>
      <c r="Q207" s="23">
        <f>Lipiec!D207</f>
        <v>0</v>
      </c>
      <c r="R207" s="23">
        <f>Sierpień!D207</f>
        <v>0</v>
      </c>
      <c r="S207" s="23">
        <f>Wrzesień!D207</f>
        <v>0</v>
      </c>
      <c r="T207" s="23">
        <f>Październik!D207</f>
        <v>0</v>
      </c>
      <c r="U207" s="23">
        <f>Listopad!D207</f>
        <v>0</v>
      </c>
      <c r="V207" s="23">
        <f>Grudzień!D207</f>
        <v>0</v>
      </c>
    </row>
    <row r="208" spans="2:22" ht="16" outlineLevel="1">
      <c r="B208" s="51" t="str">
        <f>'Wzorzec kategorii'!B170</f>
        <v>Poduszka finansowa</v>
      </c>
      <c r="C208" s="66">
        <f>Styczeń!C208+Luty!C208+Marzec!C208+Kwiecień!C208+Maj!C208+Czerwiec!C208+Lipiec!C208+Sierpień!C208+Wrzesień!C208+Październik!C208+Listopad!C208+Grudzień!C208</f>
        <v>0</v>
      </c>
      <c r="D208" s="66">
        <f t="shared" si="44"/>
        <v>0</v>
      </c>
      <c r="E208" s="53">
        <f t="shared" si="45"/>
        <v>0</v>
      </c>
      <c r="F208" s="54" t="str">
        <f t="shared" si="46"/>
        <v/>
      </c>
      <c r="G208" s="59"/>
      <c r="I208" s="51" t="s">
        <v>29</v>
      </c>
      <c r="J208" s="74">
        <f t="shared" si="43"/>
        <v>0</v>
      </c>
      <c r="K208" s="23">
        <f>Styczeń!D208</f>
        <v>0</v>
      </c>
      <c r="L208" s="23">
        <f>Luty!D208</f>
        <v>0</v>
      </c>
      <c r="M208" s="23">
        <f>Marzec!D208</f>
        <v>0</v>
      </c>
      <c r="N208" s="23">
        <f>Kwiecień!D208</f>
        <v>0</v>
      </c>
      <c r="O208" s="23">
        <f>Maj!D208</f>
        <v>0</v>
      </c>
      <c r="P208" s="23">
        <f>Czerwiec!D208</f>
        <v>0</v>
      </c>
      <c r="Q208" s="23">
        <f>Lipiec!D208</f>
        <v>0</v>
      </c>
      <c r="R208" s="23">
        <f>Sierpień!D208</f>
        <v>0</v>
      </c>
      <c r="S208" s="23">
        <f>Wrzesień!D208</f>
        <v>0</v>
      </c>
      <c r="T208" s="23">
        <f>Październik!D208</f>
        <v>0</v>
      </c>
      <c r="U208" s="23">
        <f>Listopad!D208</f>
        <v>0</v>
      </c>
      <c r="V208" s="23">
        <f>Grudzień!D208</f>
        <v>0</v>
      </c>
    </row>
    <row r="209" spans="2:22" ht="16" outlineLevel="1">
      <c r="B209" s="51" t="str">
        <f>'Wzorzec kategorii'!B171</f>
        <v>Konto emerytalne IKE/IKZE</v>
      </c>
      <c r="C209" s="66">
        <f>Styczeń!C209+Luty!C209+Marzec!C209+Kwiecień!C209+Maj!C209+Czerwiec!C209+Lipiec!C209+Sierpień!C209+Wrzesień!C209+Październik!C209+Listopad!C209+Grudzień!C209</f>
        <v>0</v>
      </c>
      <c r="D209" s="66">
        <f t="shared" si="44"/>
        <v>0</v>
      </c>
      <c r="E209" s="53">
        <f t="shared" si="45"/>
        <v>0</v>
      </c>
      <c r="F209" s="54" t="str">
        <f t="shared" si="46"/>
        <v/>
      </c>
      <c r="G209" s="59"/>
      <c r="I209" s="51" t="s">
        <v>94</v>
      </c>
      <c r="J209" s="74">
        <f t="shared" si="43"/>
        <v>0</v>
      </c>
      <c r="K209" s="23">
        <f>Styczeń!D209</f>
        <v>0</v>
      </c>
      <c r="L209" s="23">
        <f>Luty!D209</f>
        <v>0</v>
      </c>
      <c r="M209" s="23">
        <f>Marzec!D209</f>
        <v>0</v>
      </c>
      <c r="N209" s="23">
        <f>Kwiecień!D209</f>
        <v>0</v>
      </c>
      <c r="O209" s="23">
        <f>Maj!D209</f>
        <v>0</v>
      </c>
      <c r="P209" s="23">
        <f>Czerwiec!D209</f>
        <v>0</v>
      </c>
      <c r="Q209" s="23">
        <f>Lipiec!D209</f>
        <v>0</v>
      </c>
      <c r="R209" s="23">
        <f>Sierpień!D209</f>
        <v>0</v>
      </c>
      <c r="S209" s="23">
        <f>Wrzesień!D209</f>
        <v>0</v>
      </c>
      <c r="T209" s="23">
        <f>Październik!D209</f>
        <v>0</v>
      </c>
      <c r="U209" s="23">
        <f>Listopad!D209</f>
        <v>0</v>
      </c>
      <c r="V209" s="23">
        <f>Grudzień!D209</f>
        <v>0</v>
      </c>
    </row>
    <row r="210" spans="2:22" ht="16" outlineLevel="1">
      <c r="B210" s="51" t="str">
        <f>'Wzorzec kategorii'!B172</f>
        <v>Nadpłata długów</v>
      </c>
      <c r="C210" s="66">
        <f>Styczeń!C210+Luty!C210+Marzec!C210+Kwiecień!C210+Maj!C210+Czerwiec!C210+Lipiec!C210+Sierpień!C210+Wrzesień!C210+Październik!C210+Listopad!C210+Grudzień!C210</f>
        <v>0</v>
      </c>
      <c r="D210" s="66">
        <f t="shared" si="44"/>
        <v>0</v>
      </c>
      <c r="E210" s="53">
        <f t="shared" si="45"/>
        <v>0</v>
      </c>
      <c r="F210" s="54" t="str">
        <f t="shared" si="46"/>
        <v/>
      </c>
      <c r="G210" s="59"/>
      <c r="I210" s="51" t="s">
        <v>95</v>
      </c>
      <c r="J210" s="74">
        <f t="shared" si="43"/>
        <v>0</v>
      </c>
      <c r="K210" s="23">
        <f>Styczeń!D210</f>
        <v>0</v>
      </c>
      <c r="L210" s="23">
        <f>Luty!D210</f>
        <v>0</v>
      </c>
      <c r="M210" s="23">
        <f>Marzec!D210</f>
        <v>0</v>
      </c>
      <c r="N210" s="23">
        <f>Kwiecień!D210</f>
        <v>0</v>
      </c>
      <c r="O210" s="23">
        <f>Maj!D210</f>
        <v>0</v>
      </c>
      <c r="P210" s="23">
        <f>Czerwiec!D210</f>
        <v>0</v>
      </c>
      <c r="Q210" s="23">
        <f>Lipiec!D210</f>
        <v>0</v>
      </c>
      <c r="R210" s="23">
        <f>Sierpień!D210</f>
        <v>0</v>
      </c>
      <c r="S210" s="23">
        <f>Wrzesień!D210</f>
        <v>0</v>
      </c>
      <c r="T210" s="23">
        <f>Październik!D210</f>
        <v>0</v>
      </c>
      <c r="U210" s="23">
        <f>Listopad!D210</f>
        <v>0</v>
      </c>
      <c r="V210" s="23">
        <f>Grudzień!D210</f>
        <v>0</v>
      </c>
    </row>
    <row r="211" spans="2:22" ht="16" outlineLevel="1">
      <c r="B211" s="51" t="str">
        <f>'Wzorzec kategorii'!B173</f>
        <v>Fundusz: wakacje</v>
      </c>
      <c r="C211" s="66">
        <f>Styczeń!C211+Luty!C211+Marzec!C211+Kwiecień!C211+Maj!C211+Czerwiec!C211+Lipiec!C211+Sierpień!C211+Wrzesień!C211+Październik!C211+Listopad!C211+Grudzień!C211</f>
        <v>0</v>
      </c>
      <c r="D211" s="66">
        <f t="shared" si="44"/>
        <v>0</v>
      </c>
      <c r="E211" s="53">
        <f t="shared" si="45"/>
        <v>0</v>
      </c>
      <c r="F211" s="54" t="str">
        <f t="shared" si="46"/>
        <v/>
      </c>
      <c r="G211" s="59"/>
      <c r="I211" s="51" t="s">
        <v>96</v>
      </c>
      <c r="J211" s="74">
        <f t="shared" si="43"/>
        <v>0</v>
      </c>
      <c r="K211" s="23">
        <f>Styczeń!D211</f>
        <v>0</v>
      </c>
      <c r="L211" s="23">
        <f>Luty!D211</f>
        <v>0</v>
      </c>
      <c r="M211" s="23">
        <f>Marzec!D211</f>
        <v>0</v>
      </c>
      <c r="N211" s="23">
        <f>Kwiecień!D211</f>
        <v>0</v>
      </c>
      <c r="O211" s="23">
        <f>Maj!D211</f>
        <v>0</v>
      </c>
      <c r="P211" s="23">
        <f>Czerwiec!D211</f>
        <v>0</v>
      </c>
      <c r="Q211" s="23">
        <f>Lipiec!D211</f>
        <v>0</v>
      </c>
      <c r="R211" s="23">
        <f>Sierpień!D211</f>
        <v>0</v>
      </c>
      <c r="S211" s="23">
        <f>Wrzesień!D211</f>
        <v>0</v>
      </c>
      <c r="T211" s="23">
        <f>Październik!D211</f>
        <v>0</v>
      </c>
      <c r="U211" s="23">
        <f>Listopad!D211</f>
        <v>0</v>
      </c>
      <c r="V211" s="23">
        <f>Grudzień!D211</f>
        <v>0</v>
      </c>
    </row>
    <row r="212" spans="2:22" ht="16" outlineLevel="1">
      <c r="B212" s="51" t="str">
        <f>'Wzorzec kategorii'!B174</f>
        <v>Fundusz: prezenty świąteczne</v>
      </c>
      <c r="C212" s="66">
        <f>Styczeń!C212+Luty!C212+Marzec!C212+Kwiecień!C212+Maj!C212+Czerwiec!C212+Lipiec!C212+Sierpień!C212+Wrzesień!C212+Październik!C212+Listopad!C212+Grudzień!C212</f>
        <v>0</v>
      </c>
      <c r="D212" s="66">
        <f t="shared" si="44"/>
        <v>0</v>
      </c>
      <c r="E212" s="53">
        <f t="shared" si="45"/>
        <v>0</v>
      </c>
      <c r="F212" s="54" t="str">
        <f t="shared" si="46"/>
        <v/>
      </c>
      <c r="G212" s="59"/>
      <c r="I212" s="51" t="s">
        <v>97</v>
      </c>
      <c r="J212" s="74">
        <f t="shared" si="43"/>
        <v>0</v>
      </c>
      <c r="K212" s="23">
        <f>Styczeń!D212</f>
        <v>0</v>
      </c>
      <c r="L212" s="23">
        <f>Luty!D212</f>
        <v>0</v>
      </c>
      <c r="M212" s="23">
        <f>Marzec!D212</f>
        <v>0</v>
      </c>
      <c r="N212" s="23">
        <f>Kwiecień!D212</f>
        <v>0</v>
      </c>
      <c r="O212" s="23">
        <f>Maj!D212</f>
        <v>0</v>
      </c>
      <c r="P212" s="23">
        <f>Czerwiec!D212</f>
        <v>0</v>
      </c>
      <c r="Q212" s="23">
        <f>Lipiec!D212</f>
        <v>0</v>
      </c>
      <c r="R212" s="23">
        <f>Sierpień!D212</f>
        <v>0</v>
      </c>
      <c r="S212" s="23">
        <f>Wrzesień!D212</f>
        <v>0</v>
      </c>
      <c r="T212" s="23">
        <f>Październik!D212</f>
        <v>0</v>
      </c>
      <c r="U212" s="23">
        <f>Listopad!D212</f>
        <v>0</v>
      </c>
      <c r="V212" s="23">
        <f>Grudzień!D212</f>
        <v>0</v>
      </c>
    </row>
    <row r="213" spans="2:22" ht="16" outlineLevel="1">
      <c r="B213" s="51" t="str">
        <f>'Wzorzec kategorii'!B175</f>
        <v>Inne</v>
      </c>
      <c r="C213" s="66">
        <f>Styczeń!C213+Luty!C213+Marzec!C213+Kwiecień!C213+Maj!C213+Czerwiec!C213+Lipiec!C213+Sierpień!C213+Wrzesień!C213+Październik!C213+Listopad!C213+Grudzień!C213</f>
        <v>0</v>
      </c>
      <c r="D213" s="66">
        <f t="shared" si="44"/>
        <v>0</v>
      </c>
      <c r="E213" s="53">
        <f t="shared" si="45"/>
        <v>0</v>
      </c>
      <c r="F213" s="54" t="str">
        <f t="shared" si="46"/>
        <v/>
      </c>
      <c r="G213" s="59"/>
      <c r="I213" s="51" t="s">
        <v>9</v>
      </c>
      <c r="J213" s="74">
        <f t="shared" si="43"/>
        <v>0</v>
      </c>
      <c r="K213" s="23">
        <f>Styczeń!D213</f>
        <v>0</v>
      </c>
      <c r="L213" s="23">
        <f>Luty!D213</f>
        <v>0</v>
      </c>
      <c r="M213" s="23">
        <f>Marzec!D213</f>
        <v>0</v>
      </c>
      <c r="N213" s="23">
        <f>Kwiecień!D213</f>
        <v>0</v>
      </c>
      <c r="O213" s="23">
        <f>Maj!D213</f>
        <v>0</v>
      </c>
      <c r="P213" s="23">
        <f>Czerwiec!D213</f>
        <v>0</v>
      </c>
      <c r="Q213" s="23">
        <f>Lipiec!D213</f>
        <v>0</v>
      </c>
      <c r="R213" s="23">
        <f>Sierpień!D213</f>
        <v>0</v>
      </c>
      <c r="S213" s="23">
        <f>Wrzesień!D213</f>
        <v>0</v>
      </c>
      <c r="T213" s="23">
        <f>Październik!D213</f>
        <v>0</v>
      </c>
      <c r="U213" s="23">
        <f>Listopad!D213</f>
        <v>0</v>
      </c>
      <c r="V213" s="23">
        <f>Grudzień!D213</f>
        <v>0</v>
      </c>
    </row>
    <row r="214" spans="2:22" ht="16" outlineLevel="1">
      <c r="B214" s="51" t="str">
        <f>'Wzorzec kategorii'!B176</f>
        <v>.</v>
      </c>
      <c r="C214" s="66">
        <f>Styczeń!C214+Luty!C214+Marzec!C214+Kwiecień!C214+Maj!C214+Czerwiec!C214+Lipiec!C214+Sierpień!C214+Wrzesień!C214+Październik!C214+Listopad!C214+Grudzień!C214</f>
        <v>0</v>
      </c>
      <c r="D214" s="66">
        <f t="shared" si="44"/>
        <v>0</v>
      </c>
      <c r="E214" s="53">
        <f t="shared" si="45"/>
        <v>0</v>
      </c>
      <c r="F214" s="54" t="str">
        <f t="shared" si="46"/>
        <v/>
      </c>
      <c r="G214" s="59"/>
      <c r="I214" s="51" t="s">
        <v>159</v>
      </c>
      <c r="J214" s="74">
        <f t="shared" si="43"/>
        <v>0</v>
      </c>
      <c r="K214" s="23">
        <f>Styczeń!D214</f>
        <v>0</v>
      </c>
      <c r="L214" s="23">
        <f>Luty!D214</f>
        <v>0</v>
      </c>
      <c r="M214" s="23">
        <f>Marzec!D214</f>
        <v>0</v>
      </c>
      <c r="N214" s="23">
        <f>Kwiecień!D214</f>
        <v>0</v>
      </c>
      <c r="O214" s="23">
        <f>Maj!D214</f>
        <v>0</v>
      </c>
      <c r="P214" s="23">
        <f>Czerwiec!D214</f>
        <v>0</v>
      </c>
      <c r="Q214" s="23">
        <f>Lipiec!D214</f>
        <v>0</v>
      </c>
      <c r="R214" s="23">
        <f>Sierpień!D214</f>
        <v>0</v>
      </c>
      <c r="S214" s="23">
        <f>Wrzesień!D214</f>
        <v>0</v>
      </c>
      <c r="T214" s="23">
        <f>Październik!D214</f>
        <v>0</v>
      </c>
      <c r="U214" s="23">
        <f>Listopad!D214</f>
        <v>0</v>
      </c>
      <c r="V214" s="23">
        <f>Grudzień!D214</f>
        <v>0</v>
      </c>
    </row>
    <row r="215" spans="2:22" ht="16" outlineLevel="1">
      <c r="B215" s="51" t="str">
        <f>'Wzorzec kategorii'!B177</f>
        <v>.</v>
      </c>
      <c r="C215" s="66">
        <f>Styczeń!C215+Luty!C215+Marzec!C215+Kwiecień!C215+Maj!C215+Czerwiec!C215+Lipiec!C215+Sierpień!C215+Wrzesień!C215+Październik!C215+Listopad!C215+Grudzień!C215</f>
        <v>0</v>
      </c>
      <c r="D215" s="66">
        <f t="shared" si="44"/>
        <v>0</v>
      </c>
      <c r="E215" s="53">
        <f t="shared" si="45"/>
        <v>0</v>
      </c>
      <c r="F215" s="54" t="str">
        <f t="shared" si="46"/>
        <v/>
      </c>
      <c r="G215" s="59"/>
      <c r="I215" s="51" t="s">
        <v>159</v>
      </c>
      <c r="J215" s="74">
        <f t="shared" si="43"/>
        <v>0</v>
      </c>
      <c r="K215" s="23">
        <f>Styczeń!D215</f>
        <v>0</v>
      </c>
      <c r="L215" s="23">
        <f>Luty!D215</f>
        <v>0</v>
      </c>
      <c r="M215" s="23">
        <f>Marzec!D215</f>
        <v>0</v>
      </c>
      <c r="N215" s="23">
        <f>Kwiecień!D215</f>
        <v>0</v>
      </c>
      <c r="O215" s="23">
        <f>Maj!D215</f>
        <v>0</v>
      </c>
      <c r="P215" s="23">
        <f>Czerwiec!D215</f>
        <v>0</v>
      </c>
      <c r="Q215" s="23">
        <f>Lipiec!D215</f>
        <v>0</v>
      </c>
      <c r="R215" s="23">
        <f>Sierpień!D215</f>
        <v>0</v>
      </c>
      <c r="S215" s="23">
        <f>Wrzesień!D215</f>
        <v>0</v>
      </c>
      <c r="T215" s="23">
        <f>Październik!D215</f>
        <v>0</v>
      </c>
      <c r="U215" s="23">
        <f>Listopad!D215</f>
        <v>0</v>
      </c>
      <c r="V215" s="23">
        <f>Grudzień!D215</f>
        <v>0</v>
      </c>
    </row>
    <row r="216" spans="2:22" outlineLevel="1">
      <c r="I216" s="75"/>
    </row>
    <row r="217" spans="2:22" ht="16">
      <c r="B217" s="63" t="str">
        <f>'Wzorzec kategorii'!B179</f>
        <v>INNE 1</v>
      </c>
      <c r="C217" s="47">
        <f>Styczeń!C217+Luty!C217+Marzec!C217+Kwiecień!C217+Maj!C217+Czerwiec!C217+Lipiec!C217+Sierpień!C217+Wrzesień!C217+Październik!C217+Listopad!C217+Grudzień!C217</f>
        <v>0</v>
      </c>
      <c r="D217" s="48">
        <f>(SUM(K217:V217))</f>
        <v>0</v>
      </c>
      <c r="E217" s="63">
        <f>C217-D217</f>
        <v>0</v>
      </c>
      <c r="F217" s="49" t="str">
        <f>IFERROR(D217/C217,"")</f>
        <v/>
      </c>
      <c r="G217" s="63"/>
      <c r="I217" s="77" t="s">
        <v>155</v>
      </c>
      <c r="J217" s="74">
        <f t="shared" ref="J217:J227" si="47">(SUM(K217:V217)/$J$44)</f>
        <v>0</v>
      </c>
      <c r="K217" s="47">
        <f>Styczeń!D217</f>
        <v>0</v>
      </c>
      <c r="L217" s="47">
        <f>Luty!D217</f>
        <v>0</v>
      </c>
      <c r="M217" s="47">
        <f>Marzec!D217</f>
        <v>0</v>
      </c>
      <c r="N217" s="47">
        <f>Kwiecień!D217</f>
        <v>0</v>
      </c>
      <c r="O217" s="47">
        <f>Maj!D217</f>
        <v>0</v>
      </c>
      <c r="P217" s="47">
        <f>Czerwiec!D217</f>
        <v>0</v>
      </c>
      <c r="Q217" s="47">
        <f>Lipiec!D217</f>
        <v>0</v>
      </c>
      <c r="R217" s="47">
        <f>Sierpień!D217</f>
        <v>0</v>
      </c>
      <c r="S217" s="47">
        <f>Wrzesień!D217</f>
        <v>0</v>
      </c>
      <c r="T217" s="47">
        <f>Październik!D217</f>
        <v>0</v>
      </c>
      <c r="U217" s="47">
        <f>Listopad!D217</f>
        <v>0</v>
      </c>
      <c r="V217" s="47">
        <f>Grudzień!D217</f>
        <v>0</v>
      </c>
    </row>
    <row r="218" spans="2:22" ht="16" outlineLevel="1">
      <c r="B218" s="51" t="str">
        <f>'Wzorzec kategorii'!B180</f>
        <v>.</v>
      </c>
      <c r="C218" s="66">
        <f>Styczeń!C218+Luty!C218+Marzec!C218+Kwiecień!C218+Maj!C218+Czerwiec!C218+Lipiec!C218+Sierpień!C218+Wrzesień!C218+Październik!C218+Listopad!C218+Grudzień!C218</f>
        <v>0</v>
      </c>
      <c r="D218" s="66">
        <f t="shared" ref="D218:D227" si="48">(SUM(K218:V218))</f>
        <v>0</v>
      </c>
      <c r="E218" s="53">
        <f t="shared" ref="E218:E227" si="49">C218-D218</f>
        <v>0</v>
      </c>
      <c r="F218" s="54" t="str">
        <f t="shared" ref="F218:F227" si="50">IFERROR(D218/C218,"")</f>
        <v/>
      </c>
      <c r="G218" s="59"/>
      <c r="I218" s="51" t="s">
        <v>159</v>
      </c>
      <c r="J218" s="74">
        <f t="shared" si="47"/>
        <v>0</v>
      </c>
      <c r="K218" s="23">
        <f>Styczeń!D218</f>
        <v>0</v>
      </c>
      <c r="L218" s="23">
        <f>Luty!D218</f>
        <v>0</v>
      </c>
      <c r="M218" s="23">
        <f>Marzec!D218</f>
        <v>0</v>
      </c>
      <c r="N218" s="23">
        <f>Kwiecień!D218</f>
        <v>0</v>
      </c>
      <c r="O218" s="23">
        <f>Maj!D218</f>
        <v>0</v>
      </c>
      <c r="P218" s="23">
        <f>Czerwiec!D218</f>
        <v>0</v>
      </c>
      <c r="Q218" s="23">
        <f>Lipiec!D218</f>
        <v>0</v>
      </c>
      <c r="R218" s="23">
        <f>Sierpień!D218</f>
        <v>0</v>
      </c>
      <c r="S218" s="23">
        <f>Wrzesień!D218</f>
        <v>0</v>
      </c>
      <c r="T218" s="23">
        <f>Październik!D218</f>
        <v>0</v>
      </c>
      <c r="U218" s="23">
        <f>Listopad!D218</f>
        <v>0</v>
      </c>
      <c r="V218" s="23">
        <f>Grudzień!D218</f>
        <v>0</v>
      </c>
    </row>
    <row r="219" spans="2:22" ht="16" outlineLevel="1">
      <c r="B219" s="51" t="str">
        <f>'Wzorzec kategorii'!B181</f>
        <v>.</v>
      </c>
      <c r="C219" s="66">
        <f>Styczeń!C219+Luty!C219+Marzec!C219+Kwiecień!C219+Maj!C219+Czerwiec!C219+Lipiec!C219+Sierpień!C219+Wrzesień!C219+Październik!C219+Listopad!C219+Grudzień!C219</f>
        <v>0</v>
      </c>
      <c r="D219" s="66">
        <f t="shared" si="48"/>
        <v>0</v>
      </c>
      <c r="E219" s="53">
        <f t="shared" si="49"/>
        <v>0</v>
      </c>
      <c r="F219" s="54" t="str">
        <f t="shared" si="50"/>
        <v/>
      </c>
      <c r="G219" s="59"/>
      <c r="I219" s="51" t="s">
        <v>159</v>
      </c>
      <c r="J219" s="74">
        <f t="shared" si="47"/>
        <v>0</v>
      </c>
      <c r="K219" s="23">
        <f>Styczeń!D219</f>
        <v>0</v>
      </c>
      <c r="L219" s="23">
        <f>Luty!D219</f>
        <v>0</v>
      </c>
      <c r="M219" s="23">
        <f>Marzec!D219</f>
        <v>0</v>
      </c>
      <c r="N219" s="23">
        <f>Kwiecień!D219</f>
        <v>0</v>
      </c>
      <c r="O219" s="23">
        <f>Maj!D219</f>
        <v>0</v>
      </c>
      <c r="P219" s="23">
        <f>Czerwiec!D219</f>
        <v>0</v>
      </c>
      <c r="Q219" s="23">
        <f>Lipiec!D219</f>
        <v>0</v>
      </c>
      <c r="R219" s="23">
        <f>Sierpień!D219</f>
        <v>0</v>
      </c>
      <c r="S219" s="23">
        <f>Wrzesień!D219</f>
        <v>0</v>
      </c>
      <c r="T219" s="23">
        <f>Październik!D219</f>
        <v>0</v>
      </c>
      <c r="U219" s="23">
        <f>Listopad!D219</f>
        <v>0</v>
      </c>
      <c r="V219" s="23">
        <f>Grudzień!D219</f>
        <v>0</v>
      </c>
    </row>
    <row r="220" spans="2:22" ht="16" outlineLevel="1">
      <c r="B220" s="51" t="str">
        <f>'Wzorzec kategorii'!B182</f>
        <v>.</v>
      </c>
      <c r="C220" s="66">
        <f>Styczeń!C220+Luty!C220+Marzec!C220+Kwiecień!C220+Maj!C220+Czerwiec!C220+Lipiec!C220+Sierpień!C220+Wrzesień!C220+Październik!C220+Listopad!C220+Grudzień!C220</f>
        <v>0</v>
      </c>
      <c r="D220" s="66">
        <f t="shared" si="48"/>
        <v>0</v>
      </c>
      <c r="E220" s="53">
        <f t="shared" si="49"/>
        <v>0</v>
      </c>
      <c r="F220" s="54" t="str">
        <f t="shared" si="50"/>
        <v/>
      </c>
      <c r="G220" s="59"/>
      <c r="I220" s="51" t="s">
        <v>159</v>
      </c>
      <c r="J220" s="74">
        <f t="shared" si="47"/>
        <v>0</v>
      </c>
      <c r="K220" s="23">
        <f>Styczeń!D220</f>
        <v>0</v>
      </c>
      <c r="L220" s="23">
        <f>Luty!D220</f>
        <v>0</v>
      </c>
      <c r="M220" s="23">
        <f>Marzec!D220</f>
        <v>0</v>
      </c>
      <c r="N220" s="23">
        <f>Kwiecień!D220</f>
        <v>0</v>
      </c>
      <c r="O220" s="23">
        <f>Maj!D220</f>
        <v>0</v>
      </c>
      <c r="P220" s="23">
        <f>Czerwiec!D220</f>
        <v>0</v>
      </c>
      <c r="Q220" s="23">
        <f>Lipiec!D220</f>
        <v>0</v>
      </c>
      <c r="R220" s="23">
        <f>Sierpień!D220</f>
        <v>0</v>
      </c>
      <c r="S220" s="23">
        <f>Wrzesień!D220</f>
        <v>0</v>
      </c>
      <c r="T220" s="23">
        <f>Październik!D220</f>
        <v>0</v>
      </c>
      <c r="U220" s="23">
        <f>Listopad!D220</f>
        <v>0</v>
      </c>
      <c r="V220" s="23">
        <f>Grudzień!D220</f>
        <v>0</v>
      </c>
    </row>
    <row r="221" spans="2:22" ht="16" outlineLevel="1">
      <c r="B221" s="51" t="str">
        <f>'Wzorzec kategorii'!B183</f>
        <v>.</v>
      </c>
      <c r="C221" s="66">
        <f>Styczeń!C221+Luty!C221+Marzec!C221+Kwiecień!C221+Maj!C221+Czerwiec!C221+Lipiec!C221+Sierpień!C221+Wrzesień!C221+Październik!C221+Listopad!C221+Grudzień!C221</f>
        <v>0</v>
      </c>
      <c r="D221" s="66">
        <f t="shared" si="48"/>
        <v>0</v>
      </c>
      <c r="E221" s="53">
        <f t="shared" si="49"/>
        <v>0</v>
      </c>
      <c r="F221" s="54" t="str">
        <f t="shared" si="50"/>
        <v/>
      </c>
      <c r="G221" s="59"/>
      <c r="I221" s="51" t="s">
        <v>159</v>
      </c>
      <c r="J221" s="74">
        <f t="shared" si="47"/>
        <v>0</v>
      </c>
      <c r="K221" s="23">
        <f>Styczeń!D221</f>
        <v>0</v>
      </c>
      <c r="L221" s="23">
        <f>Luty!D221</f>
        <v>0</v>
      </c>
      <c r="M221" s="23">
        <f>Marzec!D221</f>
        <v>0</v>
      </c>
      <c r="N221" s="23">
        <f>Kwiecień!D221</f>
        <v>0</v>
      </c>
      <c r="O221" s="23">
        <f>Maj!D221</f>
        <v>0</v>
      </c>
      <c r="P221" s="23">
        <f>Czerwiec!D221</f>
        <v>0</v>
      </c>
      <c r="Q221" s="23">
        <f>Lipiec!D221</f>
        <v>0</v>
      </c>
      <c r="R221" s="23">
        <f>Sierpień!D221</f>
        <v>0</v>
      </c>
      <c r="S221" s="23">
        <f>Wrzesień!D221</f>
        <v>0</v>
      </c>
      <c r="T221" s="23">
        <f>Październik!D221</f>
        <v>0</v>
      </c>
      <c r="U221" s="23">
        <f>Listopad!D221</f>
        <v>0</v>
      </c>
      <c r="V221" s="23">
        <f>Grudzień!D221</f>
        <v>0</v>
      </c>
    </row>
    <row r="222" spans="2:22" ht="16" outlineLevel="1">
      <c r="B222" s="51" t="str">
        <f>'Wzorzec kategorii'!B184</f>
        <v>.</v>
      </c>
      <c r="C222" s="66">
        <f>Styczeń!C222+Luty!C222+Marzec!C222+Kwiecień!C222+Maj!C222+Czerwiec!C222+Lipiec!C222+Sierpień!C222+Wrzesień!C222+Październik!C222+Listopad!C222+Grudzień!C222</f>
        <v>0</v>
      </c>
      <c r="D222" s="66">
        <f t="shared" si="48"/>
        <v>0</v>
      </c>
      <c r="E222" s="53">
        <f t="shared" si="49"/>
        <v>0</v>
      </c>
      <c r="F222" s="54" t="str">
        <f t="shared" si="50"/>
        <v/>
      </c>
      <c r="G222" s="59"/>
      <c r="I222" s="51" t="s">
        <v>159</v>
      </c>
      <c r="J222" s="74">
        <f t="shared" si="47"/>
        <v>0</v>
      </c>
      <c r="K222" s="23">
        <f>Styczeń!D222</f>
        <v>0</v>
      </c>
      <c r="L222" s="23">
        <f>Luty!D222</f>
        <v>0</v>
      </c>
      <c r="M222" s="23">
        <f>Marzec!D222</f>
        <v>0</v>
      </c>
      <c r="N222" s="23">
        <f>Kwiecień!D222</f>
        <v>0</v>
      </c>
      <c r="O222" s="23">
        <f>Maj!D222</f>
        <v>0</v>
      </c>
      <c r="P222" s="23">
        <f>Czerwiec!D222</f>
        <v>0</v>
      </c>
      <c r="Q222" s="23">
        <f>Lipiec!D222</f>
        <v>0</v>
      </c>
      <c r="R222" s="23">
        <f>Sierpień!D222</f>
        <v>0</v>
      </c>
      <c r="S222" s="23">
        <f>Wrzesień!D222</f>
        <v>0</v>
      </c>
      <c r="T222" s="23">
        <f>Październik!D222</f>
        <v>0</v>
      </c>
      <c r="U222" s="23">
        <f>Listopad!D222</f>
        <v>0</v>
      </c>
      <c r="V222" s="23">
        <f>Grudzień!D222</f>
        <v>0</v>
      </c>
    </row>
    <row r="223" spans="2:22" ht="16" outlineLevel="1">
      <c r="B223" s="51" t="str">
        <f>'Wzorzec kategorii'!B185</f>
        <v>.</v>
      </c>
      <c r="C223" s="66">
        <f>Styczeń!C223+Luty!C223+Marzec!C223+Kwiecień!C223+Maj!C223+Czerwiec!C223+Lipiec!C223+Sierpień!C223+Wrzesień!C223+Październik!C223+Listopad!C223+Grudzień!C223</f>
        <v>0</v>
      </c>
      <c r="D223" s="66">
        <f t="shared" si="48"/>
        <v>0</v>
      </c>
      <c r="E223" s="53">
        <f t="shared" si="49"/>
        <v>0</v>
      </c>
      <c r="F223" s="54" t="str">
        <f t="shared" si="50"/>
        <v/>
      </c>
      <c r="G223" s="59"/>
      <c r="I223" s="51" t="s">
        <v>159</v>
      </c>
      <c r="J223" s="74">
        <f t="shared" si="47"/>
        <v>0</v>
      </c>
      <c r="K223" s="23">
        <f>Styczeń!D223</f>
        <v>0</v>
      </c>
      <c r="L223" s="23">
        <f>Luty!D223</f>
        <v>0</v>
      </c>
      <c r="M223" s="23">
        <f>Marzec!D223</f>
        <v>0</v>
      </c>
      <c r="N223" s="23">
        <f>Kwiecień!D223</f>
        <v>0</v>
      </c>
      <c r="O223" s="23">
        <f>Maj!D223</f>
        <v>0</v>
      </c>
      <c r="P223" s="23">
        <f>Czerwiec!D223</f>
        <v>0</v>
      </c>
      <c r="Q223" s="23">
        <f>Lipiec!D223</f>
        <v>0</v>
      </c>
      <c r="R223" s="23">
        <f>Sierpień!D223</f>
        <v>0</v>
      </c>
      <c r="S223" s="23">
        <f>Wrzesień!D223</f>
        <v>0</v>
      </c>
      <c r="T223" s="23">
        <f>Październik!D223</f>
        <v>0</v>
      </c>
      <c r="U223" s="23">
        <f>Listopad!D223</f>
        <v>0</v>
      </c>
      <c r="V223" s="23">
        <f>Grudzień!D223</f>
        <v>0</v>
      </c>
    </row>
    <row r="224" spans="2:22" ht="16" outlineLevel="1">
      <c r="B224" s="51" t="str">
        <f>'Wzorzec kategorii'!B186</f>
        <v>.</v>
      </c>
      <c r="C224" s="66">
        <f>Styczeń!C224+Luty!C224+Marzec!C224+Kwiecień!C224+Maj!C224+Czerwiec!C224+Lipiec!C224+Sierpień!C224+Wrzesień!C224+Październik!C224+Listopad!C224+Grudzień!C224</f>
        <v>0</v>
      </c>
      <c r="D224" s="66">
        <f t="shared" si="48"/>
        <v>0</v>
      </c>
      <c r="E224" s="53">
        <f t="shared" si="49"/>
        <v>0</v>
      </c>
      <c r="F224" s="54" t="str">
        <f t="shared" si="50"/>
        <v/>
      </c>
      <c r="G224" s="59"/>
      <c r="I224" s="51" t="s">
        <v>159</v>
      </c>
      <c r="J224" s="74">
        <f t="shared" si="47"/>
        <v>0</v>
      </c>
      <c r="K224" s="23">
        <f>Styczeń!D224</f>
        <v>0</v>
      </c>
      <c r="L224" s="23">
        <f>Luty!D224</f>
        <v>0</v>
      </c>
      <c r="M224" s="23">
        <f>Marzec!D224</f>
        <v>0</v>
      </c>
      <c r="N224" s="23">
        <f>Kwiecień!D224</f>
        <v>0</v>
      </c>
      <c r="O224" s="23">
        <f>Maj!D224</f>
        <v>0</v>
      </c>
      <c r="P224" s="23">
        <f>Czerwiec!D224</f>
        <v>0</v>
      </c>
      <c r="Q224" s="23">
        <f>Lipiec!D224</f>
        <v>0</v>
      </c>
      <c r="R224" s="23">
        <f>Sierpień!D224</f>
        <v>0</v>
      </c>
      <c r="S224" s="23">
        <f>Wrzesień!D224</f>
        <v>0</v>
      </c>
      <c r="T224" s="23">
        <f>Październik!D224</f>
        <v>0</v>
      </c>
      <c r="U224" s="23">
        <f>Listopad!D224</f>
        <v>0</v>
      </c>
      <c r="V224" s="23">
        <f>Grudzień!D224</f>
        <v>0</v>
      </c>
    </row>
    <row r="225" spans="2:22" ht="16" outlineLevel="1">
      <c r="B225" s="51" t="str">
        <f>'Wzorzec kategorii'!B187</f>
        <v>.</v>
      </c>
      <c r="C225" s="66">
        <f>Styczeń!C225+Luty!C225+Marzec!C225+Kwiecień!C225+Maj!C225+Czerwiec!C225+Lipiec!C225+Sierpień!C225+Wrzesień!C225+Październik!C225+Listopad!C225+Grudzień!C225</f>
        <v>0</v>
      </c>
      <c r="D225" s="66">
        <f t="shared" si="48"/>
        <v>0</v>
      </c>
      <c r="E225" s="53">
        <f t="shared" si="49"/>
        <v>0</v>
      </c>
      <c r="F225" s="54" t="str">
        <f t="shared" si="50"/>
        <v/>
      </c>
      <c r="G225" s="59"/>
      <c r="I225" s="51" t="s">
        <v>159</v>
      </c>
      <c r="J225" s="74">
        <f t="shared" si="47"/>
        <v>0</v>
      </c>
      <c r="K225" s="23">
        <f>Styczeń!D225</f>
        <v>0</v>
      </c>
      <c r="L225" s="23">
        <f>Luty!D225</f>
        <v>0</v>
      </c>
      <c r="M225" s="23">
        <f>Marzec!D225</f>
        <v>0</v>
      </c>
      <c r="N225" s="23">
        <f>Kwiecień!D225</f>
        <v>0</v>
      </c>
      <c r="O225" s="23">
        <f>Maj!D225</f>
        <v>0</v>
      </c>
      <c r="P225" s="23">
        <f>Czerwiec!D225</f>
        <v>0</v>
      </c>
      <c r="Q225" s="23">
        <f>Lipiec!D225</f>
        <v>0</v>
      </c>
      <c r="R225" s="23">
        <f>Sierpień!D225</f>
        <v>0</v>
      </c>
      <c r="S225" s="23">
        <f>Wrzesień!D225</f>
        <v>0</v>
      </c>
      <c r="T225" s="23">
        <f>Październik!D225</f>
        <v>0</v>
      </c>
      <c r="U225" s="23">
        <f>Listopad!D225</f>
        <v>0</v>
      </c>
      <c r="V225" s="23">
        <f>Grudzień!D225</f>
        <v>0</v>
      </c>
    </row>
    <row r="226" spans="2:22" ht="16" outlineLevel="1">
      <c r="B226" s="51" t="str">
        <f>'Wzorzec kategorii'!B188</f>
        <v>.</v>
      </c>
      <c r="C226" s="66">
        <f>Styczeń!C226+Luty!C226+Marzec!C226+Kwiecień!C226+Maj!C226+Czerwiec!C226+Lipiec!C226+Sierpień!C226+Wrzesień!C226+Październik!C226+Listopad!C226+Grudzień!C226</f>
        <v>0</v>
      </c>
      <c r="D226" s="66">
        <f t="shared" si="48"/>
        <v>0</v>
      </c>
      <c r="E226" s="53">
        <f t="shared" si="49"/>
        <v>0</v>
      </c>
      <c r="F226" s="54" t="str">
        <f t="shared" si="50"/>
        <v/>
      </c>
      <c r="G226" s="59"/>
      <c r="I226" s="51" t="s">
        <v>159</v>
      </c>
      <c r="J226" s="74">
        <f t="shared" si="47"/>
        <v>0</v>
      </c>
      <c r="K226" s="23">
        <f>Styczeń!D226</f>
        <v>0</v>
      </c>
      <c r="L226" s="23">
        <f>Luty!D226</f>
        <v>0</v>
      </c>
      <c r="M226" s="23">
        <f>Marzec!D226</f>
        <v>0</v>
      </c>
      <c r="N226" s="23">
        <f>Kwiecień!D226</f>
        <v>0</v>
      </c>
      <c r="O226" s="23">
        <f>Maj!D226</f>
        <v>0</v>
      </c>
      <c r="P226" s="23">
        <f>Czerwiec!D226</f>
        <v>0</v>
      </c>
      <c r="Q226" s="23">
        <f>Lipiec!D226</f>
        <v>0</v>
      </c>
      <c r="R226" s="23">
        <f>Sierpień!D226</f>
        <v>0</v>
      </c>
      <c r="S226" s="23">
        <f>Wrzesień!D226</f>
        <v>0</v>
      </c>
      <c r="T226" s="23">
        <f>Październik!D226</f>
        <v>0</v>
      </c>
      <c r="U226" s="23">
        <f>Listopad!D226</f>
        <v>0</v>
      </c>
      <c r="V226" s="23">
        <f>Grudzień!D226</f>
        <v>0</v>
      </c>
    </row>
    <row r="227" spans="2:22" ht="16" outlineLevel="1">
      <c r="B227" s="51" t="str">
        <f>'Wzorzec kategorii'!B189</f>
        <v>.</v>
      </c>
      <c r="C227" s="66">
        <f>Styczeń!C227+Luty!C227+Marzec!C227+Kwiecień!C227+Maj!C227+Czerwiec!C227+Lipiec!C227+Sierpień!C227+Wrzesień!C227+Październik!C227+Listopad!C227+Grudzień!C227</f>
        <v>0</v>
      </c>
      <c r="D227" s="66">
        <f t="shared" si="48"/>
        <v>0</v>
      </c>
      <c r="E227" s="53">
        <f t="shared" si="49"/>
        <v>0</v>
      </c>
      <c r="F227" s="54" t="str">
        <f t="shared" si="50"/>
        <v/>
      </c>
      <c r="G227" s="59"/>
      <c r="I227" s="51" t="s">
        <v>159</v>
      </c>
      <c r="J227" s="74">
        <f t="shared" si="47"/>
        <v>0</v>
      </c>
      <c r="K227" s="23">
        <f>Styczeń!D227</f>
        <v>0</v>
      </c>
      <c r="L227" s="23">
        <f>Luty!D227</f>
        <v>0</v>
      </c>
      <c r="M227" s="23">
        <f>Marzec!D227</f>
        <v>0</v>
      </c>
      <c r="N227" s="23">
        <f>Kwiecień!D227</f>
        <v>0</v>
      </c>
      <c r="O227" s="23">
        <f>Maj!D227</f>
        <v>0</v>
      </c>
      <c r="P227" s="23">
        <f>Czerwiec!D227</f>
        <v>0</v>
      </c>
      <c r="Q227" s="23">
        <f>Lipiec!D227</f>
        <v>0</v>
      </c>
      <c r="R227" s="23">
        <f>Sierpień!D227</f>
        <v>0</v>
      </c>
      <c r="S227" s="23">
        <f>Wrzesień!D227</f>
        <v>0</v>
      </c>
      <c r="T227" s="23">
        <f>Październik!D227</f>
        <v>0</v>
      </c>
      <c r="U227" s="23">
        <f>Listopad!D227</f>
        <v>0</v>
      </c>
      <c r="V227" s="23">
        <f>Grudzień!D227</f>
        <v>0</v>
      </c>
    </row>
    <row r="228" spans="2:22" outlineLevel="1">
      <c r="I228" s="75"/>
    </row>
    <row r="229" spans="2:22" ht="16">
      <c r="B229" s="63" t="str">
        <f>'Wzorzec kategorii'!B191</f>
        <v>INNE 2</v>
      </c>
      <c r="C229" s="47">
        <f>Styczeń!C229+Luty!C229+Marzec!C229+Kwiecień!C229+Maj!C229+Czerwiec!C229+Lipiec!C229+Sierpień!C229+Wrzesień!C229+Październik!C229+Listopad!C229+Grudzień!C229</f>
        <v>0</v>
      </c>
      <c r="D229" s="48">
        <f>(SUM(K229:V229))</f>
        <v>0</v>
      </c>
      <c r="E229" s="63">
        <f>C229-D229</f>
        <v>0</v>
      </c>
      <c r="F229" s="49" t="str">
        <f>IFERROR(D229/C229,"")</f>
        <v/>
      </c>
      <c r="G229" s="63"/>
      <c r="I229" s="77" t="s">
        <v>156</v>
      </c>
      <c r="J229" s="74">
        <f t="shared" ref="J229:J239" si="51">(SUM(K229:V229)/$J$44)</f>
        <v>0</v>
      </c>
      <c r="K229" s="47">
        <f>Styczeń!D229</f>
        <v>0</v>
      </c>
      <c r="L229" s="47">
        <f>Luty!D229</f>
        <v>0</v>
      </c>
      <c r="M229" s="47">
        <f>Marzec!D229</f>
        <v>0</v>
      </c>
      <c r="N229" s="47">
        <f>Kwiecień!D229</f>
        <v>0</v>
      </c>
      <c r="O229" s="47">
        <f>Maj!D229</f>
        <v>0</v>
      </c>
      <c r="P229" s="47">
        <f>Czerwiec!D229</f>
        <v>0</v>
      </c>
      <c r="Q229" s="47">
        <f>Lipiec!D229</f>
        <v>0</v>
      </c>
      <c r="R229" s="47">
        <f>Sierpień!D229</f>
        <v>0</v>
      </c>
      <c r="S229" s="47">
        <f>Wrzesień!D229</f>
        <v>0</v>
      </c>
      <c r="T229" s="47">
        <f>Październik!D229</f>
        <v>0</v>
      </c>
      <c r="U229" s="47">
        <f>Listopad!D229</f>
        <v>0</v>
      </c>
      <c r="V229" s="47">
        <f>Grudzień!D229</f>
        <v>0</v>
      </c>
    </row>
    <row r="230" spans="2:22" ht="16" outlineLevel="1">
      <c r="B230" s="51" t="str">
        <f>'Wzorzec kategorii'!B192</f>
        <v>.</v>
      </c>
      <c r="C230" s="66">
        <f>Styczeń!C230+Luty!C230+Marzec!C230+Kwiecień!C230+Maj!C230+Czerwiec!C230+Lipiec!C230+Sierpień!C230+Wrzesień!C230+Październik!C230+Listopad!C230+Grudzień!C230</f>
        <v>0</v>
      </c>
      <c r="D230" s="66">
        <f t="shared" ref="D230:D239" si="52">(SUM(K230:V230))</f>
        <v>0</v>
      </c>
      <c r="E230" s="53">
        <f t="shared" ref="E230:E239" si="53">C230-D230</f>
        <v>0</v>
      </c>
      <c r="F230" s="54" t="str">
        <f t="shared" ref="F230:F239" si="54">IFERROR(D230/C230,"")</f>
        <v/>
      </c>
      <c r="G230" s="59"/>
      <c r="I230" s="51" t="s">
        <v>159</v>
      </c>
      <c r="J230" s="74">
        <f t="shared" si="51"/>
        <v>0</v>
      </c>
      <c r="K230" s="23">
        <f>Styczeń!D230</f>
        <v>0</v>
      </c>
      <c r="L230" s="23">
        <f>Luty!D230</f>
        <v>0</v>
      </c>
      <c r="M230" s="23">
        <f>Marzec!D230</f>
        <v>0</v>
      </c>
      <c r="N230" s="23">
        <f>Kwiecień!D230</f>
        <v>0</v>
      </c>
      <c r="O230" s="23">
        <f>Maj!D230</f>
        <v>0</v>
      </c>
      <c r="P230" s="23">
        <f>Czerwiec!D230</f>
        <v>0</v>
      </c>
      <c r="Q230" s="23">
        <f>Lipiec!D230</f>
        <v>0</v>
      </c>
      <c r="R230" s="23">
        <f>Sierpień!D230</f>
        <v>0</v>
      </c>
      <c r="S230" s="23">
        <f>Wrzesień!D230</f>
        <v>0</v>
      </c>
      <c r="T230" s="23">
        <f>Październik!D230</f>
        <v>0</v>
      </c>
      <c r="U230" s="23">
        <f>Listopad!D230</f>
        <v>0</v>
      </c>
      <c r="V230" s="23">
        <f>Grudzień!D230</f>
        <v>0</v>
      </c>
    </row>
    <row r="231" spans="2:22" ht="16" outlineLevel="1">
      <c r="B231" s="51" t="str">
        <f>'Wzorzec kategorii'!B193</f>
        <v>.</v>
      </c>
      <c r="C231" s="66">
        <f>Styczeń!C231+Luty!C231+Marzec!C231+Kwiecień!C231+Maj!C231+Czerwiec!C231+Lipiec!C231+Sierpień!C231+Wrzesień!C231+Październik!C231+Listopad!C231+Grudzień!C231</f>
        <v>0</v>
      </c>
      <c r="D231" s="66">
        <f t="shared" si="52"/>
        <v>0</v>
      </c>
      <c r="E231" s="53">
        <f t="shared" si="53"/>
        <v>0</v>
      </c>
      <c r="F231" s="54" t="str">
        <f t="shared" si="54"/>
        <v/>
      </c>
      <c r="G231" s="59"/>
      <c r="I231" s="51" t="s">
        <v>159</v>
      </c>
      <c r="J231" s="74">
        <f t="shared" si="51"/>
        <v>0</v>
      </c>
      <c r="K231" s="23">
        <f>Styczeń!D231</f>
        <v>0</v>
      </c>
      <c r="L231" s="23">
        <f>Luty!D231</f>
        <v>0</v>
      </c>
      <c r="M231" s="23">
        <f>Marzec!D231</f>
        <v>0</v>
      </c>
      <c r="N231" s="23">
        <f>Kwiecień!D231</f>
        <v>0</v>
      </c>
      <c r="O231" s="23">
        <f>Maj!D231</f>
        <v>0</v>
      </c>
      <c r="P231" s="23">
        <f>Czerwiec!D231</f>
        <v>0</v>
      </c>
      <c r="Q231" s="23">
        <f>Lipiec!D231</f>
        <v>0</v>
      </c>
      <c r="R231" s="23">
        <f>Sierpień!D231</f>
        <v>0</v>
      </c>
      <c r="S231" s="23">
        <f>Wrzesień!D231</f>
        <v>0</v>
      </c>
      <c r="T231" s="23">
        <f>Październik!D231</f>
        <v>0</v>
      </c>
      <c r="U231" s="23">
        <f>Listopad!D231</f>
        <v>0</v>
      </c>
      <c r="V231" s="23">
        <f>Grudzień!D231</f>
        <v>0</v>
      </c>
    </row>
    <row r="232" spans="2:22" ht="16" outlineLevel="1">
      <c r="B232" s="51" t="str">
        <f>'Wzorzec kategorii'!B194</f>
        <v>.</v>
      </c>
      <c r="C232" s="66">
        <f>Styczeń!C232+Luty!C232+Marzec!C232+Kwiecień!C232+Maj!C232+Czerwiec!C232+Lipiec!C232+Sierpień!C232+Wrzesień!C232+Październik!C232+Listopad!C232+Grudzień!C232</f>
        <v>0</v>
      </c>
      <c r="D232" s="66">
        <f t="shared" si="52"/>
        <v>0</v>
      </c>
      <c r="E232" s="53">
        <f t="shared" si="53"/>
        <v>0</v>
      </c>
      <c r="F232" s="54" t="str">
        <f t="shared" si="54"/>
        <v/>
      </c>
      <c r="G232" s="59"/>
      <c r="I232" s="51" t="s">
        <v>159</v>
      </c>
      <c r="J232" s="74">
        <f t="shared" si="51"/>
        <v>0</v>
      </c>
      <c r="K232" s="23">
        <f>Styczeń!D232</f>
        <v>0</v>
      </c>
      <c r="L232" s="23">
        <f>Luty!D232</f>
        <v>0</v>
      </c>
      <c r="M232" s="23">
        <f>Marzec!D232</f>
        <v>0</v>
      </c>
      <c r="N232" s="23">
        <f>Kwiecień!D232</f>
        <v>0</v>
      </c>
      <c r="O232" s="23">
        <f>Maj!D232</f>
        <v>0</v>
      </c>
      <c r="P232" s="23">
        <f>Czerwiec!D232</f>
        <v>0</v>
      </c>
      <c r="Q232" s="23">
        <f>Lipiec!D232</f>
        <v>0</v>
      </c>
      <c r="R232" s="23">
        <f>Sierpień!D232</f>
        <v>0</v>
      </c>
      <c r="S232" s="23">
        <f>Wrzesień!D232</f>
        <v>0</v>
      </c>
      <c r="T232" s="23">
        <f>Październik!D232</f>
        <v>0</v>
      </c>
      <c r="U232" s="23">
        <f>Listopad!D232</f>
        <v>0</v>
      </c>
      <c r="V232" s="23">
        <f>Grudzień!D232</f>
        <v>0</v>
      </c>
    </row>
    <row r="233" spans="2:22" ht="16" outlineLevel="1">
      <c r="B233" s="51" t="str">
        <f>'Wzorzec kategorii'!B195</f>
        <v>.</v>
      </c>
      <c r="C233" s="66">
        <f>Styczeń!C233+Luty!C233+Marzec!C233+Kwiecień!C233+Maj!C233+Czerwiec!C233+Lipiec!C233+Sierpień!C233+Wrzesień!C233+Październik!C233+Listopad!C233+Grudzień!C233</f>
        <v>0</v>
      </c>
      <c r="D233" s="66">
        <f t="shared" si="52"/>
        <v>0</v>
      </c>
      <c r="E233" s="53">
        <f t="shared" si="53"/>
        <v>0</v>
      </c>
      <c r="F233" s="54" t="str">
        <f t="shared" si="54"/>
        <v/>
      </c>
      <c r="G233" s="59"/>
      <c r="I233" s="51" t="s">
        <v>159</v>
      </c>
      <c r="J233" s="74">
        <f t="shared" si="51"/>
        <v>0</v>
      </c>
      <c r="K233" s="23">
        <f>Styczeń!D233</f>
        <v>0</v>
      </c>
      <c r="L233" s="23">
        <f>Luty!D233</f>
        <v>0</v>
      </c>
      <c r="M233" s="23">
        <f>Marzec!D233</f>
        <v>0</v>
      </c>
      <c r="N233" s="23">
        <f>Kwiecień!D233</f>
        <v>0</v>
      </c>
      <c r="O233" s="23">
        <f>Maj!D233</f>
        <v>0</v>
      </c>
      <c r="P233" s="23">
        <f>Czerwiec!D233</f>
        <v>0</v>
      </c>
      <c r="Q233" s="23">
        <f>Lipiec!D233</f>
        <v>0</v>
      </c>
      <c r="R233" s="23">
        <f>Sierpień!D233</f>
        <v>0</v>
      </c>
      <c r="S233" s="23">
        <f>Wrzesień!D233</f>
        <v>0</v>
      </c>
      <c r="T233" s="23">
        <f>Październik!D233</f>
        <v>0</v>
      </c>
      <c r="U233" s="23">
        <f>Listopad!D233</f>
        <v>0</v>
      </c>
      <c r="V233" s="23">
        <f>Grudzień!D233</f>
        <v>0</v>
      </c>
    </row>
    <row r="234" spans="2:22" ht="16" outlineLevel="1">
      <c r="B234" s="51" t="str">
        <f>'Wzorzec kategorii'!B196</f>
        <v>.</v>
      </c>
      <c r="C234" s="66">
        <f>Styczeń!C234+Luty!C234+Marzec!C234+Kwiecień!C234+Maj!C234+Czerwiec!C234+Lipiec!C234+Sierpień!C234+Wrzesień!C234+Październik!C234+Listopad!C234+Grudzień!C234</f>
        <v>0</v>
      </c>
      <c r="D234" s="66">
        <f t="shared" si="52"/>
        <v>0</v>
      </c>
      <c r="E234" s="53">
        <f t="shared" si="53"/>
        <v>0</v>
      </c>
      <c r="F234" s="54" t="str">
        <f t="shared" si="54"/>
        <v/>
      </c>
      <c r="G234" s="59"/>
      <c r="I234" s="51" t="s">
        <v>159</v>
      </c>
      <c r="J234" s="74">
        <f t="shared" si="51"/>
        <v>0</v>
      </c>
      <c r="K234" s="23">
        <f>Styczeń!D234</f>
        <v>0</v>
      </c>
      <c r="L234" s="23">
        <f>Luty!D234</f>
        <v>0</v>
      </c>
      <c r="M234" s="23">
        <f>Marzec!D234</f>
        <v>0</v>
      </c>
      <c r="N234" s="23">
        <f>Kwiecień!D234</f>
        <v>0</v>
      </c>
      <c r="O234" s="23">
        <f>Maj!D234</f>
        <v>0</v>
      </c>
      <c r="P234" s="23">
        <f>Czerwiec!D234</f>
        <v>0</v>
      </c>
      <c r="Q234" s="23">
        <f>Lipiec!D234</f>
        <v>0</v>
      </c>
      <c r="R234" s="23">
        <f>Sierpień!D234</f>
        <v>0</v>
      </c>
      <c r="S234" s="23">
        <f>Wrzesień!D234</f>
        <v>0</v>
      </c>
      <c r="T234" s="23">
        <f>Październik!D234</f>
        <v>0</v>
      </c>
      <c r="U234" s="23">
        <f>Listopad!D234</f>
        <v>0</v>
      </c>
      <c r="V234" s="23">
        <f>Grudzień!D234</f>
        <v>0</v>
      </c>
    </row>
    <row r="235" spans="2:22" ht="16" outlineLevel="1">
      <c r="B235" s="51" t="str">
        <f>'Wzorzec kategorii'!B197</f>
        <v>.</v>
      </c>
      <c r="C235" s="66">
        <f>Styczeń!C235+Luty!C235+Marzec!C235+Kwiecień!C235+Maj!C235+Czerwiec!C235+Lipiec!C235+Sierpień!C235+Wrzesień!C235+Październik!C235+Listopad!C235+Grudzień!C235</f>
        <v>0</v>
      </c>
      <c r="D235" s="66">
        <f t="shared" si="52"/>
        <v>0</v>
      </c>
      <c r="E235" s="53">
        <f t="shared" si="53"/>
        <v>0</v>
      </c>
      <c r="F235" s="54" t="str">
        <f t="shared" si="54"/>
        <v/>
      </c>
      <c r="G235" s="59"/>
      <c r="I235" s="51" t="s">
        <v>159</v>
      </c>
      <c r="J235" s="74">
        <f t="shared" si="51"/>
        <v>0</v>
      </c>
      <c r="K235" s="23">
        <f>Styczeń!D235</f>
        <v>0</v>
      </c>
      <c r="L235" s="23">
        <f>Luty!D235</f>
        <v>0</v>
      </c>
      <c r="M235" s="23">
        <f>Marzec!D235</f>
        <v>0</v>
      </c>
      <c r="N235" s="23">
        <f>Kwiecień!D235</f>
        <v>0</v>
      </c>
      <c r="O235" s="23">
        <f>Maj!D235</f>
        <v>0</v>
      </c>
      <c r="P235" s="23">
        <f>Czerwiec!D235</f>
        <v>0</v>
      </c>
      <c r="Q235" s="23">
        <f>Lipiec!D235</f>
        <v>0</v>
      </c>
      <c r="R235" s="23">
        <f>Sierpień!D235</f>
        <v>0</v>
      </c>
      <c r="S235" s="23">
        <f>Wrzesień!D235</f>
        <v>0</v>
      </c>
      <c r="T235" s="23">
        <f>Październik!D235</f>
        <v>0</v>
      </c>
      <c r="U235" s="23">
        <f>Listopad!D235</f>
        <v>0</v>
      </c>
      <c r="V235" s="23">
        <f>Grudzień!D235</f>
        <v>0</v>
      </c>
    </row>
    <row r="236" spans="2:22" ht="16" outlineLevel="1">
      <c r="B236" s="51" t="str">
        <f>'Wzorzec kategorii'!B198</f>
        <v>.</v>
      </c>
      <c r="C236" s="66">
        <f>Styczeń!C236+Luty!C236+Marzec!C236+Kwiecień!C236+Maj!C236+Czerwiec!C236+Lipiec!C236+Sierpień!C236+Wrzesień!C236+Październik!C236+Listopad!C236+Grudzień!C236</f>
        <v>0</v>
      </c>
      <c r="D236" s="66">
        <f t="shared" si="52"/>
        <v>0</v>
      </c>
      <c r="E236" s="53">
        <f t="shared" si="53"/>
        <v>0</v>
      </c>
      <c r="F236" s="54" t="str">
        <f t="shared" si="54"/>
        <v/>
      </c>
      <c r="G236" s="59"/>
      <c r="I236" s="51" t="s">
        <v>159</v>
      </c>
      <c r="J236" s="74">
        <f t="shared" si="51"/>
        <v>0</v>
      </c>
      <c r="K236" s="23">
        <f>Styczeń!D236</f>
        <v>0</v>
      </c>
      <c r="L236" s="23">
        <f>Luty!D236</f>
        <v>0</v>
      </c>
      <c r="M236" s="23">
        <f>Marzec!D236</f>
        <v>0</v>
      </c>
      <c r="N236" s="23">
        <f>Kwiecień!D236</f>
        <v>0</v>
      </c>
      <c r="O236" s="23">
        <f>Maj!D236</f>
        <v>0</v>
      </c>
      <c r="P236" s="23">
        <f>Czerwiec!D236</f>
        <v>0</v>
      </c>
      <c r="Q236" s="23">
        <f>Lipiec!D236</f>
        <v>0</v>
      </c>
      <c r="R236" s="23">
        <f>Sierpień!D236</f>
        <v>0</v>
      </c>
      <c r="S236" s="23">
        <f>Wrzesień!D236</f>
        <v>0</v>
      </c>
      <c r="T236" s="23">
        <f>Październik!D236</f>
        <v>0</v>
      </c>
      <c r="U236" s="23">
        <f>Listopad!D236</f>
        <v>0</v>
      </c>
      <c r="V236" s="23">
        <f>Grudzień!D236</f>
        <v>0</v>
      </c>
    </row>
    <row r="237" spans="2:22" ht="16" outlineLevel="1">
      <c r="B237" s="51" t="str">
        <f>'Wzorzec kategorii'!B199</f>
        <v>.</v>
      </c>
      <c r="C237" s="66">
        <f>Styczeń!C237+Luty!C237+Marzec!C237+Kwiecień!C237+Maj!C237+Czerwiec!C237+Lipiec!C237+Sierpień!C237+Wrzesień!C237+Październik!C237+Listopad!C237+Grudzień!C237</f>
        <v>0</v>
      </c>
      <c r="D237" s="66">
        <f t="shared" si="52"/>
        <v>0</v>
      </c>
      <c r="E237" s="53">
        <f t="shared" si="53"/>
        <v>0</v>
      </c>
      <c r="F237" s="54" t="str">
        <f t="shared" si="54"/>
        <v/>
      </c>
      <c r="G237" s="59"/>
      <c r="I237" s="51" t="s">
        <v>159</v>
      </c>
      <c r="J237" s="74">
        <f t="shared" si="51"/>
        <v>0</v>
      </c>
      <c r="K237" s="23">
        <f>Styczeń!D237</f>
        <v>0</v>
      </c>
      <c r="L237" s="23">
        <f>Luty!D237</f>
        <v>0</v>
      </c>
      <c r="M237" s="23">
        <f>Marzec!D237</f>
        <v>0</v>
      </c>
      <c r="N237" s="23">
        <f>Kwiecień!D237</f>
        <v>0</v>
      </c>
      <c r="O237" s="23">
        <f>Maj!D237</f>
        <v>0</v>
      </c>
      <c r="P237" s="23">
        <f>Czerwiec!D237</f>
        <v>0</v>
      </c>
      <c r="Q237" s="23">
        <f>Lipiec!D237</f>
        <v>0</v>
      </c>
      <c r="R237" s="23">
        <f>Sierpień!D237</f>
        <v>0</v>
      </c>
      <c r="S237" s="23">
        <f>Wrzesień!D237</f>
        <v>0</v>
      </c>
      <c r="T237" s="23">
        <f>Październik!D237</f>
        <v>0</v>
      </c>
      <c r="U237" s="23">
        <f>Listopad!D237</f>
        <v>0</v>
      </c>
      <c r="V237" s="23">
        <f>Grudzień!D237</f>
        <v>0</v>
      </c>
    </row>
    <row r="238" spans="2:22" ht="16" outlineLevel="1">
      <c r="B238" s="51" t="str">
        <f>'Wzorzec kategorii'!B200</f>
        <v>.</v>
      </c>
      <c r="C238" s="66">
        <f>Styczeń!C238+Luty!C238+Marzec!C238+Kwiecień!C238+Maj!C238+Czerwiec!C238+Lipiec!C238+Sierpień!C238+Wrzesień!C238+Październik!C238+Listopad!C238+Grudzień!C238</f>
        <v>0</v>
      </c>
      <c r="D238" s="66">
        <f t="shared" si="52"/>
        <v>0</v>
      </c>
      <c r="E238" s="53">
        <f t="shared" si="53"/>
        <v>0</v>
      </c>
      <c r="F238" s="54" t="str">
        <f t="shared" si="54"/>
        <v/>
      </c>
      <c r="G238" s="59"/>
      <c r="I238" s="51" t="s">
        <v>159</v>
      </c>
      <c r="J238" s="74">
        <f t="shared" si="51"/>
        <v>0</v>
      </c>
      <c r="K238" s="23">
        <f>Styczeń!D238</f>
        <v>0</v>
      </c>
      <c r="L238" s="23">
        <f>Luty!D238</f>
        <v>0</v>
      </c>
      <c r="M238" s="23">
        <f>Marzec!D238</f>
        <v>0</v>
      </c>
      <c r="N238" s="23">
        <f>Kwiecień!D238</f>
        <v>0</v>
      </c>
      <c r="O238" s="23">
        <f>Maj!D238</f>
        <v>0</v>
      </c>
      <c r="P238" s="23">
        <f>Czerwiec!D238</f>
        <v>0</v>
      </c>
      <c r="Q238" s="23">
        <f>Lipiec!D238</f>
        <v>0</v>
      </c>
      <c r="R238" s="23">
        <f>Sierpień!D238</f>
        <v>0</v>
      </c>
      <c r="S238" s="23">
        <f>Wrzesień!D238</f>
        <v>0</v>
      </c>
      <c r="T238" s="23">
        <f>Październik!D238</f>
        <v>0</v>
      </c>
      <c r="U238" s="23">
        <f>Listopad!D238</f>
        <v>0</v>
      </c>
      <c r="V238" s="23">
        <f>Grudzień!D238</f>
        <v>0</v>
      </c>
    </row>
    <row r="239" spans="2:22" ht="16" outlineLevel="1">
      <c r="B239" s="51" t="str">
        <f>'Wzorzec kategorii'!B201</f>
        <v>.</v>
      </c>
      <c r="C239" s="66">
        <f>Styczeń!C239+Luty!C239+Marzec!C239+Kwiecień!C239+Maj!C239+Czerwiec!C239+Lipiec!C239+Sierpień!C239+Wrzesień!C239+Październik!C239+Listopad!C239+Grudzień!C239</f>
        <v>0</v>
      </c>
      <c r="D239" s="66">
        <f t="shared" si="52"/>
        <v>0</v>
      </c>
      <c r="E239" s="53">
        <f t="shared" si="53"/>
        <v>0</v>
      </c>
      <c r="F239" s="54" t="str">
        <f t="shared" si="54"/>
        <v/>
      </c>
      <c r="G239" s="59"/>
      <c r="I239" s="51" t="s">
        <v>159</v>
      </c>
      <c r="J239" s="74">
        <f t="shared" si="51"/>
        <v>0</v>
      </c>
      <c r="K239" s="23">
        <f>Styczeń!D239</f>
        <v>0</v>
      </c>
      <c r="L239" s="23">
        <f>Luty!D239</f>
        <v>0</v>
      </c>
      <c r="M239" s="23">
        <f>Marzec!D239</f>
        <v>0</v>
      </c>
      <c r="N239" s="23">
        <f>Kwiecień!D239</f>
        <v>0</v>
      </c>
      <c r="O239" s="23">
        <f>Maj!D239</f>
        <v>0</v>
      </c>
      <c r="P239" s="23">
        <f>Czerwiec!D239</f>
        <v>0</v>
      </c>
      <c r="Q239" s="23">
        <f>Lipiec!D239</f>
        <v>0</v>
      </c>
      <c r="R239" s="23">
        <f>Sierpień!D239</f>
        <v>0</v>
      </c>
      <c r="S239" s="23">
        <f>Wrzesień!D239</f>
        <v>0</v>
      </c>
      <c r="T239" s="23">
        <f>Październik!D239</f>
        <v>0</v>
      </c>
      <c r="U239" s="23">
        <f>Listopad!D239</f>
        <v>0</v>
      </c>
      <c r="V239" s="23">
        <f>Grudzień!D239</f>
        <v>0</v>
      </c>
    </row>
    <row r="240" spans="2:22" outlineLevel="1">
      <c r="I240" s="75"/>
    </row>
    <row r="241" spans="2:22" ht="16">
      <c r="B241" s="63" t="str">
        <f>'Wzorzec kategorii'!B203</f>
        <v>INNE 3</v>
      </c>
      <c r="C241" s="47">
        <f>Styczeń!C241+Luty!C241+Marzec!C241+Kwiecień!C241+Maj!C241+Czerwiec!C241+Lipiec!C241+Sierpień!C241+Wrzesień!C241+Październik!C241+Listopad!C241+Grudzień!C241</f>
        <v>0</v>
      </c>
      <c r="D241" s="48">
        <f>(SUM(K241:V241))</f>
        <v>0</v>
      </c>
      <c r="E241" s="63">
        <f>C241-D241</f>
        <v>0</v>
      </c>
      <c r="F241" s="49" t="str">
        <f>IFERROR(D241/C241,"")</f>
        <v/>
      </c>
      <c r="G241" s="63"/>
      <c r="I241" s="77" t="s">
        <v>157</v>
      </c>
      <c r="J241" s="74">
        <f t="shared" ref="J241:J251" si="55">(SUM(K241:V241)/$J$44)</f>
        <v>0</v>
      </c>
      <c r="K241" s="47">
        <f>Styczeń!D241</f>
        <v>0</v>
      </c>
      <c r="L241" s="47">
        <f>Luty!D241</f>
        <v>0</v>
      </c>
      <c r="M241" s="47">
        <f>Marzec!D241</f>
        <v>0</v>
      </c>
      <c r="N241" s="47">
        <f>Kwiecień!D241</f>
        <v>0</v>
      </c>
      <c r="O241" s="47">
        <f>Maj!D241</f>
        <v>0</v>
      </c>
      <c r="P241" s="47">
        <f>Czerwiec!D241</f>
        <v>0</v>
      </c>
      <c r="Q241" s="47">
        <f>Lipiec!D241</f>
        <v>0</v>
      </c>
      <c r="R241" s="47">
        <f>Sierpień!D241</f>
        <v>0</v>
      </c>
      <c r="S241" s="47">
        <f>Wrzesień!D241</f>
        <v>0</v>
      </c>
      <c r="T241" s="47">
        <f>Październik!D241</f>
        <v>0</v>
      </c>
      <c r="U241" s="47">
        <f>Listopad!D241</f>
        <v>0</v>
      </c>
      <c r="V241" s="47">
        <f>Grudzień!D241</f>
        <v>0</v>
      </c>
    </row>
    <row r="242" spans="2:22" ht="16" outlineLevel="1">
      <c r="B242" s="51" t="str">
        <f>'Wzorzec kategorii'!B204</f>
        <v>.</v>
      </c>
      <c r="C242" s="66">
        <f>Styczeń!C242+Luty!C242+Marzec!C242+Kwiecień!C242+Maj!C242+Czerwiec!C242+Lipiec!C242+Sierpień!C242+Wrzesień!C242+Październik!C242+Listopad!C242+Grudzień!C242</f>
        <v>0</v>
      </c>
      <c r="D242" s="66">
        <f t="shared" ref="D242:D251" si="56">(SUM(K242:V242))</f>
        <v>0</v>
      </c>
      <c r="E242" s="53">
        <f t="shared" ref="E242:E251" si="57">C242-D242</f>
        <v>0</v>
      </c>
      <c r="F242" s="54" t="str">
        <f t="shared" ref="F242:F251" si="58">IFERROR(D242/C242,"")</f>
        <v/>
      </c>
      <c r="G242" s="59"/>
      <c r="I242" s="51" t="s">
        <v>159</v>
      </c>
      <c r="J242" s="74">
        <f t="shared" si="55"/>
        <v>0</v>
      </c>
      <c r="K242" s="23">
        <f>Styczeń!D242</f>
        <v>0</v>
      </c>
      <c r="L242" s="23">
        <f>Luty!D242</f>
        <v>0</v>
      </c>
      <c r="M242" s="23">
        <f>Marzec!D242</f>
        <v>0</v>
      </c>
      <c r="N242" s="23">
        <f>Kwiecień!D242</f>
        <v>0</v>
      </c>
      <c r="O242" s="23">
        <f>Maj!D242</f>
        <v>0</v>
      </c>
      <c r="P242" s="23">
        <f>Czerwiec!D242</f>
        <v>0</v>
      </c>
      <c r="Q242" s="23">
        <f>Lipiec!D242</f>
        <v>0</v>
      </c>
      <c r="R242" s="23">
        <f>Sierpień!D242</f>
        <v>0</v>
      </c>
      <c r="S242" s="23">
        <f>Wrzesień!D242</f>
        <v>0</v>
      </c>
      <c r="T242" s="23">
        <f>Październik!D242</f>
        <v>0</v>
      </c>
      <c r="U242" s="23">
        <f>Listopad!D242</f>
        <v>0</v>
      </c>
      <c r="V242" s="23">
        <f>Grudzień!D242</f>
        <v>0</v>
      </c>
    </row>
    <row r="243" spans="2:22" ht="16" outlineLevel="1">
      <c r="B243" s="51" t="str">
        <f>'Wzorzec kategorii'!B205</f>
        <v>.</v>
      </c>
      <c r="C243" s="66">
        <f>Styczeń!C243+Luty!C243+Marzec!C243+Kwiecień!C243+Maj!C243+Czerwiec!C243+Lipiec!C243+Sierpień!C243+Wrzesień!C243+Październik!C243+Listopad!C243+Grudzień!C243</f>
        <v>0</v>
      </c>
      <c r="D243" s="66">
        <f t="shared" si="56"/>
        <v>0</v>
      </c>
      <c r="E243" s="53">
        <f t="shared" si="57"/>
        <v>0</v>
      </c>
      <c r="F243" s="54" t="str">
        <f t="shared" si="58"/>
        <v/>
      </c>
      <c r="G243" s="59"/>
      <c r="I243" s="51" t="s">
        <v>159</v>
      </c>
      <c r="J243" s="74">
        <f t="shared" si="55"/>
        <v>0</v>
      </c>
      <c r="K243" s="23">
        <f>Styczeń!D243</f>
        <v>0</v>
      </c>
      <c r="L243" s="23">
        <f>Luty!D243</f>
        <v>0</v>
      </c>
      <c r="M243" s="23">
        <f>Marzec!D243</f>
        <v>0</v>
      </c>
      <c r="N243" s="23">
        <f>Kwiecień!D243</f>
        <v>0</v>
      </c>
      <c r="O243" s="23">
        <f>Maj!D243</f>
        <v>0</v>
      </c>
      <c r="P243" s="23">
        <f>Czerwiec!D243</f>
        <v>0</v>
      </c>
      <c r="Q243" s="23">
        <f>Lipiec!D243</f>
        <v>0</v>
      </c>
      <c r="R243" s="23">
        <f>Sierpień!D243</f>
        <v>0</v>
      </c>
      <c r="S243" s="23">
        <f>Wrzesień!D243</f>
        <v>0</v>
      </c>
      <c r="T243" s="23">
        <f>Październik!D243</f>
        <v>0</v>
      </c>
      <c r="U243" s="23">
        <f>Listopad!D243</f>
        <v>0</v>
      </c>
      <c r="V243" s="23">
        <f>Grudzień!D243</f>
        <v>0</v>
      </c>
    </row>
    <row r="244" spans="2:22" ht="16" outlineLevel="1">
      <c r="B244" s="51" t="str">
        <f>'Wzorzec kategorii'!B206</f>
        <v>.</v>
      </c>
      <c r="C244" s="66">
        <f>Styczeń!C244+Luty!C244+Marzec!C244+Kwiecień!C244+Maj!C244+Czerwiec!C244+Lipiec!C244+Sierpień!C244+Wrzesień!C244+Październik!C244+Listopad!C244+Grudzień!C244</f>
        <v>0</v>
      </c>
      <c r="D244" s="66">
        <f t="shared" si="56"/>
        <v>0</v>
      </c>
      <c r="E244" s="53">
        <f t="shared" si="57"/>
        <v>0</v>
      </c>
      <c r="F244" s="54" t="str">
        <f t="shared" si="58"/>
        <v/>
      </c>
      <c r="G244" s="59"/>
      <c r="I244" s="51" t="s">
        <v>159</v>
      </c>
      <c r="J244" s="74">
        <f t="shared" si="55"/>
        <v>0</v>
      </c>
      <c r="K244" s="23">
        <f>Styczeń!D244</f>
        <v>0</v>
      </c>
      <c r="L244" s="23">
        <f>Luty!D244</f>
        <v>0</v>
      </c>
      <c r="M244" s="23">
        <f>Marzec!D244</f>
        <v>0</v>
      </c>
      <c r="N244" s="23">
        <f>Kwiecień!D244</f>
        <v>0</v>
      </c>
      <c r="O244" s="23">
        <f>Maj!D244</f>
        <v>0</v>
      </c>
      <c r="P244" s="23">
        <f>Czerwiec!D244</f>
        <v>0</v>
      </c>
      <c r="Q244" s="23">
        <f>Lipiec!D244</f>
        <v>0</v>
      </c>
      <c r="R244" s="23">
        <f>Sierpień!D244</f>
        <v>0</v>
      </c>
      <c r="S244" s="23">
        <f>Wrzesień!D244</f>
        <v>0</v>
      </c>
      <c r="T244" s="23">
        <f>Październik!D244</f>
        <v>0</v>
      </c>
      <c r="U244" s="23">
        <f>Listopad!D244</f>
        <v>0</v>
      </c>
      <c r="V244" s="23">
        <f>Grudzień!D244</f>
        <v>0</v>
      </c>
    </row>
    <row r="245" spans="2:22" ht="16" outlineLevel="1">
      <c r="B245" s="51" t="str">
        <f>'Wzorzec kategorii'!B207</f>
        <v>.</v>
      </c>
      <c r="C245" s="66">
        <f>Styczeń!C245+Luty!C245+Marzec!C245+Kwiecień!C245+Maj!C245+Czerwiec!C245+Lipiec!C245+Sierpień!C245+Wrzesień!C245+Październik!C245+Listopad!C245+Grudzień!C245</f>
        <v>0</v>
      </c>
      <c r="D245" s="66">
        <f t="shared" si="56"/>
        <v>0</v>
      </c>
      <c r="E245" s="53">
        <f t="shared" si="57"/>
        <v>0</v>
      </c>
      <c r="F245" s="54" t="str">
        <f t="shared" si="58"/>
        <v/>
      </c>
      <c r="G245" s="59"/>
      <c r="I245" s="51" t="s">
        <v>159</v>
      </c>
      <c r="J245" s="74">
        <f t="shared" si="55"/>
        <v>0</v>
      </c>
      <c r="K245" s="23">
        <f>Styczeń!D245</f>
        <v>0</v>
      </c>
      <c r="L245" s="23">
        <f>Luty!D245</f>
        <v>0</v>
      </c>
      <c r="M245" s="23">
        <f>Marzec!D245</f>
        <v>0</v>
      </c>
      <c r="N245" s="23">
        <f>Kwiecień!D245</f>
        <v>0</v>
      </c>
      <c r="O245" s="23">
        <f>Maj!D245</f>
        <v>0</v>
      </c>
      <c r="P245" s="23">
        <f>Czerwiec!D245</f>
        <v>0</v>
      </c>
      <c r="Q245" s="23">
        <f>Lipiec!D245</f>
        <v>0</v>
      </c>
      <c r="R245" s="23">
        <f>Sierpień!D245</f>
        <v>0</v>
      </c>
      <c r="S245" s="23">
        <f>Wrzesień!D245</f>
        <v>0</v>
      </c>
      <c r="T245" s="23">
        <f>Październik!D245</f>
        <v>0</v>
      </c>
      <c r="U245" s="23">
        <f>Listopad!D245</f>
        <v>0</v>
      </c>
      <c r="V245" s="23">
        <f>Grudzień!D245</f>
        <v>0</v>
      </c>
    </row>
    <row r="246" spans="2:22" ht="16" outlineLevel="1">
      <c r="B246" s="51" t="str">
        <f>'Wzorzec kategorii'!B208</f>
        <v>.</v>
      </c>
      <c r="C246" s="66">
        <f>Styczeń!C246+Luty!C246+Marzec!C246+Kwiecień!C246+Maj!C246+Czerwiec!C246+Lipiec!C246+Sierpień!C246+Wrzesień!C246+Październik!C246+Listopad!C246+Grudzień!C246</f>
        <v>0</v>
      </c>
      <c r="D246" s="66">
        <f t="shared" si="56"/>
        <v>0</v>
      </c>
      <c r="E246" s="53">
        <f t="shared" si="57"/>
        <v>0</v>
      </c>
      <c r="F246" s="54" t="str">
        <f t="shared" si="58"/>
        <v/>
      </c>
      <c r="G246" s="59"/>
      <c r="I246" s="51" t="s">
        <v>159</v>
      </c>
      <c r="J246" s="74">
        <f t="shared" si="55"/>
        <v>0</v>
      </c>
      <c r="K246" s="23">
        <f>Styczeń!D246</f>
        <v>0</v>
      </c>
      <c r="L246" s="23">
        <f>Luty!D246</f>
        <v>0</v>
      </c>
      <c r="M246" s="23">
        <f>Marzec!D246</f>
        <v>0</v>
      </c>
      <c r="N246" s="23">
        <f>Kwiecień!D246</f>
        <v>0</v>
      </c>
      <c r="O246" s="23">
        <f>Maj!D246</f>
        <v>0</v>
      </c>
      <c r="P246" s="23">
        <f>Czerwiec!D246</f>
        <v>0</v>
      </c>
      <c r="Q246" s="23">
        <f>Lipiec!D246</f>
        <v>0</v>
      </c>
      <c r="R246" s="23">
        <f>Sierpień!D246</f>
        <v>0</v>
      </c>
      <c r="S246" s="23">
        <f>Wrzesień!D246</f>
        <v>0</v>
      </c>
      <c r="T246" s="23">
        <f>Październik!D246</f>
        <v>0</v>
      </c>
      <c r="U246" s="23">
        <f>Listopad!D246</f>
        <v>0</v>
      </c>
      <c r="V246" s="23">
        <f>Grudzień!D246</f>
        <v>0</v>
      </c>
    </row>
    <row r="247" spans="2:22" ht="16" outlineLevel="1">
      <c r="B247" s="51" t="str">
        <f>'Wzorzec kategorii'!B209</f>
        <v>.</v>
      </c>
      <c r="C247" s="66">
        <f>Styczeń!C247+Luty!C247+Marzec!C247+Kwiecień!C247+Maj!C247+Czerwiec!C247+Lipiec!C247+Sierpień!C247+Wrzesień!C247+Październik!C247+Listopad!C247+Grudzień!C247</f>
        <v>0</v>
      </c>
      <c r="D247" s="66">
        <f t="shared" si="56"/>
        <v>0</v>
      </c>
      <c r="E247" s="53">
        <f t="shared" si="57"/>
        <v>0</v>
      </c>
      <c r="F247" s="54" t="str">
        <f t="shared" si="58"/>
        <v/>
      </c>
      <c r="G247" s="59"/>
      <c r="I247" s="51" t="s">
        <v>159</v>
      </c>
      <c r="J247" s="74">
        <f t="shared" si="55"/>
        <v>0</v>
      </c>
      <c r="K247" s="23">
        <f>Styczeń!D247</f>
        <v>0</v>
      </c>
      <c r="L247" s="23">
        <f>Luty!D247</f>
        <v>0</v>
      </c>
      <c r="M247" s="23">
        <f>Marzec!D247</f>
        <v>0</v>
      </c>
      <c r="N247" s="23">
        <f>Kwiecień!D247</f>
        <v>0</v>
      </c>
      <c r="O247" s="23">
        <f>Maj!D247</f>
        <v>0</v>
      </c>
      <c r="P247" s="23">
        <f>Czerwiec!D247</f>
        <v>0</v>
      </c>
      <c r="Q247" s="23">
        <f>Lipiec!D247</f>
        <v>0</v>
      </c>
      <c r="R247" s="23">
        <f>Sierpień!D247</f>
        <v>0</v>
      </c>
      <c r="S247" s="23">
        <f>Wrzesień!D247</f>
        <v>0</v>
      </c>
      <c r="T247" s="23">
        <f>Październik!D247</f>
        <v>0</v>
      </c>
      <c r="U247" s="23">
        <f>Listopad!D247</f>
        <v>0</v>
      </c>
      <c r="V247" s="23">
        <f>Grudzień!D247</f>
        <v>0</v>
      </c>
    </row>
    <row r="248" spans="2:22" ht="16" outlineLevel="1">
      <c r="B248" s="51" t="str">
        <f>'Wzorzec kategorii'!B210</f>
        <v>.</v>
      </c>
      <c r="C248" s="66">
        <f>Styczeń!C248+Luty!C248+Marzec!C248+Kwiecień!C248+Maj!C248+Czerwiec!C248+Lipiec!C248+Sierpień!C248+Wrzesień!C248+Październik!C248+Listopad!C248+Grudzień!C248</f>
        <v>0</v>
      </c>
      <c r="D248" s="66">
        <f t="shared" si="56"/>
        <v>0</v>
      </c>
      <c r="E248" s="53">
        <f t="shared" si="57"/>
        <v>0</v>
      </c>
      <c r="F248" s="54" t="str">
        <f t="shared" si="58"/>
        <v/>
      </c>
      <c r="G248" s="59"/>
      <c r="I248" s="51" t="s">
        <v>159</v>
      </c>
      <c r="J248" s="74">
        <f t="shared" si="55"/>
        <v>0</v>
      </c>
      <c r="K248" s="23">
        <f>Styczeń!D248</f>
        <v>0</v>
      </c>
      <c r="L248" s="23">
        <f>Luty!D248</f>
        <v>0</v>
      </c>
      <c r="M248" s="23">
        <f>Marzec!D248</f>
        <v>0</v>
      </c>
      <c r="N248" s="23">
        <f>Kwiecień!D248</f>
        <v>0</v>
      </c>
      <c r="O248" s="23">
        <f>Maj!D248</f>
        <v>0</v>
      </c>
      <c r="P248" s="23">
        <f>Czerwiec!D248</f>
        <v>0</v>
      </c>
      <c r="Q248" s="23">
        <f>Lipiec!D248</f>
        <v>0</v>
      </c>
      <c r="R248" s="23">
        <f>Sierpień!D248</f>
        <v>0</v>
      </c>
      <c r="S248" s="23">
        <f>Wrzesień!D248</f>
        <v>0</v>
      </c>
      <c r="T248" s="23">
        <f>Październik!D248</f>
        <v>0</v>
      </c>
      <c r="U248" s="23">
        <f>Listopad!D248</f>
        <v>0</v>
      </c>
      <c r="V248" s="23">
        <f>Grudzień!D248</f>
        <v>0</v>
      </c>
    </row>
    <row r="249" spans="2:22" ht="16" outlineLevel="1">
      <c r="B249" s="51" t="str">
        <f>'Wzorzec kategorii'!B211</f>
        <v>.</v>
      </c>
      <c r="C249" s="66">
        <f>Styczeń!C249+Luty!C249+Marzec!C249+Kwiecień!C249+Maj!C249+Czerwiec!C249+Lipiec!C249+Sierpień!C249+Wrzesień!C249+Październik!C249+Listopad!C249+Grudzień!C249</f>
        <v>0</v>
      </c>
      <c r="D249" s="66">
        <f t="shared" si="56"/>
        <v>0</v>
      </c>
      <c r="E249" s="53">
        <f t="shared" si="57"/>
        <v>0</v>
      </c>
      <c r="F249" s="54" t="str">
        <f t="shared" si="58"/>
        <v/>
      </c>
      <c r="G249" s="59"/>
      <c r="I249" s="51" t="s">
        <v>159</v>
      </c>
      <c r="J249" s="74">
        <f t="shared" si="55"/>
        <v>0</v>
      </c>
      <c r="K249" s="23">
        <f>Styczeń!D249</f>
        <v>0</v>
      </c>
      <c r="L249" s="23">
        <f>Luty!D249</f>
        <v>0</v>
      </c>
      <c r="M249" s="23">
        <f>Marzec!D249</f>
        <v>0</v>
      </c>
      <c r="N249" s="23">
        <f>Kwiecień!D249</f>
        <v>0</v>
      </c>
      <c r="O249" s="23">
        <f>Maj!D249</f>
        <v>0</v>
      </c>
      <c r="P249" s="23">
        <f>Czerwiec!D249</f>
        <v>0</v>
      </c>
      <c r="Q249" s="23">
        <f>Lipiec!D249</f>
        <v>0</v>
      </c>
      <c r="R249" s="23">
        <f>Sierpień!D249</f>
        <v>0</v>
      </c>
      <c r="S249" s="23">
        <f>Wrzesień!D249</f>
        <v>0</v>
      </c>
      <c r="T249" s="23">
        <f>Październik!D249</f>
        <v>0</v>
      </c>
      <c r="U249" s="23">
        <f>Listopad!D249</f>
        <v>0</v>
      </c>
      <c r="V249" s="23">
        <f>Grudzień!D249</f>
        <v>0</v>
      </c>
    </row>
    <row r="250" spans="2:22" ht="16" outlineLevel="1">
      <c r="B250" s="51" t="str">
        <f>'Wzorzec kategorii'!B212</f>
        <v>.</v>
      </c>
      <c r="C250" s="66">
        <f>Styczeń!C250+Luty!C250+Marzec!C250+Kwiecień!C250+Maj!C250+Czerwiec!C250+Lipiec!C250+Sierpień!C250+Wrzesień!C250+Październik!C250+Listopad!C250+Grudzień!C250</f>
        <v>0</v>
      </c>
      <c r="D250" s="66">
        <f t="shared" si="56"/>
        <v>0</v>
      </c>
      <c r="E250" s="53">
        <f t="shared" si="57"/>
        <v>0</v>
      </c>
      <c r="F250" s="54" t="str">
        <f t="shared" si="58"/>
        <v/>
      </c>
      <c r="G250" s="59"/>
      <c r="I250" s="51" t="s">
        <v>159</v>
      </c>
      <c r="J250" s="74">
        <f t="shared" si="55"/>
        <v>0</v>
      </c>
      <c r="K250" s="23">
        <f>Styczeń!D250</f>
        <v>0</v>
      </c>
      <c r="L250" s="23">
        <f>Luty!D250</f>
        <v>0</v>
      </c>
      <c r="M250" s="23">
        <f>Marzec!D250</f>
        <v>0</v>
      </c>
      <c r="N250" s="23">
        <f>Kwiecień!D250</f>
        <v>0</v>
      </c>
      <c r="O250" s="23">
        <f>Maj!D250</f>
        <v>0</v>
      </c>
      <c r="P250" s="23">
        <f>Czerwiec!D250</f>
        <v>0</v>
      </c>
      <c r="Q250" s="23">
        <f>Lipiec!D250</f>
        <v>0</v>
      </c>
      <c r="R250" s="23">
        <f>Sierpień!D250</f>
        <v>0</v>
      </c>
      <c r="S250" s="23">
        <f>Wrzesień!D250</f>
        <v>0</v>
      </c>
      <c r="T250" s="23">
        <f>Październik!D250</f>
        <v>0</v>
      </c>
      <c r="U250" s="23">
        <f>Listopad!D250</f>
        <v>0</v>
      </c>
      <c r="V250" s="23">
        <f>Grudzień!D250</f>
        <v>0</v>
      </c>
    </row>
    <row r="251" spans="2:22" ht="16" outlineLevel="1">
      <c r="B251" s="51" t="str">
        <f>'Wzorzec kategorii'!B213</f>
        <v>.</v>
      </c>
      <c r="C251" s="66">
        <f>Styczeń!C251+Luty!C251+Marzec!C251+Kwiecień!C251+Maj!C251+Czerwiec!C251+Lipiec!C251+Sierpień!C251+Wrzesień!C251+Październik!C251+Listopad!C251+Grudzień!C251</f>
        <v>0</v>
      </c>
      <c r="D251" s="66">
        <f t="shared" si="56"/>
        <v>0</v>
      </c>
      <c r="E251" s="53">
        <f t="shared" si="57"/>
        <v>0</v>
      </c>
      <c r="F251" s="54" t="str">
        <f t="shared" si="58"/>
        <v/>
      </c>
      <c r="G251" s="59"/>
      <c r="I251" s="51" t="s">
        <v>159</v>
      </c>
      <c r="J251" s="74">
        <f t="shared" si="55"/>
        <v>0</v>
      </c>
      <c r="K251" s="23">
        <f>Styczeń!D251</f>
        <v>0</v>
      </c>
      <c r="L251" s="23">
        <f>Luty!D251</f>
        <v>0</v>
      </c>
      <c r="M251" s="23">
        <f>Marzec!D251</f>
        <v>0</v>
      </c>
      <c r="N251" s="23">
        <f>Kwiecień!D251</f>
        <v>0</v>
      </c>
      <c r="O251" s="23">
        <f>Maj!D251</f>
        <v>0</v>
      </c>
      <c r="P251" s="23">
        <f>Czerwiec!D251</f>
        <v>0</v>
      </c>
      <c r="Q251" s="23">
        <f>Lipiec!D251</f>
        <v>0</v>
      </c>
      <c r="R251" s="23">
        <f>Sierpień!D251</f>
        <v>0</v>
      </c>
      <c r="S251" s="23">
        <f>Wrzesień!D251</f>
        <v>0</v>
      </c>
      <c r="T251" s="23">
        <f>Październik!D251</f>
        <v>0</v>
      </c>
      <c r="U251" s="23">
        <f>Listopad!D251</f>
        <v>0</v>
      </c>
      <c r="V251" s="23">
        <f>Grudzień!D251</f>
        <v>0</v>
      </c>
    </row>
    <row r="253" spans="2:22" ht="32">
      <c r="C253" s="43" t="s">
        <v>131</v>
      </c>
      <c r="D253" s="44" t="s">
        <v>135</v>
      </c>
      <c r="E253" s="42" t="s">
        <v>129</v>
      </c>
    </row>
    <row r="254" spans="2:22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80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B23:D23">
    <cfRule type="dataBar" priority="42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{743FF6E7-32F1-3F49-89DD-A5E89C246C42}</x14:id>
        </ext>
      </extLst>
    </cfRule>
  </conditionalFormatting>
  <conditionalFormatting sqref="C27:D27">
    <cfRule type="dataBar" priority="41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{47CD91A1-8454-1E49-8CC6-41E1145AB16D}</x14:id>
        </ext>
      </extLst>
    </cfRule>
  </conditionalFormatting>
  <conditionalFormatting sqref="C28:D28">
    <cfRule type="dataBar" priority="39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{AE5FC583-2941-2241-A22D-44F0922CD227}</x14:id>
        </ext>
      </extLst>
    </cfRule>
  </conditionalFormatting>
  <conditionalFormatting sqref="C29:D29">
    <cfRule type="dataBar" priority="38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{547B2445-6765-124D-8A3A-419E37164BC4}</x14:id>
        </ext>
      </extLst>
    </cfRule>
  </conditionalFormatting>
  <conditionalFormatting sqref="C30:D30">
    <cfRule type="dataBar" priority="37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{96AECB07-8007-C947-9658-0B3AE6D2434D}</x14:id>
        </ext>
      </extLst>
    </cfRule>
  </conditionalFormatting>
  <conditionalFormatting sqref="C31:D31">
    <cfRule type="dataBar" priority="36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{FA9AED35-D1B0-4445-BD73-2132549536CB}</x14:id>
        </ext>
      </extLst>
    </cfRule>
  </conditionalFormatting>
  <conditionalFormatting sqref="C32:D32">
    <cfRule type="dataBar" priority="35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{87D4B698-AB3B-4B48-B34A-1809A7A66088}</x14:id>
        </ext>
      </extLst>
    </cfRule>
  </conditionalFormatting>
  <conditionalFormatting sqref="C33:D33">
    <cfRule type="dataBar" priority="34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{FB74D818-953C-5F4A-A1D8-8132B620E878}</x14:id>
        </ext>
      </extLst>
    </cfRule>
  </conditionalFormatting>
  <conditionalFormatting sqref="C34:D34">
    <cfRule type="dataBar" priority="33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{A4E595DE-21E1-5141-A58F-EF7B8DE8FB2C}</x14:id>
        </ext>
      </extLst>
    </cfRule>
  </conditionalFormatting>
  <conditionalFormatting sqref="C35:D35">
    <cfRule type="dataBar" priority="32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{5E9FED6F-D7E2-764B-BEC3-B6A3376058DA}</x14:id>
        </ext>
      </extLst>
    </cfRule>
  </conditionalFormatting>
  <conditionalFormatting sqref="C36:D36">
    <cfRule type="dataBar" priority="31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{CE595B35-EB5F-2541-81E0-6443C01D19A4}</x14:id>
        </ext>
      </extLst>
    </cfRule>
  </conditionalFormatting>
  <conditionalFormatting sqref="C37:D37">
    <cfRule type="dataBar" priority="30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{73A455CC-6BD0-564A-8B75-62FE8DD7FAB5}</x14:id>
        </ext>
      </extLst>
    </cfRule>
  </conditionalFormatting>
  <conditionalFormatting sqref="C38:D41">
    <cfRule type="dataBar" priority="29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{144CA1E9-4302-E94B-8622-E5B7E2997220}</x14:id>
        </ext>
      </extLst>
    </cfRule>
  </conditionalFormatting>
  <conditionalFormatting sqref="D51">
    <cfRule type="dataBar" priority="19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{8E246A61-5ECD-454C-AA3E-3D7AF8817DF5}</x14:id>
        </ext>
      </extLst>
    </cfRule>
  </conditionalFormatting>
  <conditionalFormatting sqref="D73">
    <cfRule type="dataBar" priority="15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{3A4068AC-9F56-3741-98FA-91B3AE8229D5}</x14:id>
        </ext>
      </extLst>
    </cfRule>
  </conditionalFormatting>
  <conditionalFormatting sqref="D85">
    <cfRule type="dataBar" priority="1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{3ED30B99-128C-3345-ADD4-EC9267103ED6}</x14:id>
        </ext>
      </extLst>
    </cfRule>
  </conditionalFormatting>
  <conditionalFormatting sqref="D97">
    <cfRule type="dataBar" priority="13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{116BA8B2-C4ED-A04C-AF6E-3AE8CB7F3567}</x14:id>
        </ext>
      </extLst>
    </cfRule>
  </conditionalFormatting>
  <conditionalFormatting sqref="D109">
    <cfRule type="dataBar" priority="12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{231A45E6-B098-DF41-8F8E-02E678A32142}</x14:id>
        </ext>
      </extLst>
    </cfRule>
  </conditionalFormatting>
  <conditionalFormatting sqref="D121">
    <cfRule type="dataBar" priority="11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{0E12E639-2EB8-0446-91F5-4385EDBDA927}</x14:id>
        </ext>
      </extLst>
    </cfRule>
  </conditionalFormatting>
  <conditionalFormatting sqref="D133">
    <cfRule type="dataBar" priority="10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{5FE1BEE4-129D-0B44-ADFA-0B2B92B116F2}</x14:id>
        </ext>
      </extLst>
    </cfRule>
  </conditionalFormatting>
  <conditionalFormatting sqref="D145">
    <cfRule type="dataBar" priority="9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{539B5ABA-166E-1046-B0DC-90517B72D4DD}</x14:id>
        </ext>
      </extLst>
    </cfRule>
  </conditionalFormatting>
  <conditionalFormatting sqref="D157">
    <cfRule type="dataBar" priority="8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{8703E3DC-0F79-A04E-B6D4-ED6210111EC8}</x14:id>
        </ext>
      </extLst>
    </cfRule>
  </conditionalFormatting>
  <conditionalFormatting sqref="D169">
    <cfRule type="dataBar" priority="7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{4A26B3D0-AD90-864C-8AF9-EFAE96C952FF}</x14:id>
        </ext>
      </extLst>
    </cfRule>
  </conditionalFormatting>
  <conditionalFormatting sqref="D181">
    <cfRule type="dataBar" priority="6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{BA9BF90E-6809-5D4E-A907-1B2A598E8731}</x14:id>
        </ext>
      </extLst>
    </cfRule>
  </conditionalFormatting>
  <conditionalFormatting sqref="D193">
    <cfRule type="dataBar" priority="5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{5F82F908-872B-E146-9333-C63C86775357}</x14:id>
        </ext>
      </extLst>
    </cfRule>
  </conditionalFormatting>
  <conditionalFormatting sqref="D205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{3B66D9D1-38F6-8B40-88BE-63E6A1B87CB8}</x14:id>
        </ext>
      </extLst>
    </cfRule>
  </conditionalFormatting>
  <conditionalFormatting sqref="D217">
    <cfRule type="dataBar" priority="3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{435A57E5-9C95-744C-AF5E-E337098D9BEB}</x14:id>
        </ext>
      </extLst>
    </cfRule>
  </conditionalFormatting>
  <conditionalFormatting sqref="D229">
    <cfRule type="dataBar" priority="2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{9F2FC10F-89A6-E042-84A0-2923D4DA7C70}</x14:id>
        </ext>
      </extLst>
    </cfRule>
  </conditionalFormatting>
  <conditionalFormatting sqref="D241">
    <cfRule type="dataBar" priority="1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{E3160B59-79C6-0E4F-939A-63A2B5DE5E7D}</x14:id>
        </ext>
      </extLst>
    </cfRule>
  </conditionalFormatting>
  <hyperlinks>
    <hyperlink ref="C5" r:id="rId1" display=" http://budzetdomowywtydzien.pl" xr:uid="{00000000-0004-0000-02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3FF6E7-32F1-3F49-89DD-A5E89C246C42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7CD91A1-8454-1E49-8CC6-41E1145AB16D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AE5FC583-2941-2241-A22D-44F0922CD227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547B2445-6765-124D-8A3A-419E37164BC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6AECB07-8007-C947-9658-0B3AE6D2434D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FA9AED35-D1B0-4445-BD73-2132549536CB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87D4B698-AB3B-4B48-B34A-1809A7A66088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FB74D818-953C-5F4A-A1D8-8132B620E878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A4E595DE-21E1-5141-A58F-EF7B8DE8FB2C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5E9FED6F-D7E2-764B-BEC3-B6A3376058D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E595B35-EB5F-2541-81E0-6443C01D19A4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3A455CC-6BD0-564A-8B75-62FE8DD7FAB5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144CA1E9-4302-E94B-8622-E5B7E2997220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8E246A61-5ECD-454C-AA3E-3D7AF8817DF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3A4068AC-9F56-3741-98FA-91B3AE8229D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3ED30B99-128C-3345-ADD4-EC9267103ED6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116BA8B2-C4ED-A04C-AF6E-3AE8CB7F3567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231A45E6-B098-DF41-8F8E-02E678A32142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0E12E639-2EB8-0446-91F5-4385EDBDA927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5FE1BEE4-129D-0B44-ADFA-0B2B92B116F2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539B5ABA-166E-1046-B0DC-90517B72D4D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703E3DC-0F79-A04E-B6D4-ED6210111EC8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4A26B3D0-AD90-864C-8AF9-EFAE96C952FF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A9BF90E-6809-5D4E-A907-1B2A598E8731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5F82F908-872B-E146-9333-C63C86775357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3B66D9D1-38F6-8B40-88BE-63E6A1B87CB8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435A57E5-9C95-744C-AF5E-E337098D9BEB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9F2FC10F-89A6-E042-84A0-2923D4DA7C70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E3160B59-79C6-0E4F-939A-63A2B5DE5E7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"Styczeń "&amp;'CAŁY ROK'!D2:E2</f>
        <v>Styczeń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SUM(Przychody1[[#All],[Kolumna2]])</f>
        <v>0</v>
      </c>
      <c r="D51" s="48">
        <f>SUM(Przychody1[[#All],[Kolumna3]])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SUM(Tabela33064[#This Row])</f>
        <v>0</v>
      </c>
      <c r="E52" s="53">
        <f>Przychody1[[#This Row],[Kolumna3]]-Przychody1[[#This Row],[Kolumna2]]</f>
        <v>0</v>
      </c>
      <c r="F52" s="54" t="str">
        <f t="shared" ref="F52:F58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SUM(Tabela33064[#This Row])</f>
        <v>0</v>
      </c>
      <c r="E53" s="53">
        <f>Przychody1[[#This Row],[Kolumna3]]-Przychody1[[#This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SUM(Tabela33064[#This Row])</f>
        <v>0</v>
      </c>
      <c r="E54" s="53">
        <f>Przychody1[[#This Row],[Kolumna3]]-Przychody1[[#This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SUM(Tabela33064[#This Row])</f>
        <v>0</v>
      </c>
      <c r="E55" s="53">
        <f>Przychody1[[#This Row],[Kolumna3]]-Przychody1[[#This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SUM(Tabela33064[#This Row])</f>
        <v>0</v>
      </c>
      <c r="E56" s="53">
        <f>Przychody1[[#This Row],[Kolumna3]]-Przychody1[[#This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SUM(Tabela33064[#This Row])</f>
        <v>0</v>
      </c>
      <c r="E57" s="53">
        <f>Przychody1[[#This Row],[Kolumna3]]-Przychody1[[#This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SUM(Tabela33064[#This Row])</f>
        <v>0</v>
      </c>
      <c r="E58" s="53">
        <f>Przychody1[[#This Row],[Kolumna3]]-Przychody1[[#This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SUM(Tabela33064[#This Row])</f>
        <v>0</v>
      </c>
      <c r="E59" s="53">
        <f>Przychody1[[#This Row],[Kolumna3]]-Przychody1[[#This Row],[Kolumna2]]</f>
        <v>0</v>
      </c>
      <c r="F59" s="54" t="str">
        <f t="shared" ref="F59:F63" si="2">IFERROR(D59/C59,"")</f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SUM(Tabela33064[#This Row])</f>
        <v>0</v>
      </c>
      <c r="E60" s="53">
        <f>Przychody1[[#This Row],[Kolumna3]]-Przychody1[[#This Row],[Kolumna2]]</f>
        <v>0</v>
      </c>
      <c r="F60" s="54" t="str">
        <f t="shared" si="2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SUM(Tabela33064[#This Row])</f>
        <v>0</v>
      </c>
      <c r="E61" s="53">
        <f>Przychody1[[#This Row],[Kolumna3]]-Przychody1[[#This Row],[Kolumna2]]</f>
        <v>0</v>
      </c>
      <c r="F61" s="54" t="str">
        <f t="shared" si="2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SUM(Tabela33064[#This Row])</f>
        <v>0</v>
      </c>
      <c r="E62" s="53">
        <f>Przychody1[[#This Row],[Kolumna3]]-Przychody1[[#This Row],[Kolumna2]]</f>
        <v>0</v>
      </c>
      <c r="F62" s="54" t="str">
        <f t="shared" si="2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SUM(Tabela33064[#This Row])</f>
        <v>0</v>
      </c>
      <c r="E63" s="53">
        <f>Przychody1[[#This Row],[Kolumna3]]-Przychody1[[#This Row],[Kolumna2]]</f>
        <v>0</v>
      </c>
      <c r="F63" s="54" t="str">
        <f t="shared" si="2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SUM(Tabela33064[#This Row])</f>
        <v>0</v>
      </c>
      <c r="E64" s="53">
        <f>Przychody1[[#This Row],[Kolumna3]]-Przychody1[[#This Row],[Kolumna2]]</f>
        <v>0</v>
      </c>
      <c r="F64" s="54" t="str">
        <f t="shared" ref="F64:F66" si="3">IFERROR(D64/C64,"")</f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SUM(Tabela33064[#This Row])</f>
        <v>0</v>
      </c>
      <c r="E65" s="53">
        <f>Przychody1[[#This Row],[Kolumna3]]-Przychody1[[#This Row],[Kolumna2]]</f>
        <v>0</v>
      </c>
      <c r="F65" s="54" t="str">
        <f t="shared" si="3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SUM(Tabela33064[#This Row])</f>
        <v>0</v>
      </c>
      <c r="E66" s="53">
        <f>Przychody1[[#This Row],[Kolumna3]]-Przychody1[[#This Row],[Kolumna2]]</f>
        <v>0</v>
      </c>
      <c r="F66" s="54" t="str">
        <f t="shared" si="3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4">SUM(K73:K251)</f>
        <v>0</v>
      </c>
      <c r="L71" s="57">
        <f t="shared" si="4"/>
        <v>0</v>
      </c>
      <c r="M71" s="57">
        <f t="shared" si="4"/>
        <v>0</v>
      </c>
      <c r="N71" s="57">
        <f t="shared" si="4"/>
        <v>0</v>
      </c>
      <c r="O71" s="57">
        <f t="shared" si="4"/>
        <v>0</v>
      </c>
      <c r="P71" s="57">
        <f t="shared" si="4"/>
        <v>0</v>
      </c>
      <c r="Q71" s="57">
        <f t="shared" si="4"/>
        <v>0</v>
      </c>
      <c r="R71" s="57">
        <f t="shared" si="4"/>
        <v>0</v>
      </c>
      <c r="S71" s="57">
        <f t="shared" si="4"/>
        <v>0</v>
      </c>
      <c r="T71" s="57">
        <f t="shared" si="4"/>
        <v>0</v>
      </c>
      <c r="U71" s="57">
        <f t="shared" si="4"/>
        <v>0</v>
      </c>
      <c r="V71" s="57">
        <f t="shared" si="4"/>
        <v>0</v>
      </c>
      <c r="W71" s="57">
        <f t="shared" si="4"/>
        <v>0</v>
      </c>
      <c r="X71" s="57">
        <f t="shared" si="4"/>
        <v>0</v>
      </c>
      <c r="Y71" s="57">
        <f t="shared" si="4"/>
        <v>0</v>
      </c>
      <c r="Z71" s="57">
        <f t="shared" si="4"/>
        <v>0</v>
      </c>
      <c r="AA71" s="57">
        <f t="shared" si="4"/>
        <v>0</v>
      </c>
      <c r="AB71" s="57">
        <f t="shared" si="4"/>
        <v>0</v>
      </c>
      <c r="AC71" s="57">
        <f t="shared" si="4"/>
        <v>0</v>
      </c>
      <c r="AD71" s="57">
        <f t="shared" si="4"/>
        <v>0</v>
      </c>
      <c r="AE71" s="57">
        <f t="shared" si="4"/>
        <v>0</v>
      </c>
      <c r="AF71" s="57">
        <f t="shared" si="4"/>
        <v>0</v>
      </c>
      <c r="AG71" s="57">
        <f t="shared" si="4"/>
        <v>0</v>
      </c>
      <c r="AH71" s="57">
        <f t="shared" si="4"/>
        <v>0</v>
      </c>
      <c r="AI71" s="57">
        <f t="shared" si="4"/>
        <v>0</v>
      </c>
      <c r="AJ71" s="57">
        <f t="shared" si="4"/>
        <v>0</v>
      </c>
      <c r="AK71" s="57">
        <f t="shared" si="4"/>
        <v>0</v>
      </c>
      <c r="AL71" s="57">
        <f t="shared" si="4"/>
        <v>0</v>
      </c>
      <c r="AM71" s="57">
        <f t="shared" si="4"/>
        <v>0</v>
      </c>
    </row>
    <row r="73" spans="2:39">
      <c r="B73" s="47" t="str">
        <f>'Wzorzec kategorii'!B35</f>
        <v>Jedzenie</v>
      </c>
      <c r="C73" s="47">
        <f>SUM(Jedzenie2[[#All],[0]])</f>
        <v>0</v>
      </c>
      <c r="D73" s="48">
        <f>SUM(Jedzenie2[[#All],[02]])</f>
        <v>0</v>
      </c>
      <c r="E73" s="47">
        <f t="shared" ref="E73:E78" si="5">C73-D73</f>
        <v>0</v>
      </c>
      <c r="F73" s="49" t="str">
        <f t="shared" ref="F73:F78" si="6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SUM(Tabela330[#This Row])</f>
        <v>0</v>
      </c>
      <c r="E74" s="53">
        <f t="shared" si="5"/>
        <v>0</v>
      </c>
      <c r="F74" s="54" t="str">
        <f t="shared" si="6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SUM(Tabela330[#This Row])</f>
        <v>0</v>
      </c>
      <c r="E75" s="53">
        <f t="shared" si="5"/>
        <v>0</v>
      </c>
      <c r="F75" s="54" t="str">
        <f t="shared" si="6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SUM(Tabela330[#This Row])</f>
        <v>0</v>
      </c>
      <c r="E76" s="53">
        <f t="shared" si="5"/>
        <v>0</v>
      </c>
      <c r="F76" s="54" t="str">
        <f t="shared" si="6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SUM(Tabela330[#This Row])</f>
        <v>0</v>
      </c>
      <c r="E77" s="53">
        <f t="shared" si="5"/>
        <v>0</v>
      </c>
      <c r="F77" s="54" t="str">
        <f t="shared" si="6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SUM(Tabela330[#This Row])</f>
        <v>0</v>
      </c>
      <c r="E78" s="53">
        <f t="shared" si="5"/>
        <v>0</v>
      </c>
      <c r="F78" s="54" t="str">
        <f t="shared" si="6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SUM(Tabela330[#This Row])</f>
        <v>0</v>
      </c>
      <c r="E79" s="53">
        <f t="shared" ref="E79:E83" si="7">C79-D79</f>
        <v>0</v>
      </c>
      <c r="F79" s="54" t="str">
        <f t="shared" ref="F79:F83" si="8">IFERROR(D79/C79,"")</f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SUM(Tabela330[#This Row])</f>
        <v>0</v>
      </c>
      <c r="E80" s="53">
        <f t="shared" si="7"/>
        <v>0</v>
      </c>
      <c r="F80" s="54" t="str">
        <f t="shared" si="8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SUM(Tabela330[#This Row])</f>
        <v>0</v>
      </c>
      <c r="E81" s="53">
        <f t="shared" si="7"/>
        <v>0</v>
      </c>
      <c r="F81" s="54" t="str">
        <f t="shared" si="8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SUM(Tabela330[#This Row])</f>
        <v>0</v>
      </c>
      <c r="E82" s="53">
        <f t="shared" si="7"/>
        <v>0</v>
      </c>
      <c r="F82" s="54" t="str">
        <f t="shared" si="8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SUM(Tabela330[#This Row])</f>
        <v>0</v>
      </c>
      <c r="E83" s="53">
        <f t="shared" si="7"/>
        <v>0</v>
      </c>
      <c r="F83" s="54" t="str">
        <f t="shared" si="8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SUM(Tabela431[[#All],[Kolumna2]])</f>
        <v>0</v>
      </c>
      <c r="D85" s="48">
        <f>SUM(Tabela431[[#All],[Kolumna3]])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SUM(Tabela1841[#This Row])</f>
        <v>0</v>
      </c>
      <c r="E86" s="53">
        <f t="shared" ref="E86:E95" si="9">C86-D86</f>
        <v>0</v>
      </c>
      <c r="F86" s="54" t="str">
        <f t="shared" ref="F86:F95" si="10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SUM(Tabela1841[#This Row])</f>
        <v>0</v>
      </c>
      <c r="E87" s="53">
        <f t="shared" si="9"/>
        <v>0</v>
      </c>
      <c r="F87" s="54" t="str">
        <f t="shared" si="10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SUM(Tabela1841[#This Row])</f>
        <v>0</v>
      </c>
      <c r="E88" s="53">
        <f t="shared" si="9"/>
        <v>0</v>
      </c>
      <c r="F88" s="54" t="str">
        <f t="shared" si="10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SUM(Tabela1841[#This Row])</f>
        <v>0</v>
      </c>
      <c r="E89" s="53">
        <f t="shared" si="9"/>
        <v>0</v>
      </c>
      <c r="F89" s="54" t="str">
        <f t="shared" si="10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SUM(Tabela1841[#This Row])</f>
        <v>0</v>
      </c>
      <c r="E90" s="53">
        <f t="shared" si="9"/>
        <v>0</v>
      </c>
      <c r="F90" s="54" t="str">
        <f t="shared" si="10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SUM(Tabela1841[#This Row])</f>
        <v>0</v>
      </c>
      <c r="E91" s="53">
        <f t="shared" si="9"/>
        <v>0</v>
      </c>
      <c r="F91" s="54" t="str">
        <f t="shared" si="10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SUM(Tabela1841[#This Row])</f>
        <v>0</v>
      </c>
      <c r="E92" s="53">
        <f t="shared" si="9"/>
        <v>0</v>
      </c>
      <c r="F92" s="54" t="str">
        <f t="shared" si="10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SUM(Tabela1841[#This Row])</f>
        <v>0</v>
      </c>
      <c r="E93" s="53">
        <f t="shared" si="9"/>
        <v>0</v>
      </c>
      <c r="F93" s="54" t="str">
        <f t="shared" si="10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SUM(Tabela1841[#This Row])</f>
        <v>0</v>
      </c>
      <c r="E94" s="53">
        <f t="shared" si="9"/>
        <v>0</v>
      </c>
      <c r="F94" s="54" t="str">
        <f t="shared" si="10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SUM(Tabela1841[#This Row])</f>
        <v>0</v>
      </c>
      <c r="E95" s="53">
        <f t="shared" si="9"/>
        <v>0</v>
      </c>
      <c r="F95" s="54" t="str">
        <f t="shared" si="10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SUM(Transport3[[#All],[Kolumna2]])</f>
        <v>0</v>
      </c>
      <c r="D97" s="48">
        <f>SUM(Transport3[[#All],[Kolumna3]])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SUM(Tabela1942[#This Row])</f>
        <v>0</v>
      </c>
      <c r="E98" s="53">
        <f t="shared" ref="E98:E105" si="11">C98-D98</f>
        <v>0</v>
      </c>
      <c r="F98" s="54" t="str">
        <f t="shared" ref="F98:F105" si="12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SUM(Tabela1942[#This Row])</f>
        <v>0</v>
      </c>
      <c r="E99" s="53">
        <f t="shared" si="11"/>
        <v>0</v>
      </c>
      <c r="F99" s="54" t="str">
        <f t="shared" si="12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SUM(Tabela1942[#This Row])</f>
        <v>0</v>
      </c>
      <c r="E100" s="53">
        <f t="shared" si="11"/>
        <v>0</v>
      </c>
      <c r="F100" s="54" t="str">
        <f t="shared" si="12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SUM(Tabela1942[#This Row])</f>
        <v>0</v>
      </c>
      <c r="E101" s="53">
        <f t="shared" si="11"/>
        <v>0</v>
      </c>
      <c r="F101" s="54" t="str">
        <f t="shared" si="12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SUM(Tabela1942[#This Row])</f>
        <v>0</v>
      </c>
      <c r="E102" s="53">
        <f t="shared" si="11"/>
        <v>0</v>
      </c>
      <c r="F102" s="54" t="str">
        <f t="shared" si="12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SUM(Tabela1942[#This Row])</f>
        <v>0</v>
      </c>
      <c r="E103" s="53">
        <f t="shared" si="11"/>
        <v>0</v>
      </c>
      <c r="F103" s="54" t="str">
        <f t="shared" si="12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SUM(Tabela1942[#This Row])</f>
        <v>0</v>
      </c>
      <c r="E104" s="53">
        <f t="shared" si="11"/>
        <v>0</v>
      </c>
      <c r="F104" s="54" t="str">
        <f t="shared" si="12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SUM(Tabela1942[#This Row])</f>
        <v>0</v>
      </c>
      <c r="E105" s="53">
        <f t="shared" si="11"/>
        <v>0</v>
      </c>
      <c r="F105" s="54" t="str">
        <f t="shared" si="12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SUM(Tabela1942[#This Row])</f>
        <v>0</v>
      </c>
      <c r="E106" s="53">
        <f t="shared" ref="E106:E107" si="13">C106-D106</f>
        <v>0</v>
      </c>
      <c r="F106" s="54" t="str">
        <f t="shared" ref="F106:F107" si="14">IFERROR(D106/C106,"")</f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SUM(Tabela1942[#This Row])</f>
        <v>0</v>
      </c>
      <c r="E107" s="53">
        <f t="shared" si="13"/>
        <v>0</v>
      </c>
      <c r="F107" s="54" t="str">
        <f t="shared" si="14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SUM(Tabela832[[#All],[Kolumna2]])</f>
        <v>0</v>
      </c>
      <c r="D109" s="48">
        <f>SUM(Tabela832[[#All],[Kolumna3]])</f>
        <v>0</v>
      </c>
      <c r="E109" s="63">
        <f>C109-D109</f>
        <v>0</v>
      </c>
      <c r="F109" s="49" t="str">
        <f t="shared" ref="F109:F114" si="15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SUM(Tabela192143[#This Row])</f>
        <v>0</v>
      </c>
      <c r="E110" s="53">
        <f t="shared" ref="E110:E114" si="16">C110-D110</f>
        <v>0</v>
      </c>
      <c r="F110" s="54" t="str">
        <f t="shared" si="15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SUM(Tabela192143[#This Row])</f>
        <v>0</v>
      </c>
      <c r="E111" s="53">
        <f t="shared" si="16"/>
        <v>0</v>
      </c>
      <c r="F111" s="54" t="str">
        <f t="shared" si="15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SUM(Tabela192143[#This Row])</f>
        <v>0</v>
      </c>
      <c r="E112" s="53">
        <f t="shared" si="16"/>
        <v>0</v>
      </c>
      <c r="F112" s="54" t="str">
        <f t="shared" si="15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SUM(Tabela192143[#This Row])</f>
        <v>0</v>
      </c>
      <c r="E113" s="53">
        <f t="shared" si="16"/>
        <v>0</v>
      </c>
      <c r="F113" s="54" t="str">
        <f t="shared" si="15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SUM(Tabela192143[#This Row])</f>
        <v>0</v>
      </c>
      <c r="E114" s="53">
        <f t="shared" si="16"/>
        <v>0</v>
      </c>
      <c r="F114" s="54" t="str">
        <f t="shared" si="15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SUM(Tabela192143[#This Row])</f>
        <v>0</v>
      </c>
      <c r="E115" s="53">
        <f t="shared" ref="E115:E119" si="17">C115-D115</f>
        <v>0</v>
      </c>
      <c r="F115" s="54" t="str">
        <f t="shared" ref="F115:F119" si="18">IFERROR(D115/C115,"")</f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SUM(Tabela192143[#This Row])</f>
        <v>0</v>
      </c>
      <c r="E116" s="53">
        <f t="shared" si="17"/>
        <v>0</v>
      </c>
      <c r="F116" s="54" t="str">
        <f t="shared" si="18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SUM(Tabela192143[#This Row])</f>
        <v>0</v>
      </c>
      <c r="E117" s="53">
        <f t="shared" si="17"/>
        <v>0</v>
      </c>
      <c r="F117" s="54" t="str">
        <f t="shared" si="18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SUM(Tabela192143[#This Row])</f>
        <v>0</v>
      </c>
      <c r="E118" s="53">
        <f t="shared" si="17"/>
        <v>0</v>
      </c>
      <c r="F118" s="54" t="str">
        <f t="shared" si="18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SUM(Tabela192143[#This Row])</f>
        <v>0</v>
      </c>
      <c r="E119" s="53">
        <f t="shared" si="17"/>
        <v>0</v>
      </c>
      <c r="F119" s="54" t="str">
        <f t="shared" si="18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SUM(Tabela933[[#All],[Kolumna2]])</f>
        <v>0</v>
      </c>
      <c r="D121" s="48">
        <f>SUM(Tabela933[[#All],[Kolumna3]])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SUM(Tabela19212547[#This Row])</f>
        <v>0</v>
      </c>
      <c r="E122" s="53">
        <f t="shared" ref="E122:E125" si="19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SUM(Tabela19212547[#This Row])</f>
        <v>0</v>
      </c>
      <c r="E123" s="53">
        <f t="shared" si="19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SUM(Tabela19212547[#This Row])</f>
        <v>0</v>
      </c>
      <c r="E124" s="53">
        <f t="shared" si="19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SUM(Tabela19212547[#This Row])</f>
        <v>0</v>
      </c>
      <c r="E125" s="53">
        <f t="shared" si="19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SUM(Tabela19212547[#This Row])</f>
        <v>0</v>
      </c>
      <c r="E126" s="53">
        <f t="shared" ref="E126:E131" si="20">C126-D126</f>
        <v>0</v>
      </c>
      <c r="F126" s="54" t="str">
        <f t="shared" ref="F126:F131" si="21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SUM(Tabela19212547[#This Row])</f>
        <v>0</v>
      </c>
      <c r="E127" s="53">
        <f t="shared" si="20"/>
        <v>0</v>
      </c>
      <c r="F127" s="54" t="str">
        <f t="shared" si="21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SUM(Tabela19212547[#This Row])</f>
        <v>0</v>
      </c>
      <c r="E128" s="53">
        <f t="shared" si="20"/>
        <v>0</v>
      </c>
      <c r="F128" s="54" t="str">
        <f t="shared" si="21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SUM(Tabela19212547[#This Row])</f>
        <v>0</v>
      </c>
      <c r="E129" s="53">
        <f t="shared" si="20"/>
        <v>0</v>
      </c>
      <c r="F129" s="54" t="str">
        <f t="shared" si="21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SUM(Tabela19212547[#This Row])</f>
        <v>0</v>
      </c>
      <c r="E130" s="53">
        <f t="shared" si="20"/>
        <v>0</v>
      </c>
      <c r="F130" s="54" t="str">
        <f t="shared" si="21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SUM(Tabela19212547[#This Row])</f>
        <v>0</v>
      </c>
      <c r="E131" s="53">
        <f t="shared" si="20"/>
        <v>0</v>
      </c>
      <c r="F131" s="54" t="str">
        <f t="shared" si="21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SUM(Tabela1034[[#All],[Kolumna2]])</f>
        <v>0</v>
      </c>
      <c r="D133" s="48">
        <f>SUM(Tabela1034[[#All],[Kolumna3]])</f>
        <v>0</v>
      </c>
      <c r="E133" s="63">
        <f>C133-D133</f>
        <v>0</v>
      </c>
      <c r="F133" s="49" t="str">
        <f t="shared" ref="F133:F138" si="22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SUM(Tabela19212446[#This Row])</f>
        <v>0</v>
      </c>
      <c r="E134" s="53">
        <f t="shared" ref="E134:E138" si="23">C134-D134</f>
        <v>0</v>
      </c>
      <c r="F134" s="54" t="str">
        <f t="shared" si="22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SUM(Tabela19212446[#This Row])</f>
        <v>0</v>
      </c>
      <c r="E135" s="53">
        <f t="shared" si="23"/>
        <v>0</v>
      </c>
      <c r="F135" s="54" t="str">
        <f t="shared" si="22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SUM(Tabela19212446[#This Row])</f>
        <v>0</v>
      </c>
      <c r="E136" s="53">
        <f t="shared" si="23"/>
        <v>0</v>
      </c>
      <c r="F136" s="54" t="str">
        <f t="shared" si="22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SUM(Tabela19212446[#This Row])</f>
        <v>0</v>
      </c>
      <c r="E137" s="53">
        <f t="shared" si="23"/>
        <v>0</v>
      </c>
      <c r="F137" s="54" t="str">
        <f t="shared" si="22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SUM(Tabela19212446[#This Row])</f>
        <v>0</v>
      </c>
      <c r="E138" s="53">
        <f t="shared" si="23"/>
        <v>0</v>
      </c>
      <c r="F138" s="54" t="str">
        <f t="shared" si="22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SUM(Tabela19212446[#This Row])</f>
        <v>0</v>
      </c>
      <c r="E139" s="53">
        <f t="shared" ref="E139:E143" si="24">C139-D139</f>
        <v>0</v>
      </c>
      <c r="F139" s="54" t="str">
        <f t="shared" ref="F139:F143" si="25">IFERROR(D139/C139,"")</f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SUM(Tabela19212446[#This Row])</f>
        <v>0</v>
      </c>
      <c r="E140" s="53">
        <f t="shared" si="24"/>
        <v>0</v>
      </c>
      <c r="F140" s="54" t="str">
        <f t="shared" si="25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SUM(Tabela19212446[#This Row])</f>
        <v>0</v>
      </c>
      <c r="E141" s="53">
        <f t="shared" si="24"/>
        <v>0</v>
      </c>
      <c r="F141" s="54" t="str">
        <f t="shared" si="25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SUM(Tabela19212446[#This Row])</f>
        <v>0</v>
      </c>
      <c r="E142" s="53">
        <f t="shared" si="24"/>
        <v>0</v>
      </c>
      <c r="F142" s="54" t="str">
        <f t="shared" si="25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SUM(Tabela19212446[#This Row])</f>
        <v>0</v>
      </c>
      <c r="E143" s="53">
        <f t="shared" si="24"/>
        <v>0</v>
      </c>
      <c r="F143" s="54" t="str">
        <f t="shared" si="25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SUM(Tabela1135[[#All],[Kolumna2]])</f>
        <v>0</v>
      </c>
      <c r="D145" s="48">
        <f>SUM(Tabela1135[[#All],[Kolumna3]])</f>
        <v>0</v>
      </c>
      <c r="E145" s="63">
        <f>C145-D145</f>
        <v>0</v>
      </c>
      <c r="F145" s="49" t="str">
        <f t="shared" ref="F145:F150" si="26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SUM(Tabela192244[#This Row])</f>
        <v>0</v>
      </c>
      <c r="E146" s="53">
        <f t="shared" ref="E146:E150" si="27">C146-D146</f>
        <v>0</v>
      </c>
      <c r="F146" s="54" t="str">
        <f t="shared" si="26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SUM(Tabela192244[#This Row])</f>
        <v>0</v>
      </c>
      <c r="E147" s="53">
        <f t="shared" si="27"/>
        <v>0</v>
      </c>
      <c r="F147" s="54" t="str">
        <f t="shared" si="26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SUM(Tabela192244[#This Row])</f>
        <v>0</v>
      </c>
      <c r="E148" s="53">
        <f t="shared" si="27"/>
        <v>0</v>
      </c>
      <c r="F148" s="54" t="str">
        <f t="shared" si="26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SUM(Tabela192244[#This Row])</f>
        <v>0</v>
      </c>
      <c r="E149" s="53">
        <f t="shared" si="27"/>
        <v>0</v>
      </c>
      <c r="F149" s="54" t="str">
        <f t="shared" si="26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SUM(Tabela192244[#This Row])</f>
        <v>0</v>
      </c>
      <c r="E150" s="53">
        <f t="shared" si="27"/>
        <v>0</v>
      </c>
      <c r="F150" s="54" t="str">
        <f t="shared" si="26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SUM(Tabela192244[#This Row])</f>
        <v>0</v>
      </c>
      <c r="E151" s="53">
        <f t="shared" ref="E151:E155" si="28">C151-D151</f>
        <v>0</v>
      </c>
      <c r="F151" s="54" t="str">
        <f t="shared" ref="F151:F155" si="29">IFERROR(D151/C151,"")</f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SUM(Tabela192244[#This Row])</f>
        <v>0</v>
      </c>
      <c r="E152" s="53">
        <f t="shared" si="28"/>
        <v>0</v>
      </c>
      <c r="F152" s="54" t="str">
        <f t="shared" si="29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SUM(Tabela192244[#This Row])</f>
        <v>0</v>
      </c>
      <c r="E153" s="53">
        <f t="shared" si="28"/>
        <v>0</v>
      </c>
      <c r="F153" s="54" t="str">
        <f t="shared" si="29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SUM(Tabela192244[#This Row])</f>
        <v>0</v>
      </c>
      <c r="E154" s="53">
        <f t="shared" si="28"/>
        <v>0</v>
      </c>
      <c r="F154" s="54" t="str">
        <f t="shared" si="29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SUM(Tabela192244[#This Row])</f>
        <v>0</v>
      </c>
      <c r="E155" s="53">
        <f t="shared" si="28"/>
        <v>0</v>
      </c>
      <c r="F155" s="54" t="str">
        <f t="shared" si="29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SUM(Tabela1236[[#All],[Kolumna2]])</f>
        <v>0</v>
      </c>
      <c r="D157" s="48">
        <f>SUM(Tabela1236[[#All],[Kolumna3]])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SUM(Tabela2548[#This Row])</f>
        <v>0</v>
      </c>
      <c r="E158" s="53">
        <f t="shared" ref="E158:E163" si="30">C158-D158</f>
        <v>0</v>
      </c>
      <c r="F158" s="54" t="str">
        <f t="shared" ref="F158:F163" si="31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SUM(Tabela2548[#This Row])</f>
        <v>0</v>
      </c>
      <c r="E159" s="53">
        <f t="shared" si="30"/>
        <v>0</v>
      </c>
      <c r="F159" s="54" t="str">
        <f t="shared" si="31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SUM(Tabela2548[#This Row])</f>
        <v>0</v>
      </c>
      <c r="E160" s="53">
        <f t="shared" si="30"/>
        <v>0</v>
      </c>
      <c r="F160" s="54" t="str">
        <f t="shared" si="31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SUM(Tabela2548[#This Row])</f>
        <v>0</v>
      </c>
      <c r="E161" s="53">
        <f t="shared" si="30"/>
        <v>0</v>
      </c>
      <c r="F161" s="54" t="str">
        <f t="shared" si="31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SUM(Tabela2548[#This Row])</f>
        <v>0</v>
      </c>
      <c r="E162" s="53">
        <f t="shared" si="30"/>
        <v>0</v>
      </c>
      <c r="F162" s="54" t="str">
        <f t="shared" si="31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SUM(Tabela2548[#This Row])</f>
        <v>0</v>
      </c>
      <c r="E163" s="53">
        <f t="shared" si="30"/>
        <v>0</v>
      </c>
      <c r="F163" s="54" t="str">
        <f t="shared" si="31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SUM(Tabela2548[#This Row])</f>
        <v>0</v>
      </c>
      <c r="E164" s="53">
        <f t="shared" ref="E164:E167" si="32">C164-D164</f>
        <v>0</v>
      </c>
      <c r="F164" s="54" t="str">
        <f t="shared" ref="F164:F167" si="33">IFERROR(D164/C164,"")</f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SUM(Tabela2548[#This Row])</f>
        <v>0</v>
      </c>
      <c r="E165" s="53">
        <f t="shared" si="32"/>
        <v>0</v>
      </c>
      <c r="F165" s="54" t="str">
        <f t="shared" si="33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SUM(Tabela2548[#This Row])</f>
        <v>0</v>
      </c>
      <c r="E166" s="53">
        <f t="shared" si="32"/>
        <v>0</v>
      </c>
      <c r="F166" s="54" t="str">
        <f t="shared" si="33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SUM(Tabela2548[#This Row])</f>
        <v>0</v>
      </c>
      <c r="E167" s="53">
        <f t="shared" si="32"/>
        <v>0</v>
      </c>
      <c r="F167" s="54" t="str">
        <f t="shared" si="33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SUM(Tabela1337[[#All],[Kolumna2]])</f>
        <v>0</v>
      </c>
      <c r="D169" s="48">
        <f>SUM(Tabela1337[[#All],[Kolumna3]])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SUM(Tabela2649[#This Row])</f>
        <v>0</v>
      </c>
      <c r="E170" s="53">
        <f t="shared" ref="E170:E177" si="34">C170-D170</f>
        <v>0</v>
      </c>
      <c r="F170" s="54" t="str">
        <f t="shared" ref="F170:F177" si="35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SUM(Tabela2649[#This Row])</f>
        <v>0</v>
      </c>
      <c r="E171" s="53">
        <f t="shared" si="34"/>
        <v>0</v>
      </c>
      <c r="F171" s="54" t="str">
        <f t="shared" si="35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SUM(Tabela2649[#This Row])</f>
        <v>0</v>
      </c>
      <c r="E172" s="53">
        <f t="shared" si="34"/>
        <v>0</v>
      </c>
      <c r="F172" s="54" t="str">
        <f t="shared" si="35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SUM(Tabela2649[#This Row])</f>
        <v>0</v>
      </c>
      <c r="E173" s="53">
        <f t="shared" si="34"/>
        <v>0</v>
      </c>
      <c r="F173" s="54" t="str">
        <f t="shared" si="35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SUM(Tabela2649[#This Row])</f>
        <v>0</v>
      </c>
      <c r="E174" s="53">
        <f t="shared" si="34"/>
        <v>0</v>
      </c>
      <c r="F174" s="54" t="str">
        <f t="shared" si="35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SUM(Tabela2649[#This Row])</f>
        <v>0</v>
      </c>
      <c r="E175" s="53">
        <f t="shared" si="34"/>
        <v>0</v>
      </c>
      <c r="F175" s="54" t="str">
        <f t="shared" si="35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SUM(Tabela2649[#This Row])</f>
        <v>0</v>
      </c>
      <c r="E176" s="53">
        <f t="shared" si="34"/>
        <v>0</v>
      </c>
      <c r="F176" s="54" t="str">
        <f t="shared" si="35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SUM(Tabela2649[#This Row])</f>
        <v>0</v>
      </c>
      <c r="E177" s="53">
        <f t="shared" si="34"/>
        <v>0</v>
      </c>
      <c r="F177" s="54" t="str">
        <f t="shared" si="35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SUM(Tabela2649[#This Row])</f>
        <v>0</v>
      </c>
      <c r="E178" s="53">
        <f t="shared" ref="E178:E179" si="36">C178-D178</f>
        <v>0</v>
      </c>
      <c r="F178" s="54" t="str">
        <f t="shared" ref="F178:F179" si="37">IFERROR(D178/C178,"")</f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SUM(Tabela2649[#This Row])</f>
        <v>0</v>
      </c>
      <c r="E179" s="53">
        <f t="shared" si="36"/>
        <v>0</v>
      </c>
      <c r="F179" s="54" t="str">
        <f t="shared" si="37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SUM(Tabela1438[[#All],[Kolumna2]])</f>
        <v>0</v>
      </c>
      <c r="D181" s="48">
        <f>SUM(Tabela1438[[#All],[Kolumna3]])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SUM(Tabela2750[#This Row])</f>
        <v>0</v>
      </c>
      <c r="E182" s="53">
        <f t="shared" ref="E182:E189" si="38">C182-D182</f>
        <v>0</v>
      </c>
      <c r="F182" s="54" t="str">
        <f t="shared" ref="F182:F189" si="39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SUM(Tabela2750[#This Row])</f>
        <v>0</v>
      </c>
      <c r="E183" s="53">
        <f t="shared" si="38"/>
        <v>0</v>
      </c>
      <c r="F183" s="54" t="str">
        <f t="shared" si="39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SUM(Tabela2750[#This Row])</f>
        <v>0</v>
      </c>
      <c r="E184" s="53">
        <f t="shared" si="38"/>
        <v>0</v>
      </c>
      <c r="F184" s="54" t="str">
        <f t="shared" si="39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SUM(Tabela2750[#This Row])</f>
        <v>0</v>
      </c>
      <c r="E185" s="53">
        <f t="shared" si="38"/>
        <v>0</v>
      </c>
      <c r="F185" s="54" t="str">
        <f t="shared" si="39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SUM(Tabela2750[#This Row])</f>
        <v>0</v>
      </c>
      <c r="E186" s="53">
        <f t="shared" si="38"/>
        <v>0</v>
      </c>
      <c r="F186" s="54" t="str">
        <f t="shared" si="39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SUM(Tabela2750[#This Row])</f>
        <v>0</v>
      </c>
      <c r="E187" s="53">
        <f t="shared" si="38"/>
        <v>0</v>
      </c>
      <c r="F187" s="54" t="str">
        <f t="shared" si="39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SUM(Tabela2750[#This Row])</f>
        <v>0</v>
      </c>
      <c r="E188" s="53">
        <f t="shared" si="38"/>
        <v>0</v>
      </c>
      <c r="F188" s="54" t="str">
        <f t="shared" si="39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SUM(Tabela2750[#This Row])</f>
        <v>0</v>
      </c>
      <c r="E189" s="53">
        <f t="shared" si="38"/>
        <v>0</v>
      </c>
      <c r="F189" s="54" t="str">
        <f t="shared" si="39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SUM(Tabela2750[#This Row])</f>
        <v>0</v>
      </c>
      <c r="E190" s="53">
        <f t="shared" ref="E190:E191" si="40">C190-D190</f>
        <v>0</v>
      </c>
      <c r="F190" s="54" t="str">
        <f t="shared" ref="F190:F191" si="41">IFERROR(D190/C190,"")</f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SUM(Tabela2750[#This Row])</f>
        <v>0</v>
      </c>
      <c r="E191" s="53">
        <f t="shared" si="40"/>
        <v>0</v>
      </c>
      <c r="F191" s="54" t="str">
        <f t="shared" si="41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SUM(Tabela1539[[#All],[Kolumna2]])</f>
        <v>0</v>
      </c>
      <c r="D193" s="48">
        <f>SUM(Tabela1539[[#All],[Kolumna3]])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SUM(Tabela2851[#This Row])</f>
        <v>0</v>
      </c>
      <c r="E194" s="53">
        <f t="shared" ref="E194:E199" si="42">C194-D194</f>
        <v>0</v>
      </c>
      <c r="F194" s="54" t="str">
        <f t="shared" ref="F194:F199" si="43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SUM(Tabela2851[#This Row])</f>
        <v>0</v>
      </c>
      <c r="E195" s="53">
        <f t="shared" si="42"/>
        <v>0</v>
      </c>
      <c r="F195" s="54" t="str">
        <f t="shared" si="43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SUM(Tabela2851[#This Row])</f>
        <v>0</v>
      </c>
      <c r="E196" s="53">
        <f t="shared" si="42"/>
        <v>0</v>
      </c>
      <c r="F196" s="54" t="str">
        <f t="shared" si="43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SUM(Tabela2851[#This Row])</f>
        <v>0</v>
      </c>
      <c r="E197" s="53">
        <f t="shared" si="42"/>
        <v>0</v>
      </c>
      <c r="F197" s="54" t="str">
        <f t="shared" si="43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SUM(Tabela2851[#This Row])</f>
        <v>0</v>
      </c>
      <c r="E198" s="53">
        <f t="shared" si="42"/>
        <v>0</v>
      </c>
      <c r="F198" s="54" t="str">
        <f t="shared" si="43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SUM(Tabela2851[#This Row])</f>
        <v>0</v>
      </c>
      <c r="E199" s="53">
        <f t="shared" si="42"/>
        <v>0</v>
      </c>
      <c r="F199" s="54" t="str">
        <f t="shared" si="43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SUM(Tabela2851[#This Row])</f>
        <v>0</v>
      </c>
      <c r="E200" s="53">
        <f t="shared" ref="E200:E203" si="44">C200-D200</f>
        <v>0</v>
      </c>
      <c r="F200" s="54" t="str">
        <f t="shared" ref="F200:F203" si="45">IFERROR(D200/C200,"")</f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SUM(Tabela2851[#This Row])</f>
        <v>0</v>
      </c>
      <c r="E201" s="53">
        <f t="shared" si="44"/>
        <v>0</v>
      </c>
      <c r="F201" s="54" t="str">
        <f t="shared" si="45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SUM(Tabela2851[#This Row])</f>
        <v>0</v>
      </c>
      <c r="E202" s="53">
        <f t="shared" si="44"/>
        <v>0</v>
      </c>
      <c r="F202" s="54" t="str">
        <f t="shared" si="45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SUM(Tabela2851[#This Row])</f>
        <v>0</v>
      </c>
      <c r="E203" s="53">
        <f t="shared" si="44"/>
        <v>0</v>
      </c>
      <c r="F203" s="54" t="str">
        <f t="shared" si="45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SUM(Tabela1640[[#All],[Kolumna2]])</f>
        <v>0</v>
      </c>
      <c r="D205" s="48">
        <f>SUM(Tabela1640[[#All],[Kolumna3]])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SUM(Tabela192345[#This Row])</f>
        <v>0</v>
      </c>
      <c r="E206" s="53">
        <f t="shared" ref="E206:E213" si="46">C206-D206</f>
        <v>0</v>
      </c>
      <c r="F206" s="54" t="str">
        <f t="shared" ref="F206:F213" si="47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SUM(Tabela192345[#This Row])</f>
        <v>0</v>
      </c>
      <c r="E207" s="53">
        <f t="shared" si="46"/>
        <v>0</v>
      </c>
      <c r="F207" s="54" t="str">
        <f t="shared" si="47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SUM(Tabela192345[#This Row])</f>
        <v>0</v>
      </c>
      <c r="E208" s="53">
        <f t="shared" si="46"/>
        <v>0</v>
      </c>
      <c r="F208" s="54" t="str">
        <f t="shared" si="47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SUM(Tabela192345[#This Row])</f>
        <v>0</v>
      </c>
      <c r="E209" s="53">
        <f t="shared" si="46"/>
        <v>0</v>
      </c>
      <c r="F209" s="54" t="str">
        <f t="shared" si="47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SUM(Tabela192345[#This Row])</f>
        <v>0</v>
      </c>
      <c r="E210" s="53">
        <f t="shared" si="46"/>
        <v>0</v>
      </c>
      <c r="F210" s="54" t="str">
        <f t="shared" si="47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SUM(Tabela192345[#This Row])</f>
        <v>0</v>
      </c>
      <c r="E211" s="53">
        <f t="shared" si="46"/>
        <v>0</v>
      </c>
      <c r="F211" s="54" t="str">
        <f t="shared" si="47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SUM(Tabela192345[#This Row])</f>
        <v>0</v>
      </c>
      <c r="E212" s="53">
        <f t="shared" si="46"/>
        <v>0</v>
      </c>
      <c r="F212" s="54" t="str">
        <f t="shared" si="47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SUM(Tabela192345[#This Row])</f>
        <v>0</v>
      </c>
      <c r="E213" s="53">
        <f t="shared" si="46"/>
        <v>0</v>
      </c>
      <c r="F213" s="54" t="str">
        <f t="shared" si="47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SUM(Tabela192345[#This Row])</f>
        <v>0</v>
      </c>
      <c r="E214" s="53">
        <f t="shared" ref="E214:E215" si="48">C214-D214</f>
        <v>0</v>
      </c>
      <c r="F214" s="54" t="str">
        <f t="shared" ref="F214:F215" si="49">IFERROR(D214/C214,"")</f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SUM(Tabela192345[#This Row])</f>
        <v>0</v>
      </c>
      <c r="E215" s="53">
        <f t="shared" si="48"/>
        <v>0</v>
      </c>
      <c r="F215" s="54" t="str">
        <f t="shared" si="49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SUM(Tabela164058[[#All],[Kolumna2]])</f>
        <v>0</v>
      </c>
      <c r="D217" s="48">
        <f>SUM(Tabela164058[[#All],[Kolumna3]])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SUM(Tabela19234559[#This Row])</f>
        <v>0</v>
      </c>
      <c r="E218" s="53">
        <f t="shared" ref="E218:E227" si="50">C218-D218</f>
        <v>0</v>
      </c>
      <c r="F218" s="54" t="str">
        <f t="shared" ref="F218:F227" si="51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SUM(Tabela19234559[#This Row])</f>
        <v>0</v>
      </c>
      <c r="E219" s="53">
        <f t="shared" si="50"/>
        <v>0</v>
      </c>
      <c r="F219" s="54" t="str">
        <f t="shared" si="51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SUM(Tabela19234559[#This Row])</f>
        <v>0</v>
      </c>
      <c r="E220" s="53">
        <f t="shared" si="50"/>
        <v>0</v>
      </c>
      <c r="F220" s="54" t="str">
        <f t="shared" si="51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SUM(Tabela19234559[#This Row])</f>
        <v>0</v>
      </c>
      <c r="E221" s="53">
        <f t="shared" si="50"/>
        <v>0</v>
      </c>
      <c r="F221" s="54" t="str">
        <f t="shared" si="51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SUM(Tabela19234559[#This Row])</f>
        <v>0</v>
      </c>
      <c r="E222" s="53">
        <f t="shared" si="50"/>
        <v>0</v>
      </c>
      <c r="F222" s="54" t="str">
        <f t="shared" si="51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SUM(Tabela19234559[#This Row])</f>
        <v>0</v>
      </c>
      <c r="E223" s="53">
        <f t="shared" si="50"/>
        <v>0</v>
      </c>
      <c r="F223" s="54" t="str">
        <f t="shared" si="51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SUM(Tabela19234559[#This Row])</f>
        <v>0</v>
      </c>
      <c r="E224" s="53">
        <f t="shared" si="50"/>
        <v>0</v>
      </c>
      <c r="F224" s="54" t="str">
        <f t="shared" si="51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SUM(Tabela19234559[#This Row])</f>
        <v>0</v>
      </c>
      <c r="E225" s="53">
        <f t="shared" si="50"/>
        <v>0</v>
      </c>
      <c r="F225" s="54" t="str">
        <f t="shared" si="51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SUM(Tabela19234559[#This Row])</f>
        <v>0</v>
      </c>
      <c r="E226" s="53">
        <f t="shared" si="50"/>
        <v>0</v>
      </c>
      <c r="F226" s="54" t="str">
        <f t="shared" si="51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SUM(Tabela19234559[#This Row])</f>
        <v>0</v>
      </c>
      <c r="E227" s="53">
        <f t="shared" si="50"/>
        <v>0</v>
      </c>
      <c r="F227" s="54" t="str">
        <f t="shared" si="51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SUM(Tabela16405860[[#All],[Kolumna2]])</f>
        <v>0</v>
      </c>
      <c r="D229" s="48">
        <f>SUM(Tabela16405860[[#All],[Kolumna3]])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SUM(Tabela1923455962[#This Row])</f>
        <v>0</v>
      </c>
      <c r="E230" s="53">
        <f t="shared" ref="E230:E239" si="52">C230-D230</f>
        <v>0</v>
      </c>
      <c r="F230" s="54" t="str">
        <f t="shared" ref="F230:F239" si="53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SUM(Tabela1923455962[#This Row])</f>
        <v>0</v>
      </c>
      <c r="E231" s="53">
        <f t="shared" si="52"/>
        <v>0</v>
      </c>
      <c r="F231" s="54" t="str">
        <f t="shared" si="53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SUM(Tabela1923455962[#This Row])</f>
        <v>0</v>
      </c>
      <c r="E232" s="53">
        <f t="shared" si="52"/>
        <v>0</v>
      </c>
      <c r="F232" s="54" t="str">
        <f t="shared" si="53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SUM(Tabela1923455962[#This Row])</f>
        <v>0</v>
      </c>
      <c r="E233" s="53">
        <f t="shared" si="52"/>
        <v>0</v>
      </c>
      <c r="F233" s="54" t="str">
        <f t="shared" si="53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SUM(Tabela1923455962[#This Row])</f>
        <v>0</v>
      </c>
      <c r="E234" s="53">
        <f t="shared" si="52"/>
        <v>0</v>
      </c>
      <c r="F234" s="54" t="str">
        <f t="shared" si="53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SUM(Tabela1923455962[#This Row])</f>
        <v>0</v>
      </c>
      <c r="E235" s="53">
        <f t="shared" si="52"/>
        <v>0</v>
      </c>
      <c r="F235" s="54" t="str">
        <f t="shared" si="53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SUM(Tabela1923455962[#This Row])</f>
        <v>0</v>
      </c>
      <c r="E236" s="53">
        <f t="shared" si="52"/>
        <v>0</v>
      </c>
      <c r="F236" s="54" t="str">
        <f t="shared" si="53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SUM(Tabela1923455962[#This Row])</f>
        <v>0</v>
      </c>
      <c r="E237" s="53">
        <f t="shared" si="52"/>
        <v>0</v>
      </c>
      <c r="F237" s="54" t="str">
        <f t="shared" si="53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SUM(Tabela1923455962[#This Row])</f>
        <v>0</v>
      </c>
      <c r="E238" s="53">
        <f t="shared" si="52"/>
        <v>0</v>
      </c>
      <c r="F238" s="54" t="str">
        <f t="shared" si="53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SUM(Tabela1923455962[#This Row])</f>
        <v>0</v>
      </c>
      <c r="E239" s="53">
        <f t="shared" si="52"/>
        <v>0</v>
      </c>
      <c r="F239" s="54" t="str">
        <f t="shared" si="53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SUM(Tabela1640586061[[#All],[Kolumna2]])</f>
        <v>0</v>
      </c>
      <c r="D241" s="48">
        <f>SUM(Tabela1640586061[[#All],[Kolumna3]])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SUM(Tabela1923455963[#This Row])</f>
        <v>0</v>
      </c>
      <c r="E242" s="53">
        <f t="shared" ref="E242:E251" si="54">C242-D242</f>
        <v>0</v>
      </c>
      <c r="F242" s="54" t="str">
        <f t="shared" ref="F242:F251" si="55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SUM(Tabela1923455963[#This Row])</f>
        <v>0</v>
      </c>
      <c r="E243" s="53">
        <f t="shared" si="54"/>
        <v>0</v>
      </c>
      <c r="F243" s="54" t="str">
        <f t="shared" si="55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SUM(Tabela1923455963[#This Row])</f>
        <v>0</v>
      </c>
      <c r="E244" s="53">
        <f t="shared" si="54"/>
        <v>0</v>
      </c>
      <c r="F244" s="54" t="str">
        <f t="shared" si="55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SUM(Tabela1923455963[#This Row])</f>
        <v>0</v>
      </c>
      <c r="E245" s="53">
        <f t="shared" si="54"/>
        <v>0</v>
      </c>
      <c r="F245" s="54" t="str">
        <f t="shared" si="55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SUM(Tabela1923455963[#This Row])</f>
        <v>0</v>
      </c>
      <c r="E246" s="53">
        <f t="shared" si="54"/>
        <v>0</v>
      </c>
      <c r="F246" s="54" t="str">
        <f t="shared" si="55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SUM(Tabela1923455963[#This Row])</f>
        <v>0</v>
      </c>
      <c r="E247" s="53">
        <f t="shared" si="54"/>
        <v>0</v>
      </c>
      <c r="F247" s="54" t="str">
        <f t="shared" si="55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SUM(Tabela1923455963[#This Row])</f>
        <v>0</v>
      </c>
      <c r="E248" s="53">
        <f t="shared" si="54"/>
        <v>0</v>
      </c>
      <c r="F248" s="54" t="str">
        <f t="shared" si="55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SUM(Tabela1923455963[#This Row])</f>
        <v>0</v>
      </c>
      <c r="E249" s="53">
        <f t="shared" si="54"/>
        <v>0</v>
      </c>
      <c r="F249" s="54" t="str">
        <f t="shared" si="55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SUM(Tabela1923455963[#This Row])</f>
        <v>0</v>
      </c>
      <c r="E250" s="53">
        <f t="shared" si="54"/>
        <v>0</v>
      </c>
      <c r="F250" s="54" t="str">
        <f t="shared" si="55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SUM(Tabela1923455963[#This Row])</f>
        <v>0</v>
      </c>
      <c r="E251" s="53">
        <f t="shared" si="54"/>
        <v>0</v>
      </c>
      <c r="F251" s="54" t="str">
        <f t="shared" si="55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56">SUM(L73:L251)</f>
        <v>0</v>
      </c>
      <c r="M254" s="57">
        <f t="shared" si="56"/>
        <v>0</v>
      </c>
      <c r="N254" s="57">
        <f t="shared" si="56"/>
        <v>0</v>
      </c>
      <c r="O254" s="57">
        <f t="shared" si="56"/>
        <v>0</v>
      </c>
      <c r="P254" s="57">
        <f t="shared" si="56"/>
        <v>0</v>
      </c>
      <c r="Q254" s="57">
        <f t="shared" si="56"/>
        <v>0</v>
      </c>
      <c r="R254" s="57">
        <f t="shared" si="56"/>
        <v>0</v>
      </c>
      <c r="S254" s="57">
        <f t="shared" si="56"/>
        <v>0</v>
      </c>
      <c r="T254" s="57">
        <f t="shared" si="56"/>
        <v>0</v>
      </c>
      <c r="U254" s="57">
        <f t="shared" si="56"/>
        <v>0</v>
      </c>
      <c r="V254" s="57">
        <f t="shared" si="56"/>
        <v>0</v>
      </c>
      <c r="W254" s="57">
        <f t="shared" si="56"/>
        <v>0</v>
      </c>
      <c r="X254" s="57">
        <f t="shared" si="56"/>
        <v>0</v>
      </c>
      <c r="Y254" s="57">
        <f t="shared" si="56"/>
        <v>0</v>
      </c>
      <c r="Z254" s="57">
        <f t="shared" si="56"/>
        <v>0</v>
      </c>
      <c r="AA254" s="57">
        <f t="shared" si="56"/>
        <v>0</v>
      </c>
      <c r="AB254" s="57">
        <f t="shared" si="56"/>
        <v>0</v>
      </c>
      <c r="AC254" s="57">
        <f t="shared" si="56"/>
        <v>0</v>
      </c>
      <c r="AD254" s="57">
        <f t="shared" si="56"/>
        <v>0</v>
      </c>
      <c r="AE254" s="57">
        <f t="shared" si="56"/>
        <v>0</v>
      </c>
      <c r="AF254" s="57">
        <f t="shared" si="56"/>
        <v>0</v>
      </c>
      <c r="AG254" s="57">
        <f t="shared" si="56"/>
        <v>0</v>
      </c>
      <c r="AH254" s="57">
        <f t="shared" si="56"/>
        <v>0</v>
      </c>
      <c r="AI254" s="57">
        <f t="shared" si="56"/>
        <v>0</v>
      </c>
      <c r="AJ254" s="57">
        <f t="shared" si="56"/>
        <v>0</v>
      </c>
      <c r="AK254" s="57">
        <f t="shared" si="56"/>
        <v>0</v>
      </c>
      <c r="AL254" s="57">
        <f t="shared" si="56"/>
        <v>0</v>
      </c>
      <c r="AM254" s="57">
        <f t="shared" si="56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C37:D37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39:D39"/>
    <mergeCell ref="C40:D40"/>
    <mergeCell ref="C41:D41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{424DA897-3332-274F-8B01-1A6E4254AFD3}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{124EDB7E-0CE5-8343-903A-C960EE370901}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{09D6DAC3-DCD3-4F4E-9C11-CF6E591CF028}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{A2DCFABA-9628-9F41-9572-3F9B7A9F0D66}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{874F591A-7C80-D940-98DF-785F0619A4CE}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{0CF1D80B-7CE6-D94F-AC7A-FA03D3B3FEA1}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{B0E6340C-7FD2-2D4C-8045-1D97EB67D14F}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{7A97EFBA-84D6-1748-9EE4-0030F367F131}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{D51F045F-CF98-7046-A61F-5308C037D804}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{D93F3130-5196-A548-AF1A-D469FEEB667E}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{C3A9A65C-6FD3-DC4F-96B0-B3A52072A846}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{7D075E10-B513-C64A-9163-C6CDD4CB9342}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{07DA7A4D-BFFA-D84B-A681-CE56C770F99A}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{9F317D27-5700-E54D-94F0-76C2608CC2BE}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{0A7EA69E-E201-0144-8FB4-95681DF96C3D}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{CEB37CD2-0292-684F-93B8-0FD57C268250}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{2B82B29D-0C88-2343-8B0F-D3EA8588E6FF}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{A9D57E19-6F4E-A546-9F6E-7E4C464BFC42}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{66DCF07E-DF59-D44D-84C7-77F244667160}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{2D7D5EE2-E117-3C4B-B312-5CF4C1A37370}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{C2B02F43-D64C-DC41-AA08-7D052820D0F6}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{C8DFCD74-00ED-D640-B05E-83779095CEF0}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{0BDBA82E-7142-AA4F-BE34-69619EBC0F35}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{95CC181F-F766-BF4F-910F-5C3580FB883F}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{0EC4B588-82F8-5947-92FD-BEDBD07510B0}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{8C45036B-F3B0-7A4E-8432-5A3D906D13FA}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{2E049C18-0EA0-4F45-95E5-B9FF63192704}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{D6BD7299-4DEB-3B4D-BB1F-F60A0CFC146E}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{99C3A851-8D5C-9547-9CAF-491D8BF2EA58}</x14:id>
        </ext>
      </extLst>
    </cfRule>
  </conditionalFormatting>
  <hyperlinks>
    <hyperlink ref="C5" r:id="rId1" display=" http://budzetdomowywtydzien.pl" xr:uid="{00000000-0004-0000-0300-000000000000}"/>
  </hyperlinks>
  <pageMargins left="0.7" right="0.7" top="0.75" bottom="0.75" header="0.3" footer="0.3"/>
  <pageSetup paperSize="9" orientation="portrait" horizontalDpi="75" verticalDpi="75"/>
  <ignoredErrors>
    <ignoredError sqref="C39 E40" formula="1"/>
  </ignoredError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4DA897-3332-274F-8B01-1A6E4254AFD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24EDB7E-0CE5-8343-903A-C960EE370901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09D6DAC3-DCD3-4F4E-9C11-CF6E591CF02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2DCFABA-9628-9F41-9572-3F9B7A9F0D6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74F591A-7C80-D940-98DF-785F0619A4CE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0CF1D80B-7CE6-D94F-AC7A-FA03D3B3FEA1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0E6340C-7FD2-2D4C-8045-1D97EB67D14F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A97EFBA-84D6-1748-9EE4-0030F367F13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D51F045F-CF98-7046-A61F-5308C037D804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D93F3130-5196-A548-AF1A-D469FEEB667E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C3A9A65C-6FD3-DC4F-96B0-B3A52072A846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7D075E10-B513-C64A-9163-C6CDD4CB9342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7DA7A4D-BFFA-D84B-A681-CE56C770F99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F317D27-5700-E54D-94F0-76C2608CC2BE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A7EA69E-E201-0144-8FB4-95681DF96C3D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CEB37CD2-0292-684F-93B8-0FD57C268250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B82B29D-0C88-2343-8B0F-D3EA8588E6FF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9D57E19-6F4E-A546-9F6E-7E4C464BFC42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66DCF07E-DF59-D44D-84C7-77F244667160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D7D5EE2-E117-3C4B-B312-5CF4C1A37370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C2B02F43-D64C-DC41-AA08-7D052820D0F6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8DFCD74-00ED-D640-B05E-83779095CEF0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0BDBA82E-7142-AA4F-BE34-69619EBC0F35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95CC181F-F766-BF4F-910F-5C3580FB883F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EC4B588-82F8-5947-92FD-BEDBD07510B0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8C45036B-F3B0-7A4E-8432-5A3D906D13FA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E049C18-0EA0-4F45-95E5-B9FF63192704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D6BD7299-4DEB-3B4D-BB1F-F60A0CFC146E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99C3A851-8D5C-9547-9CAF-491D8BF2EA5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"Luty "&amp;'CAŁY ROK'!D2:E2</f>
        <v>Luty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SUM(Przychody2[[#All],[Kolumna2]])</f>
        <v>0</v>
      </c>
      <c r="D51" s="48">
        <f>SUM(Przychody2[[#All],[Kolumna3]])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SUM(Tabela3306496[#This Row])</f>
        <v>0</v>
      </c>
      <c r="E52" s="53">
        <f>Przychody2[[#This Row],[Kolumna3]]-Przychody2[[#This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SUM(Tabela3306496[#This Row])</f>
        <v>0</v>
      </c>
      <c r="E53" s="53">
        <f>Przychody2[[#This Row],[Kolumna3]]-Przychody2[[#This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SUM(Tabela3306496[#This Row])</f>
        <v>0</v>
      </c>
      <c r="E54" s="53">
        <f>Przychody2[[#This Row],[Kolumna3]]-Przychody2[[#This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SUM(Tabela3306496[#This Row])</f>
        <v>0</v>
      </c>
      <c r="E55" s="53">
        <f>Przychody2[[#This Row],[Kolumna3]]-Przychody2[[#This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SUM(Tabela3306496[#This Row])</f>
        <v>0</v>
      </c>
      <c r="E56" s="53">
        <f>Przychody2[[#This Row],[Kolumna3]]-Przychody2[[#This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SUM(Tabela3306496[#This Row])</f>
        <v>0</v>
      </c>
      <c r="E57" s="53">
        <f>Przychody2[[#This Row],[Kolumna3]]-Przychody2[[#This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SUM(Tabela3306496[#This Row])</f>
        <v>0</v>
      </c>
      <c r="E58" s="53">
        <f>Przychody2[[#This Row],[Kolumna3]]-Przychody2[[#This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SUM(Tabela3306496[#This Row])</f>
        <v>0</v>
      </c>
      <c r="E59" s="53">
        <f>Przychody2[[#This Row],[Kolumna3]]-Przychody2[[#This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SUM(Tabela3306496[#This Row])</f>
        <v>0</v>
      </c>
      <c r="E60" s="53">
        <f>Przychody2[[#This Row],[Kolumna3]]-Przychody2[[#This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SUM(Tabela3306496[#This Row])</f>
        <v>0</v>
      </c>
      <c r="E61" s="53">
        <f>Przychody2[[#This Row],[Kolumna3]]-Przychody2[[#This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SUM(Tabela3306496[#This Row])</f>
        <v>0</v>
      </c>
      <c r="E62" s="53">
        <f>Przychody2[[#This Row],[Kolumna3]]-Przychody2[[#This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SUM(Tabela3306496[#This Row])</f>
        <v>0</v>
      </c>
      <c r="E63" s="53">
        <f>Przychody2[[#This Row],[Kolumna3]]-Przychody2[[#This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SUM(Tabela3306496[#This Row])</f>
        <v>0</v>
      </c>
      <c r="E64" s="53">
        <f>Przychody2[[#This Row],[Kolumna3]]-Przychody2[[#This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SUM(Tabela3306496[#This Row])</f>
        <v>0</v>
      </c>
      <c r="E65" s="53">
        <f>Przychody2[[#This Row],[Kolumna3]]-Przychody2[[#This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SUM(Tabela3306496[#This Row])</f>
        <v>0</v>
      </c>
      <c r="E66" s="53">
        <f>Przychody2[[#This Row],[Kolumna3]]-Przychody2[[#This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SUM(Jedzenie265[[#All],[0]])</f>
        <v>0</v>
      </c>
      <c r="D73" s="48">
        <f>SUM(Jedzenie265[[#All],[02]])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SUM(Tabela33068[#This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SUM(Tabela33068[#This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SUM(Tabela33068[#This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SUM(Tabela33068[#This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SUM(Tabela33068[#This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SUM(Tabela33068[#This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SUM(Tabela33068[#This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SUM(Tabela33068[#This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SUM(Tabela33068[#This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SUM(Tabela33068[#This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SUM(Tabela43169[[#All],[Kolumna2]])</f>
        <v>0</v>
      </c>
      <c r="D85" s="48">
        <f>SUM(Tabela43169[[#All],[Kolumna3]])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SUM(Tabela184179[#This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SUM(Tabela184179[#This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SUM(Tabela184179[#This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SUM(Tabela184179[#This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SUM(Tabela184179[#This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SUM(Tabela184179[#This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SUM(Tabela184179[#This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SUM(Tabela184179[#This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SUM(Tabela184179[#This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SUM(Tabela184179[#This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SUM(Transport366[[#All],[Kolumna2]])</f>
        <v>0</v>
      </c>
      <c r="D97" s="48">
        <f>SUM(Transport366[[#All],[Kolumna3]])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SUM(Tabela194280[#This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SUM(Tabela194280[#This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SUM(Tabela194280[#This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SUM(Tabela194280[#This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SUM(Tabela194280[#This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SUM(Tabela194280[#This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SUM(Tabela194280[#This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SUM(Tabela194280[#This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SUM(Tabela194280[#This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SUM(Tabela194280[#This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SUM(Tabela83270[[#All],[Kolumna2]])</f>
        <v>0</v>
      </c>
      <c r="D109" s="48">
        <f>SUM(Tabela83270[[#All],[Kolumna3]])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SUM(Tabela19214381[#This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SUM(Tabela19214381[#This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SUM(Tabela19214381[#This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SUM(Tabela19214381[#This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SUM(Tabela19214381[#This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SUM(Tabela19214381[#This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SUM(Tabela19214381[#This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SUM(Tabela19214381[#This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SUM(Tabela19214381[#This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SUM(Tabela19214381[#This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SUM(Tabela93371[[#All],[Kolumna2]])</f>
        <v>0</v>
      </c>
      <c r="D121" s="48">
        <f>SUM(Tabela93371[[#All],[Kolumna3]])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SUM(Tabela1921254785[#This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SUM(Tabela1921254785[#This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SUM(Tabela1921254785[#This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SUM(Tabela1921254785[#This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SUM(Tabela1921254785[#This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SUM(Tabela1921254785[#This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SUM(Tabela1921254785[#This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SUM(Tabela1921254785[#This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SUM(Tabela1921254785[#This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SUM(Tabela1921254785[#This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SUM(Tabela103472[[#All],[Kolumna2]])</f>
        <v>0</v>
      </c>
      <c r="D133" s="48">
        <f>SUM(Tabela103472[[#All],[Kolumna3]])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SUM(Tabela1921244684[#This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SUM(Tabela1921244684[#This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SUM(Tabela1921244684[#This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SUM(Tabela1921244684[#This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SUM(Tabela1921244684[#This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SUM(Tabela1921244684[#This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SUM(Tabela1921244684[#This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SUM(Tabela1921244684[#This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SUM(Tabela1921244684[#This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SUM(Tabela1921244684[#This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SUM(Tabela113573[[#All],[Kolumna2]])</f>
        <v>0</v>
      </c>
      <c r="D145" s="48">
        <f>SUM(Tabela113573[[#All],[Kolumna3]])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SUM(Tabela19224482[#This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SUM(Tabela19224482[#This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SUM(Tabela19224482[#This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SUM(Tabela19224482[#This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SUM(Tabela19224482[#This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SUM(Tabela19224482[#This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SUM(Tabela19224482[#This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SUM(Tabela19224482[#This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SUM(Tabela19224482[#This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SUM(Tabela19224482[#This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SUM(Tabela123674[[#All],[Kolumna2]])</f>
        <v>0</v>
      </c>
      <c r="D157" s="48">
        <f>SUM(Tabela123674[[#All],[Kolumna3]])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SUM(Tabela254886[#This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SUM(Tabela254886[#This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SUM(Tabela254886[#This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SUM(Tabela254886[#This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SUM(Tabela254886[#This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SUM(Tabela254886[#This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SUM(Tabela254886[#This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SUM(Tabela254886[#This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SUM(Tabela254886[#This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SUM(Tabela254886[#This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SUM(Tabela133775[[#All],[Kolumna2]])</f>
        <v>0</v>
      </c>
      <c r="D169" s="48">
        <f>SUM(Tabela133775[[#All],[Kolumna3]])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SUM(Tabela264987[#This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SUM(Tabela264987[#This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SUM(Tabela264987[#This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SUM(Tabela264987[#This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SUM(Tabela264987[#This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SUM(Tabela264987[#This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SUM(Tabela264987[#This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SUM(Tabela264987[#This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SUM(Tabela264987[#This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SUM(Tabela264987[#This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SUM(Tabela143876[[#All],[Kolumna2]])</f>
        <v>0</v>
      </c>
      <c r="D181" s="48">
        <f>SUM(Tabela143876[[#All],[Kolumna3]])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SUM(Tabela275088[#This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SUM(Tabela275088[#This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SUM(Tabela275088[#This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SUM(Tabela275088[#This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SUM(Tabela275088[#This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SUM(Tabela275088[#This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SUM(Tabela275088[#This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SUM(Tabela275088[#This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SUM(Tabela275088[#This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SUM(Tabela275088[#This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SUM(Tabela153977[[#All],[Kolumna2]])</f>
        <v>0</v>
      </c>
      <c r="D193" s="48">
        <f>SUM(Tabela153977[[#All],[Kolumna3]])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SUM(Tabela285189[#This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SUM(Tabela285189[#This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SUM(Tabela285189[#This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SUM(Tabela285189[#This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SUM(Tabela285189[#This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SUM(Tabela285189[#This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SUM(Tabela285189[#This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SUM(Tabela285189[#This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SUM(Tabela285189[#This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SUM(Tabela285189[#This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SUM(Tabela164078[[#All],[Kolumna2]])</f>
        <v>0</v>
      </c>
      <c r="D205" s="48">
        <f>SUM(Tabela164078[[#All],[Kolumna3]])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SUM(Tabela19234583[#This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SUM(Tabela19234583[#This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SUM(Tabela19234583[#This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SUM(Tabela19234583[#This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SUM(Tabela19234583[#This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SUM(Tabela19234583[#This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SUM(Tabela19234583[#This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SUM(Tabela19234583[#This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SUM(Tabela19234583[#This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SUM(Tabela19234583[#This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SUM(Tabela16405890[[#All],[Kolumna2]])</f>
        <v>0</v>
      </c>
      <c r="D217" s="48">
        <f>SUM(Tabela16405890[[#All],[Kolumna3]])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SUM(Tabela1923455991[#This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SUM(Tabela1923455991[#This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SUM(Tabela1923455991[#This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SUM(Tabela1923455991[#This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SUM(Tabela1923455991[#This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SUM(Tabela1923455991[#This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SUM(Tabela1923455991[#This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SUM(Tabela1923455991[#This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SUM(Tabela1923455991[#This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SUM(Tabela1923455991[#This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SUM(Tabela1640586092[[#All],[Kolumna2]])</f>
        <v>0</v>
      </c>
      <c r="D229" s="48">
        <f>SUM(Tabela1640586092[[#All],[Kolumna3]])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SUM(Tabela192345596294[#This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SUM(Tabela192345596294[#This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SUM(Tabela192345596294[#This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SUM(Tabela192345596294[#This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SUM(Tabela192345596294[#This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SUM(Tabela192345596294[#This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SUM(Tabela192345596294[#This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SUM(Tabela192345596294[#This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SUM(Tabela192345596294[#This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SUM(Tabela192345596294[#This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SUM(Tabela164058606193[[#All],[Kolumna2]])</f>
        <v>0</v>
      </c>
      <c r="D241" s="48">
        <f>SUM(Tabela164058606193[[#All],[Kolumna3]])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SUM(Tabela192345596395[#This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SUM(Tabela192345596395[#This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SUM(Tabela192345596395[#This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SUM(Tabela192345596395[#This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SUM(Tabela192345596395[#This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SUM(Tabela192345596395[#This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SUM(Tabela192345596395[#This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SUM(Tabela192345596395[#This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SUM(Tabela192345596395[#This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SUM(Tabela192345596395[#This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{A0552C98-582B-6F45-A0DB-08CB9BBC4D7B}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{194CEB7A-8149-864F-8CE7-24D7B15BC39B}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{02216744-0C45-2D4B-B83E-63D50F9BAE3A}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{9CD62E14-6AE6-1E4B-8B0D-BDD0F12E8DE7}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{81512BD4-84B6-CD43-B25A-0EE0AC438382}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{9C2CA0BA-40EA-0F4C-8920-A8A2FD81E492}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{6DD88FD6-99F5-384D-AC8E-59B217D21FAE}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{89AE8866-3030-9F4E-B0D4-9D1556F3AB36}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{B6512840-9C47-264B-BDB0-E49BD3E0B67E}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{CCD2AC55-789E-7942-BE6F-97B4D1C3188D}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{37F474B5-4A0E-9D4B-B1B6-5D9D26878954}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{09996968-02D6-6044-82AA-F96AA10C567B}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{23476D29-4D97-4D49-8B1F-9F5C373B3560}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{79F16A8D-2AF1-A24C-A089-DCA37DB0EE62}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{1622835D-FCFA-2844-AA94-262BFF0D2202}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{24B11111-A27B-984B-A8EA-054211071B01}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{6CAE6CEE-17E1-A548-85B6-B072A0A95CE2}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{6427C79D-AE5E-154D-82F1-672DA2E36048}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{7A05F862-575C-C24C-9F0C-96A704F281CD}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{13AD81F1-FFC4-F84B-9427-050A0FF22BDE}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{8F9863BF-8C37-FB46-8A5F-BF067670DC63}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{492EA26B-9226-8A44-BE02-A967388BAEBC}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{BF6F9DF5-1CA4-2145-9007-D7CBB69BD73D}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{CA310B76-BA75-0B47-8E57-2255C3C6519E}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{61610CDD-2084-3549-A7C8-60DB1940EDBF}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{561C8230-72AE-B245-B708-B44F9B0BAF95}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{35BA26AE-44FB-0446-9EB5-E8FDAB6B262D}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{A6011FF5-E2AF-F142-BB3A-3EABE81C9FB9}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{49F6EAB6-CB2D-C448-8DFA-A1FAD0EE93B2}</x14:id>
        </ext>
      </extLst>
    </cfRule>
  </conditionalFormatting>
  <hyperlinks>
    <hyperlink ref="C5" r:id="rId1" display=" http://budzetdomowywtydzien.pl" xr:uid="{00000000-0004-0000-04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552C98-582B-6F45-A0DB-08CB9BBC4D7B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94CEB7A-8149-864F-8CE7-24D7B15BC39B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02216744-0C45-2D4B-B83E-63D50F9BAE3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9CD62E14-6AE6-1E4B-8B0D-BDD0F12E8DE7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1512BD4-84B6-CD43-B25A-0EE0AC438382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9C2CA0BA-40EA-0F4C-8920-A8A2FD81E492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6DD88FD6-99F5-384D-AC8E-59B217D21FAE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89AE8866-3030-9F4E-B0D4-9D1556F3AB36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B6512840-9C47-264B-BDB0-E49BD3E0B67E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CCD2AC55-789E-7942-BE6F-97B4D1C3188D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37F474B5-4A0E-9D4B-B1B6-5D9D26878954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09996968-02D6-6044-82AA-F96AA10C567B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3476D29-4D97-4D49-8B1F-9F5C373B3560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79F16A8D-2AF1-A24C-A089-DCA37DB0EE62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1622835D-FCFA-2844-AA94-262BFF0D2202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24B11111-A27B-984B-A8EA-054211071B01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6CAE6CEE-17E1-A548-85B6-B072A0A95CE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427C79D-AE5E-154D-82F1-672DA2E36048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A05F862-575C-C24C-9F0C-96A704F281CD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13AD81F1-FFC4-F84B-9427-050A0FF22BDE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F9863BF-8C37-FB46-8A5F-BF067670DC63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492EA26B-9226-8A44-BE02-A967388BAEBC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F6F9DF5-1CA4-2145-9007-D7CBB69BD73D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CA310B76-BA75-0B47-8E57-2255C3C6519E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61610CDD-2084-3549-A7C8-60DB1940EDBF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561C8230-72AE-B245-B708-B44F9B0BAF9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35BA26AE-44FB-0446-9EB5-E8FDAB6B262D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A6011FF5-E2AF-F142-BB3A-3EABE81C9FB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9F6EAB6-CB2D-C448-8DFA-A1FAD0EE93B2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"Marzec "&amp;'CAŁY ROK'!D2:E2</f>
        <v>Marzec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SUM(Przychody3[[#All],[Kolumna2]])</f>
        <v>0</v>
      </c>
      <c r="D51" s="48">
        <f>SUM(Przychody3[[#All],[Kolumna3]])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SUM(Tabela33064128[#This Row])</f>
        <v>0</v>
      </c>
      <c r="E52" s="53">
        <f>Przychody3[[#This Row],[Kolumna3]]-Przychody3[[#This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SUM(Tabela33064128[#This Row])</f>
        <v>0</v>
      </c>
      <c r="E53" s="53">
        <f>Przychody3[[#This Row],[Kolumna3]]-Przychody3[[#This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SUM(Tabela33064128[#This Row])</f>
        <v>0</v>
      </c>
      <c r="E54" s="53">
        <f>Przychody3[[#This Row],[Kolumna3]]-Przychody3[[#This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SUM(Tabela33064128[#This Row])</f>
        <v>0</v>
      </c>
      <c r="E55" s="53">
        <f>Przychody3[[#This Row],[Kolumna3]]-Przychody3[[#This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SUM(Tabela33064128[#This Row])</f>
        <v>0</v>
      </c>
      <c r="E56" s="53">
        <f>Przychody3[[#This Row],[Kolumna3]]-Przychody3[[#This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SUM(Tabela33064128[#This Row])</f>
        <v>0</v>
      </c>
      <c r="E57" s="53">
        <f>Przychody3[[#This Row],[Kolumna3]]-Przychody3[[#This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SUM(Tabela33064128[#This Row])</f>
        <v>0</v>
      </c>
      <c r="E58" s="53">
        <f>Przychody3[[#This Row],[Kolumna3]]-Przychody3[[#This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SUM(Tabela33064128[#This Row])</f>
        <v>0</v>
      </c>
      <c r="E59" s="53">
        <f>Przychody3[[#This Row],[Kolumna3]]-Przychody3[[#This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SUM(Tabela33064128[#This Row])</f>
        <v>0</v>
      </c>
      <c r="E60" s="53">
        <f>Przychody3[[#This Row],[Kolumna3]]-Przychody3[[#This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SUM(Tabela33064128[#This Row])</f>
        <v>0</v>
      </c>
      <c r="E61" s="53">
        <f>Przychody3[[#This Row],[Kolumna3]]-Przychody3[[#This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SUM(Tabela33064128[#This Row])</f>
        <v>0</v>
      </c>
      <c r="E62" s="53">
        <f>Przychody3[[#This Row],[Kolumna3]]-Przychody3[[#This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SUM(Tabela33064128[#This Row])</f>
        <v>0</v>
      </c>
      <c r="E63" s="53">
        <f>Przychody3[[#This Row],[Kolumna3]]-Przychody3[[#This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SUM(Tabela33064128[#This Row])</f>
        <v>0</v>
      </c>
      <c r="E64" s="53">
        <f>Przychody3[[#This Row],[Kolumna3]]-Przychody3[[#This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SUM(Tabela33064128[#This Row])</f>
        <v>0</v>
      </c>
      <c r="E65" s="53">
        <f>Przychody3[[#This Row],[Kolumna3]]-Przychody3[[#This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SUM(Tabela33064128[#This Row])</f>
        <v>0</v>
      </c>
      <c r="E66" s="53">
        <f>Przychody3[[#This Row],[Kolumna3]]-Przychody3[[#This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SUM(Jedzenie297[[#All],[0]])</f>
        <v>0</v>
      </c>
      <c r="D73" s="48">
        <f>SUM(Jedzenie297[[#All],[02]])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SUM(Tabela330100[#This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SUM(Tabela330100[#This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SUM(Tabela330100[#This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SUM(Tabela330100[#This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SUM(Tabela330100[#This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SUM(Tabela330100[#This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SUM(Tabela330100[#This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SUM(Tabela330100[#This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SUM(Tabela330100[#This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SUM(Tabela330100[#This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SUM(Tabela431101[[#All],[Kolumna2]])</f>
        <v>0</v>
      </c>
      <c r="D85" s="48">
        <f>SUM(Tabela431101[[#All],[Kolumna3]])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SUM(Tabela1841111[#This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SUM(Tabela1841111[#This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SUM(Tabela1841111[#This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SUM(Tabela1841111[#This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SUM(Tabela1841111[#This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SUM(Tabela1841111[#This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SUM(Tabela1841111[#This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SUM(Tabela1841111[#This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SUM(Tabela1841111[#This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SUM(Tabela1841111[#This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SUM(Transport398[[#All],[Kolumna2]])</f>
        <v>0</v>
      </c>
      <c r="D97" s="48">
        <f>SUM(Transport398[[#All],[Kolumna3]])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SUM(Tabela1942112[#This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SUM(Tabela1942112[#This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SUM(Tabela1942112[#This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SUM(Tabela1942112[#This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SUM(Tabela1942112[#This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SUM(Tabela1942112[#This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SUM(Tabela1942112[#This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SUM(Tabela1942112[#This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SUM(Tabela1942112[#This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SUM(Tabela1942112[#This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SUM(Tabela832102[[#All],[Kolumna2]])</f>
        <v>0</v>
      </c>
      <c r="D109" s="48">
        <f>SUM(Tabela832102[[#All],[Kolumna3]])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SUM(Tabela192143113[#This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SUM(Tabela192143113[#This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SUM(Tabela192143113[#This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SUM(Tabela192143113[#This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SUM(Tabela192143113[#This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SUM(Tabela192143113[#This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SUM(Tabela192143113[#This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SUM(Tabela192143113[#This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SUM(Tabela192143113[#This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SUM(Tabela192143113[#This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SUM(Tabela933103[[#All],[Kolumna2]])</f>
        <v>0</v>
      </c>
      <c r="D121" s="48">
        <f>SUM(Tabela933103[[#All],[Kolumna3]])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SUM(Tabela19212547117[#This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SUM(Tabela19212547117[#This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SUM(Tabela19212547117[#This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SUM(Tabela19212547117[#This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SUM(Tabela19212547117[#This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SUM(Tabela19212547117[#This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SUM(Tabela19212547117[#This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SUM(Tabela19212547117[#This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SUM(Tabela19212547117[#This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SUM(Tabela19212547117[#This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SUM(Tabela1034104[[#All],[Kolumna2]])</f>
        <v>0</v>
      </c>
      <c r="D133" s="48">
        <f>SUM(Tabela1034104[[#All],[Kolumna3]])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SUM(Tabela19212446116[#This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SUM(Tabela19212446116[#This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SUM(Tabela19212446116[#This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SUM(Tabela19212446116[#This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SUM(Tabela19212446116[#This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SUM(Tabela19212446116[#This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SUM(Tabela19212446116[#This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SUM(Tabela19212446116[#This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SUM(Tabela19212446116[#This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SUM(Tabela19212446116[#This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SUM(Tabela1135105[[#All],[Kolumna2]])</f>
        <v>0</v>
      </c>
      <c r="D145" s="48">
        <f>SUM(Tabela1135105[[#All],[Kolumna3]])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SUM(Tabela192244114[#This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SUM(Tabela192244114[#This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SUM(Tabela192244114[#This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SUM(Tabela192244114[#This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SUM(Tabela192244114[#This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SUM(Tabela192244114[#This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SUM(Tabela192244114[#This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SUM(Tabela192244114[#This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SUM(Tabela192244114[#This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SUM(Tabela192244114[#This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SUM(Tabela1236106[[#All],[Kolumna2]])</f>
        <v>0</v>
      </c>
      <c r="D157" s="48">
        <f>SUM(Tabela1236106[[#All],[Kolumna3]])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SUM(Tabela2548118[#This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SUM(Tabela2548118[#This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SUM(Tabela2548118[#This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SUM(Tabela2548118[#This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SUM(Tabela2548118[#This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SUM(Tabela2548118[#This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SUM(Tabela2548118[#This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SUM(Tabela2548118[#This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SUM(Tabela2548118[#This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SUM(Tabela2548118[#This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SUM(Tabela1337107[[#All],[Kolumna2]])</f>
        <v>0</v>
      </c>
      <c r="D169" s="48">
        <f>SUM(Tabela1337107[[#All],[Kolumna3]])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SUM(Tabela2649119[#This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SUM(Tabela2649119[#This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SUM(Tabela2649119[#This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SUM(Tabela2649119[#This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SUM(Tabela2649119[#This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SUM(Tabela2649119[#This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SUM(Tabela2649119[#This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SUM(Tabela2649119[#This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SUM(Tabela2649119[#This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SUM(Tabela2649119[#This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SUM(Tabela1438108[[#All],[Kolumna2]])</f>
        <v>0</v>
      </c>
      <c r="D181" s="48">
        <f>SUM(Tabela1438108[[#All],[Kolumna3]])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SUM(Tabela2750120[#This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SUM(Tabela2750120[#This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SUM(Tabela2750120[#This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SUM(Tabela2750120[#This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SUM(Tabela2750120[#This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SUM(Tabela2750120[#This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SUM(Tabela2750120[#This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SUM(Tabela2750120[#This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SUM(Tabela2750120[#This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SUM(Tabela2750120[#This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SUM(Tabela1539109[[#All],[Kolumna2]])</f>
        <v>0</v>
      </c>
      <c r="D193" s="48">
        <f>SUM(Tabela1539109[[#All],[Kolumna3]])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SUM(Tabela2851121[#This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SUM(Tabela2851121[#This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SUM(Tabela2851121[#This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SUM(Tabela2851121[#This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SUM(Tabela2851121[#This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SUM(Tabela2851121[#This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SUM(Tabela2851121[#This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SUM(Tabela2851121[#This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SUM(Tabela2851121[#This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SUM(Tabela2851121[#This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SUM(Tabela1640110[[#All],[Kolumna2]])</f>
        <v>0</v>
      </c>
      <c r="D205" s="48">
        <f>SUM(Tabela1640110[[#All],[Kolumna3]])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SUM(Tabela192345115[#This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SUM(Tabela192345115[#This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SUM(Tabela192345115[#This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SUM(Tabela192345115[#This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SUM(Tabela192345115[#This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SUM(Tabela192345115[#This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SUM(Tabela192345115[#This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SUM(Tabela192345115[#This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SUM(Tabela192345115[#This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SUM(Tabela192345115[#This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SUM(Tabela164058122[[#All],[Kolumna2]])</f>
        <v>0</v>
      </c>
      <c r="D217" s="48">
        <f>SUM(Tabela164058122[[#All],[Kolumna3]])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SUM(Tabela19234559123[#This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SUM(Tabela19234559123[#This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SUM(Tabela19234559123[#This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SUM(Tabela19234559123[#This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SUM(Tabela19234559123[#This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SUM(Tabela19234559123[#This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SUM(Tabela19234559123[#This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SUM(Tabela19234559123[#This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SUM(Tabela19234559123[#This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SUM(Tabela19234559123[#This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SUM(Tabela16405860124[[#All],[Kolumna2]])</f>
        <v>0</v>
      </c>
      <c r="D229" s="48">
        <f>SUM(Tabela16405860124[[#All],[Kolumna3]])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SUM(Tabela1923455962126[#This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SUM(Tabela1923455962126[#This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SUM(Tabela1923455962126[#This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SUM(Tabela1923455962126[#This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SUM(Tabela1923455962126[#This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SUM(Tabela1923455962126[#This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SUM(Tabela1923455962126[#This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SUM(Tabela1923455962126[#This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SUM(Tabela1923455962126[#This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SUM(Tabela1923455962126[#This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SUM(Tabela1640586061125[[#All],[Kolumna2]])</f>
        <v>0</v>
      </c>
      <c r="D241" s="48">
        <f>SUM(Tabela1640586061125[[#All],[Kolumna3]])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SUM(Tabela1923455963127[#This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SUM(Tabela1923455963127[#This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SUM(Tabela1923455963127[#This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SUM(Tabela1923455963127[#This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SUM(Tabela1923455963127[#This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SUM(Tabela1923455963127[#This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SUM(Tabela1923455963127[#This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SUM(Tabela1923455963127[#This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SUM(Tabela1923455963127[#This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SUM(Tabela1923455963127[#This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{548DBE0F-3087-D140-BB11-9C01EA6402D3}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{75B8A855-F382-5E4A-9A37-262416B6C202}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{F62927CA-9CB6-2B4B-9683-3B5365BD8E6F}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{493470C9-333F-6748-99D5-69B6AD8187E6}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{40F9AEEB-AAF9-8E41-BED9-726D369899E6}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{54C631BE-FFDF-0445-B68F-DA7C072181D4}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{09F30CA0-8A3A-4B46-B54D-1E3BB3ED19AA}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{74A79B36-4858-2440-A1E5-700A9D0A1B74}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{5E113C71-C4BD-574F-A394-A8D9C799CE97}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{0DB139DB-B29B-7B49-B334-C6CFA27A9BA6}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{A31D6549-0552-B245-B2B9-49EB446F50A7}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{8EFFD8A1-5471-9746-B683-FE6A63264BE0}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{157BDE4A-9F60-124A-8C1F-82F9F4AA90B8}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{1BDA4768-7F88-3B42-90F4-4CE1DCD8E93F}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{F37C760E-68C4-144B-9712-DC51E84FC2A2}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{0D4B991C-A0B4-9444-B9A1-26333134FE28}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{AF6149B7-6CB6-D44E-94BD-74658326EDFC}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{AD822CCE-6926-9C49-93C7-7BF21E40A00E}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{AFC9FF43-B7D8-2E4B-BE7F-46FB7EC56426}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{BF9D3CF7-F8BE-8C4F-A605-37460F150617}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{E960BEE6-FBD6-3248-A630-9B82F0CD1B09}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{0253FE4C-0709-5A42-AD66-2D2C6B92BF5B}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{289CF65D-362F-544F-A93B-FCE462AE9C1A}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{5BB78D02-AFE8-7F4C-B4B5-F26946E94736}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{8DE6D2B7-3E27-DA4E-BD6F-D5F05AD02FC7}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{F51230D7-611C-254F-98F6-196C5EB0885D}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{91A0DE16-28DD-8044-B51C-F3E45EB20482}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{FEF3DFF7-4E22-0C47-B091-0CFB83B689BC}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{B2428931-D149-F640-95CC-ADF923510843}</x14:id>
        </ext>
      </extLst>
    </cfRule>
  </conditionalFormatting>
  <hyperlinks>
    <hyperlink ref="C5" r:id="rId1" display=" http://budzetdomowywtydzien.pl" xr:uid="{00000000-0004-0000-05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8DBE0F-3087-D140-BB11-9C01EA6402D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75B8A855-F382-5E4A-9A37-262416B6C202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F62927CA-9CB6-2B4B-9683-3B5365BD8E6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93470C9-333F-6748-99D5-69B6AD8187E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40F9AEEB-AAF9-8E41-BED9-726D369899E6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54C631BE-FFDF-0445-B68F-DA7C072181D4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09F30CA0-8A3A-4B46-B54D-1E3BB3ED19AA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4A79B36-4858-2440-A1E5-700A9D0A1B74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E113C71-C4BD-574F-A394-A8D9C799CE97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0DB139DB-B29B-7B49-B334-C6CFA27A9BA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A31D6549-0552-B245-B2B9-49EB446F50A7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EFFD8A1-5471-9746-B683-FE6A63264BE0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57BDE4A-9F60-124A-8C1F-82F9F4AA90B8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1BDA4768-7F88-3B42-90F4-4CE1DCD8E93F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F37C760E-68C4-144B-9712-DC51E84FC2A2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0D4B991C-A0B4-9444-B9A1-26333134FE28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AF6149B7-6CB6-D44E-94BD-74658326EDFC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D822CCE-6926-9C49-93C7-7BF21E40A00E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AFC9FF43-B7D8-2E4B-BE7F-46FB7EC56426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BF9D3CF7-F8BE-8C4F-A605-37460F150617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E960BEE6-FBD6-3248-A630-9B82F0CD1B09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0253FE4C-0709-5A42-AD66-2D2C6B92BF5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289CF65D-362F-544F-A93B-FCE462AE9C1A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5BB78D02-AFE8-7F4C-B4B5-F26946E94736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8DE6D2B7-3E27-DA4E-BD6F-D5F05AD02FC7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F51230D7-611C-254F-98F6-196C5EB0885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91A0DE16-28DD-8044-B51C-F3E45EB20482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FEF3DFF7-4E22-0C47-B091-0CFB83B689BC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B2428931-D149-F640-95CC-ADF923510843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"Kwiecień "&amp;'CAŁY ROK'!D2:E2</f>
        <v>Kwiecień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SUM(Przychody4[[#All],[Kolumna2]])</f>
        <v>0</v>
      </c>
      <c r="D51" s="48">
        <f>SUM(Przychody4[[#All],[Kolumna3]])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SUM(Tabela33064160[#This Row])</f>
        <v>0</v>
      </c>
      <c r="E52" s="53">
        <f>Przychody4[[#This Row],[Kolumna3]]-Przychody4[[#This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SUM(Tabela33064160[#This Row])</f>
        <v>0</v>
      </c>
      <c r="E53" s="53">
        <f>Przychody4[[#This Row],[Kolumna3]]-Przychody4[[#This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SUM(Tabela33064160[#This Row])</f>
        <v>0</v>
      </c>
      <c r="E54" s="53">
        <f>Przychody4[[#This Row],[Kolumna3]]-Przychody4[[#This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SUM(Tabela33064160[#This Row])</f>
        <v>0</v>
      </c>
      <c r="E55" s="53">
        <f>Przychody4[[#This Row],[Kolumna3]]-Przychody4[[#This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SUM(Tabela33064160[#This Row])</f>
        <v>0</v>
      </c>
      <c r="E56" s="53">
        <f>Przychody4[[#This Row],[Kolumna3]]-Przychody4[[#This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SUM(Tabela33064160[#This Row])</f>
        <v>0</v>
      </c>
      <c r="E57" s="53">
        <f>Przychody4[[#This Row],[Kolumna3]]-Przychody4[[#This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SUM(Tabela33064160[#This Row])</f>
        <v>0</v>
      </c>
      <c r="E58" s="53">
        <f>Przychody4[[#This Row],[Kolumna3]]-Przychody4[[#This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SUM(Tabela33064160[#This Row])</f>
        <v>0</v>
      </c>
      <c r="E59" s="53">
        <f>Przychody4[[#This Row],[Kolumna3]]-Przychody4[[#This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SUM(Tabela33064160[#This Row])</f>
        <v>0</v>
      </c>
      <c r="E60" s="53">
        <f>Przychody4[[#This Row],[Kolumna3]]-Przychody4[[#This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SUM(Tabela33064160[#This Row])</f>
        <v>0</v>
      </c>
      <c r="E61" s="53">
        <f>Przychody4[[#This Row],[Kolumna3]]-Przychody4[[#This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SUM(Tabela33064160[#This Row])</f>
        <v>0</v>
      </c>
      <c r="E62" s="53">
        <f>Przychody4[[#This Row],[Kolumna3]]-Przychody4[[#This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SUM(Tabela33064160[#This Row])</f>
        <v>0</v>
      </c>
      <c r="E63" s="53">
        <f>Przychody4[[#This Row],[Kolumna3]]-Przychody4[[#This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SUM(Tabela33064160[#This Row])</f>
        <v>0</v>
      </c>
      <c r="E64" s="53">
        <f>Przychody4[[#This Row],[Kolumna3]]-Przychody4[[#This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SUM(Tabela33064160[#This Row])</f>
        <v>0</v>
      </c>
      <c r="E65" s="53">
        <f>Przychody4[[#This Row],[Kolumna3]]-Przychody4[[#This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SUM(Tabela33064160[#This Row])</f>
        <v>0</v>
      </c>
      <c r="E66" s="53">
        <f>Przychody4[[#This Row],[Kolumna3]]-Przychody4[[#This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SUM(Jedzenie2129[[#All],[0]])</f>
        <v>0</v>
      </c>
      <c r="D73" s="48">
        <f>SUM(Jedzenie2129[[#All],[02]])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SUM(Tabela330132[#This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SUM(Tabela330132[#This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SUM(Tabela330132[#This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SUM(Tabela330132[#This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SUM(Tabela330132[#This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SUM(Tabela330132[#This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SUM(Tabela330132[#This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SUM(Tabela330132[#This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SUM(Tabela330132[#This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SUM(Tabela330132[#This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SUM(Tabela431133[[#All],[Kolumna2]])</f>
        <v>0</v>
      </c>
      <c r="D85" s="48">
        <f>SUM(Tabela431133[[#All],[Kolumna3]])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SUM(Tabela1841143[#This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SUM(Tabela1841143[#This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SUM(Tabela1841143[#This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SUM(Tabela1841143[#This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SUM(Tabela1841143[#This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SUM(Tabela1841143[#This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SUM(Tabela1841143[#This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SUM(Tabela1841143[#This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SUM(Tabela1841143[#This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SUM(Tabela1841143[#This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SUM(Transport3130[[#All],[Kolumna2]])</f>
        <v>0</v>
      </c>
      <c r="D97" s="48">
        <f>SUM(Transport3130[[#All],[Kolumna3]])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SUM(Tabela1942144[#This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SUM(Tabela1942144[#This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SUM(Tabela1942144[#This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SUM(Tabela1942144[#This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SUM(Tabela1942144[#This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SUM(Tabela1942144[#This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SUM(Tabela1942144[#This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SUM(Tabela1942144[#This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SUM(Tabela1942144[#This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SUM(Tabela1942144[#This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SUM(Tabela832134[[#All],[Kolumna2]])</f>
        <v>0</v>
      </c>
      <c r="D109" s="48">
        <f>SUM(Tabela832134[[#All],[Kolumna3]])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SUM(Tabela192143145[#This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SUM(Tabela192143145[#This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SUM(Tabela192143145[#This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SUM(Tabela192143145[#This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SUM(Tabela192143145[#This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SUM(Tabela192143145[#This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SUM(Tabela192143145[#This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SUM(Tabela192143145[#This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SUM(Tabela192143145[#This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SUM(Tabela192143145[#This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SUM(Tabela933135[[#All],[Kolumna2]])</f>
        <v>0</v>
      </c>
      <c r="D121" s="48">
        <f>SUM(Tabela933135[[#All],[Kolumna3]])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SUM(Tabela19212547149[#This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SUM(Tabela19212547149[#This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SUM(Tabela19212547149[#This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SUM(Tabela19212547149[#This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SUM(Tabela19212547149[#This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SUM(Tabela19212547149[#This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SUM(Tabela19212547149[#This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SUM(Tabela19212547149[#This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SUM(Tabela19212547149[#This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SUM(Tabela19212547149[#This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SUM(Tabela1034136[[#All],[Kolumna2]])</f>
        <v>0</v>
      </c>
      <c r="D133" s="48">
        <f>SUM(Tabela1034136[[#All],[Kolumna3]])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SUM(Tabela19212446148[#This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SUM(Tabela19212446148[#This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SUM(Tabela19212446148[#This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SUM(Tabela19212446148[#This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SUM(Tabela19212446148[#This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SUM(Tabela19212446148[#This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SUM(Tabela19212446148[#This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SUM(Tabela19212446148[#This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SUM(Tabela19212446148[#This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SUM(Tabela19212446148[#This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SUM(Tabela1135137[[#All],[Kolumna2]])</f>
        <v>0</v>
      </c>
      <c r="D145" s="48">
        <f>SUM(Tabela1135137[[#All],[Kolumna3]])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SUM(Tabela192244146[#This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SUM(Tabela192244146[#This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SUM(Tabela192244146[#This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SUM(Tabela192244146[#This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SUM(Tabela192244146[#This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SUM(Tabela192244146[#This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SUM(Tabela192244146[#This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SUM(Tabela192244146[#This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SUM(Tabela192244146[#This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SUM(Tabela192244146[#This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SUM(Tabela1236138[[#All],[Kolumna2]])</f>
        <v>0</v>
      </c>
      <c r="D157" s="48">
        <f>SUM(Tabela1236138[[#All],[Kolumna3]])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SUM(Tabela2548150[#This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SUM(Tabela2548150[#This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SUM(Tabela2548150[#This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SUM(Tabela2548150[#This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SUM(Tabela2548150[#This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SUM(Tabela2548150[#This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SUM(Tabela2548150[#This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SUM(Tabela2548150[#This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SUM(Tabela2548150[#This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SUM(Tabela2548150[#This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SUM(Tabela1337139[[#All],[Kolumna2]])</f>
        <v>0</v>
      </c>
      <c r="D169" s="48">
        <f>SUM(Tabela1337139[[#All],[Kolumna3]])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SUM(Tabela2649151[#This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SUM(Tabela2649151[#This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SUM(Tabela2649151[#This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SUM(Tabela2649151[#This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SUM(Tabela2649151[#This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SUM(Tabela2649151[#This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SUM(Tabela2649151[#This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SUM(Tabela2649151[#This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SUM(Tabela2649151[#This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SUM(Tabela2649151[#This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SUM(Tabela1438140[[#All],[Kolumna2]])</f>
        <v>0</v>
      </c>
      <c r="D181" s="48">
        <f>SUM(Tabela1438140[[#All],[Kolumna3]])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SUM(Tabela2750152[#This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SUM(Tabela2750152[#This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SUM(Tabela2750152[#This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SUM(Tabela2750152[#This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SUM(Tabela2750152[#This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SUM(Tabela2750152[#This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SUM(Tabela2750152[#This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SUM(Tabela2750152[#This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SUM(Tabela2750152[#This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SUM(Tabela2750152[#This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SUM(Tabela1539141[[#All],[Kolumna2]])</f>
        <v>0</v>
      </c>
      <c r="D193" s="48">
        <f>SUM(Tabela1539141[[#All],[Kolumna3]])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SUM(Tabela2851153[#This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SUM(Tabela2851153[#This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SUM(Tabela2851153[#This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SUM(Tabela2851153[#This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SUM(Tabela2851153[#This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SUM(Tabela2851153[#This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SUM(Tabela2851153[#This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SUM(Tabela2851153[#This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SUM(Tabela2851153[#This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SUM(Tabela2851153[#This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SUM(Tabela1640142[[#All],[Kolumna2]])</f>
        <v>0</v>
      </c>
      <c r="D205" s="48">
        <f>SUM(Tabela1640142[[#All],[Kolumna3]])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SUM(Tabela192345147[#This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SUM(Tabela192345147[#This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SUM(Tabela192345147[#This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SUM(Tabela192345147[#This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SUM(Tabela192345147[#This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SUM(Tabela192345147[#This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SUM(Tabela192345147[#This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SUM(Tabela192345147[#This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SUM(Tabela192345147[#This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SUM(Tabela192345147[#This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SUM(Tabela164058154[[#All],[Kolumna2]])</f>
        <v>0</v>
      </c>
      <c r="D217" s="48">
        <f>SUM(Tabela164058154[[#All],[Kolumna3]])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SUM(Tabela19234559155[#This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SUM(Tabela19234559155[#This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SUM(Tabela19234559155[#This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SUM(Tabela19234559155[#This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SUM(Tabela19234559155[#This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SUM(Tabela19234559155[#This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SUM(Tabela19234559155[#This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SUM(Tabela19234559155[#This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SUM(Tabela19234559155[#This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SUM(Tabela19234559155[#This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SUM(Tabela16405860156[[#All],[Kolumna2]])</f>
        <v>0</v>
      </c>
      <c r="D229" s="48">
        <f>SUM(Tabela16405860156[[#All],[Kolumna3]])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SUM(Tabela1923455962158[#This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SUM(Tabela1923455962158[#This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SUM(Tabela1923455962158[#This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SUM(Tabela1923455962158[#This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SUM(Tabela1923455962158[#This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SUM(Tabela1923455962158[#This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SUM(Tabela1923455962158[#This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SUM(Tabela1923455962158[#This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SUM(Tabela1923455962158[#This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SUM(Tabela1923455962158[#This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SUM(Tabela1640586061157[[#All],[Kolumna2]])</f>
        <v>0</v>
      </c>
      <c r="D241" s="48">
        <f>SUM(Tabela1640586061157[[#All],[Kolumna3]])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SUM(Tabela1923455963159[#This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SUM(Tabela1923455963159[#This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SUM(Tabela1923455963159[#This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SUM(Tabela1923455963159[#This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SUM(Tabela1923455963159[#This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SUM(Tabela1923455963159[#This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SUM(Tabela1923455963159[#This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SUM(Tabela1923455963159[#This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SUM(Tabela1923455963159[#This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SUM(Tabela1923455963159[#This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{1153CD01-2226-ED4E-A7C5-33052A1F42C0}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{BB7C61CA-16FB-924E-9064-CBC2D3DFA6A1}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{447AB442-7A49-4445-90D3-E2BEB190053E}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{93B15A57-CBFC-4443-9503-96C0D0EA66BD}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{7BF2D661-D756-1942-A721-B9BA50771081}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{74789F4B-C205-1542-B806-F342B87E91D3}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{4F80828A-0CCF-2F44-B493-DFFC242173B8}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{8D72FADF-A91B-BD43-8B1F-B172D5ADCDEE}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{C5363D05-901C-674D-BD66-2781BB223C03}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{2FA7C0B5-70AA-304E-AC53-EEE29F5AFF04}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{CC1A2FF9-51C6-6140-8D81-2627CDC4C9DD}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{E77A1845-31FE-5348-8533-9844ED40DD86}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{AD9FBE69-83AC-A246-9E0C-CEFF65047399}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{9C15FC1B-E3E4-0946-A5B3-9C1781FAD30E}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{227A817A-19BD-EF46-8158-327EAC39AE8D}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{E1994CD8-8942-704C-9D8E-A0DECFED40C7}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{BA990121-0182-404C-A4BE-846EE851949B}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{BB8D6409-959C-0240-AA5D-AB47123DC7EC}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{E9C06977-88BD-7F48-8A01-E2A9D239C3D5}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{92D0E075-ED1F-3D45-A2BC-316B4051C4E7}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{C55DFD77-9214-C741-A419-62D973DA516D}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{1A108535-5B54-C845-A6EE-7EC32471ABB9}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{F7848D73-D3B6-6F4C-B9E3-79AD4E76179C}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{F9E8CB5D-C5C0-6D40-934F-2BB119C23664}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{8A952C45-57AD-EA41-81DB-1A0BB6572701}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{64CDAE28-0B44-1B42-B42F-9217D088FD1D}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{8183710D-FC58-9747-AECB-A38E2A7B4A93}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{1D102C41-F22C-2E42-9868-27A7E2901074}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{5956CF10-1952-3E4D-AC64-1AE79E93E859}</x14:id>
        </ext>
      </extLst>
    </cfRule>
  </conditionalFormatting>
  <hyperlinks>
    <hyperlink ref="C5" r:id="rId1" display=" http://budzetdomowywtydzien.pl" xr:uid="{00000000-0004-0000-06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53CD01-2226-ED4E-A7C5-33052A1F42C0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BB7C61CA-16FB-924E-9064-CBC2D3DFA6A1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447AB442-7A49-4445-90D3-E2BEB190053E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93B15A57-CBFC-4443-9503-96C0D0EA66BD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7BF2D661-D756-1942-A721-B9BA50771081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74789F4B-C205-1542-B806-F342B87E91D3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4F80828A-0CCF-2F44-B493-DFFC242173B8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8D72FADF-A91B-BD43-8B1F-B172D5ADCDEE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C5363D05-901C-674D-BD66-2781BB223C03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FA7C0B5-70AA-304E-AC53-EEE29F5AFF04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CC1A2FF9-51C6-6140-8D81-2627CDC4C9DD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E77A1845-31FE-5348-8533-9844ED40DD86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AD9FBE69-83AC-A246-9E0C-CEFF65047399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C15FC1B-E3E4-0946-A5B3-9C1781FAD30E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227A817A-19BD-EF46-8158-327EAC39AE8D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E1994CD8-8942-704C-9D8E-A0DECFED40C7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BA990121-0182-404C-A4BE-846EE851949B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BB8D6409-959C-0240-AA5D-AB47123DC7EC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E9C06977-88BD-7F48-8A01-E2A9D239C3D5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92D0E075-ED1F-3D45-A2BC-316B4051C4E7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C55DFD77-9214-C741-A419-62D973DA516D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1A108535-5B54-C845-A6EE-7EC32471ABB9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F7848D73-D3B6-6F4C-B9E3-79AD4E76179C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F9E8CB5D-C5C0-6D40-934F-2BB119C23664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8A952C45-57AD-EA41-81DB-1A0BB6572701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64CDAE28-0B44-1B42-B42F-9217D088FD1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8183710D-FC58-9747-AECB-A38E2A7B4A93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1D102C41-F22C-2E42-9868-27A7E2901074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5956CF10-1952-3E4D-AC64-1AE79E93E859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/>
  <cols>
    <col min="1" max="1" width="1.6640625" style="23" customWidth="1"/>
    <col min="2" max="2" width="25" style="23" customWidth="1"/>
    <col min="3" max="5" width="14.5" style="23" customWidth="1"/>
    <col min="6" max="6" width="10.83203125" style="23" customWidth="1" outlineLevel="1"/>
    <col min="7" max="7" width="43.6640625" style="23" customWidth="1" outlineLevel="1"/>
    <col min="8" max="8" width="2.33203125" style="23" customWidth="1"/>
    <col min="9" max="39" width="11.33203125" style="23" customWidth="1"/>
    <col min="40" max="16384" width="8.83203125" style="23"/>
  </cols>
  <sheetData>
    <row r="2" spans="2:7" ht="24">
      <c r="B2" s="87" t="s">
        <v>130</v>
      </c>
      <c r="C2" s="98"/>
      <c r="D2" s="88" t="str">
        <f>"Maj "&amp;'CAŁY ROK'!D2:E2</f>
        <v>Maj 2019</v>
      </c>
      <c r="E2" s="99"/>
    </row>
    <row r="3" spans="2:7">
      <c r="B3" s="24"/>
      <c r="C3" s="24"/>
      <c r="D3" s="24"/>
      <c r="E3" s="24"/>
    </row>
    <row r="4" spans="2:7" ht="282" customHeight="1" outlineLevel="1">
      <c r="B4" s="91" t="s">
        <v>144</v>
      </c>
      <c r="C4" s="91"/>
      <c r="D4" s="91"/>
      <c r="E4" s="91"/>
    </row>
    <row r="5" spans="2:7" outlineLevel="1">
      <c r="B5" s="25" t="s">
        <v>147</v>
      </c>
      <c r="C5" s="26" t="s">
        <v>148</v>
      </c>
      <c r="D5" s="24"/>
      <c r="E5" s="24"/>
    </row>
    <row r="6" spans="2:7" outlineLevel="1">
      <c r="B6" s="24"/>
      <c r="C6" s="24"/>
      <c r="D6" s="24"/>
      <c r="E6" s="24"/>
    </row>
    <row r="7" spans="2:7" ht="22" thickBot="1">
      <c r="B7" s="27" t="s">
        <v>132</v>
      </c>
      <c r="C7" s="28"/>
      <c r="D7" s="28"/>
      <c r="E7" s="28"/>
      <c r="F7" s="28"/>
      <c r="G7" s="28"/>
    </row>
    <row r="8" spans="2:7">
      <c r="B8" s="24"/>
      <c r="C8" s="24"/>
      <c r="D8" s="24"/>
      <c r="E8" s="24"/>
    </row>
    <row r="9" spans="2:7">
      <c r="B9" s="83" t="s">
        <v>127</v>
      </c>
      <c r="C9" s="83"/>
      <c r="D9" s="29">
        <f>C49</f>
        <v>0</v>
      </c>
      <c r="E9" s="24"/>
    </row>
    <row r="10" spans="2:7">
      <c r="B10" s="83" t="s">
        <v>131</v>
      </c>
      <c r="C10" s="83"/>
      <c r="D10" s="29">
        <f>C71</f>
        <v>0</v>
      </c>
      <c r="E10" s="24"/>
    </row>
    <row r="11" spans="2:7">
      <c r="B11" s="29"/>
      <c r="C11" s="29"/>
      <c r="D11" s="30"/>
      <c r="E11" s="24"/>
    </row>
    <row r="12" spans="2:7" ht="30" customHeight="1">
      <c r="B12" s="84" t="s">
        <v>133</v>
      </c>
      <c r="C12" s="84"/>
      <c r="D12" s="31">
        <f>D9-D10</f>
        <v>0</v>
      </c>
      <c r="E12" s="32"/>
      <c r="F12" s="33" t="s">
        <v>143</v>
      </c>
    </row>
    <row r="13" spans="2:7">
      <c r="B13" s="24"/>
      <c r="C13" s="24"/>
      <c r="D13" s="24"/>
      <c r="E13" s="24"/>
    </row>
    <row r="14" spans="2:7" ht="22" thickBot="1">
      <c r="B14" s="27" t="s">
        <v>134</v>
      </c>
      <c r="C14" s="28"/>
      <c r="D14" s="28"/>
      <c r="E14" s="28"/>
      <c r="F14" s="28"/>
      <c r="G14" s="28"/>
    </row>
    <row r="15" spans="2:7">
      <c r="B15" s="24"/>
      <c r="C15" s="24"/>
      <c r="D15" s="24"/>
      <c r="E15" s="24"/>
    </row>
    <row r="16" spans="2:7">
      <c r="B16" s="83" t="s">
        <v>128</v>
      </c>
      <c r="C16" s="83"/>
      <c r="D16" s="34">
        <f>D49</f>
        <v>0</v>
      </c>
      <c r="E16" s="24"/>
    </row>
    <row r="17" spans="2:5">
      <c r="B17" s="83" t="s">
        <v>135</v>
      </c>
      <c r="C17" s="83"/>
      <c r="D17" s="34">
        <f>D71</f>
        <v>0</v>
      </c>
      <c r="E17" s="24"/>
    </row>
    <row r="18" spans="2:5">
      <c r="B18" s="29"/>
      <c r="C18" s="29"/>
      <c r="D18" s="34"/>
      <c r="E18" s="24"/>
    </row>
    <row r="19" spans="2:5" ht="30" customHeight="1">
      <c r="B19" s="84" t="s">
        <v>136</v>
      </c>
      <c r="C19" s="84"/>
      <c r="D19" s="31">
        <f>D16-D17</f>
        <v>0</v>
      </c>
      <c r="E19" s="32"/>
    </row>
    <row r="20" spans="2:5" ht="18">
      <c r="B20" s="35"/>
      <c r="D20" s="36"/>
      <c r="E20" s="24"/>
    </row>
    <row r="21" spans="2:5" ht="18" customHeight="1">
      <c r="B21" s="85" t="s">
        <v>137</v>
      </c>
      <c r="C21" s="85"/>
      <c r="D21" s="85"/>
      <c r="E21" s="85"/>
    </row>
    <row r="22" spans="2:5" s="38" customFormat="1" ht="6" customHeight="1">
      <c r="B22" s="37"/>
      <c r="C22" s="37"/>
      <c r="D22" s="37"/>
      <c r="E22" s="37"/>
    </row>
    <row r="23" spans="2:5" ht="18" customHeight="1">
      <c r="B23" s="81">
        <f>D17</f>
        <v>0</v>
      </c>
      <c r="C23" s="86"/>
      <c r="D23" s="82"/>
      <c r="E23" s="39" t="str">
        <f>IFERROR(D17/D16,"")</f>
        <v/>
      </c>
    </row>
    <row r="24" spans="2:5" ht="18">
      <c r="B24" s="35"/>
      <c r="D24" s="36"/>
      <c r="E24" s="24"/>
    </row>
    <row r="25" spans="2:5" ht="15" customHeight="1">
      <c r="B25" s="85" t="s">
        <v>138</v>
      </c>
      <c r="C25" s="85"/>
      <c r="D25" s="85"/>
      <c r="E25" s="85"/>
    </row>
    <row r="26" spans="2:5" ht="9" customHeight="1">
      <c r="B26" s="35"/>
      <c r="D26" s="36"/>
      <c r="E26" s="24"/>
    </row>
    <row r="27" spans="2:5" ht="18" customHeight="1">
      <c r="B27" s="35" t="str">
        <f>B73</f>
        <v>Jedzenie</v>
      </c>
      <c r="C27" s="81">
        <f>D73</f>
        <v>0</v>
      </c>
      <c r="D27" s="82"/>
      <c r="E27" s="39" t="str">
        <f>IFERROR(D73/C73,"")</f>
        <v/>
      </c>
    </row>
    <row r="28" spans="2:5" ht="18" customHeight="1">
      <c r="B28" s="35" t="str">
        <f>B85</f>
        <v>Mieszkanie / dom</v>
      </c>
      <c r="C28" s="81">
        <f>D85</f>
        <v>0</v>
      </c>
      <c r="D28" s="82"/>
      <c r="E28" s="39" t="str">
        <f>IFERROR(D85/C85,"")</f>
        <v/>
      </c>
    </row>
    <row r="29" spans="2:5" ht="18" customHeight="1">
      <c r="B29" s="35" t="str">
        <f>B97</f>
        <v>Transport</v>
      </c>
      <c r="C29" s="81">
        <f>D97</f>
        <v>0</v>
      </c>
      <c r="D29" s="82"/>
      <c r="E29" s="39" t="str">
        <f>IFERROR(D97/C97,"")</f>
        <v/>
      </c>
    </row>
    <row r="30" spans="2:5" ht="18" customHeight="1">
      <c r="B30" s="35" t="str">
        <f>B109</f>
        <v>Telekomunikacja</v>
      </c>
      <c r="C30" s="81">
        <f>D109</f>
        <v>0</v>
      </c>
      <c r="D30" s="82"/>
      <c r="E30" s="39" t="str">
        <f>IFERROR(D109/C109,"")</f>
        <v/>
      </c>
    </row>
    <row r="31" spans="2:5" ht="18" customHeight="1">
      <c r="B31" s="35" t="str">
        <f>B121</f>
        <v>Opieka zdrowotna</v>
      </c>
      <c r="C31" s="81">
        <f>D121</f>
        <v>0</v>
      </c>
      <c r="D31" s="82"/>
      <c r="E31" s="39" t="str">
        <f>IFERROR(D121/C121,"")</f>
        <v/>
      </c>
    </row>
    <row r="32" spans="2:5" ht="18" customHeight="1">
      <c r="B32" s="35" t="str">
        <f>B133</f>
        <v>Ubranie</v>
      </c>
      <c r="C32" s="81">
        <f>D133</f>
        <v>0</v>
      </c>
      <c r="D32" s="82"/>
      <c r="E32" s="39" t="str">
        <f>IFERROR(D133/C133,"")</f>
        <v/>
      </c>
    </row>
    <row r="33" spans="2:9" ht="18" customHeight="1">
      <c r="B33" s="35" t="str">
        <f>B145</f>
        <v>Higiena</v>
      </c>
      <c r="C33" s="81">
        <f>D145</f>
        <v>0</v>
      </c>
      <c r="D33" s="82"/>
      <c r="E33" s="39" t="str">
        <f>IFERROR(D145/C145,"")</f>
        <v/>
      </c>
    </row>
    <row r="34" spans="2:9" ht="18" customHeight="1">
      <c r="B34" s="35" t="str">
        <f>B157</f>
        <v>Dzieci</v>
      </c>
      <c r="C34" s="81">
        <f>D157</f>
        <v>0</v>
      </c>
      <c r="D34" s="82"/>
      <c r="E34" s="39" t="str">
        <f>IFERROR(D157/C157,"")</f>
        <v/>
      </c>
    </row>
    <row r="35" spans="2:9" ht="18" customHeight="1">
      <c r="B35" s="35" t="str">
        <f>B169</f>
        <v>Rozrywka</v>
      </c>
      <c r="C35" s="81">
        <f>D169</f>
        <v>0</v>
      </c>
      <c r="D35" s="82"/>
      <c r="E35" s="39" t="str">
        <f>IFERROR(D169/C169,"")</f>
        <v/>
      </c>
    </row>
    <row r="36" spans="2:9" ht="18" customHeight="1">
      <c r="B36" s="35" t="str">
        <f>B181</f>
        <v>Inne wydatki</v>
      </c>
      <c r="C36" s="81">
        <f>D181</f>
        <v>0</v>
      </c>
      <c r="D36" s="82"/>
      <c r="E36" s="39" t="str">
        <f>IFERROR(D181/C181,"")</f>
        <v/>
      </c>
    </row>
    <row r="37" spans="2:9" ht="18" customHeight="1">
      <c r="B37" s="35" t="str">
        <f>B193</f>
        <v>Spłata długów</v>
      </c>
      <c r="C37" s="81">
        <f>D193</f>
        <v>0</v>
      </c>
      <c r="D37" s="82"/>
      <c r="E37" s="39" t="str">
        <f>IFERROR(D193/C193,"")</f>
        <v/>
      </c>
    </row>
    <row r="38" spans="2:9" ht="18" customHeight="1">
      <c r="B38" s="35" t="str">
        <f>B205</f>
        <v>Budowanie oszczędności</v>
      </c>
      <c r="C38" s="81">
        <f>D205</f>
        <v>0</v>
      </c>
      <c r="D38" s="82"/>
      <c r="E38" s="39" t="str">
        <f>IFERROR(D205/C205,"")</f>
        <v/>
      </c>
    </row>
    <row r="39" spans="2:9" ht="18" customHeight="1">
      <c r="B39" s="35" t="str">
        <f>B217</f>
        <v>INNE 1</v>
      </c>
      <c r="C39" s="81">
        <f>D217</f>
        <v>0</v>
      </c>
      <c r="D39" s="82"/>
      <c r="E39" s="39" t="str">
        <f>IFERROR(D217/C217,"")</f>
        <v/>
      </c>
    </row>
    <row r="40" spans="2:9" ht="18" customHeight="1">
      <c r="B40" s="35" t="str">
        <f>B229</f>
        <v>INNE 2</v>
      </c>
      <c r="C40" s="81">
        <f>D229</f>
        <v>0</v>
      </c>
      <c r="D40" s="82"/>
      <c r="E40" s="39" t="str">
        <f>IFERROR(D229/C229,"")</f>
        <v/>
      </c>
    </row>
    <row r="41" spans="2:9" ht="18" customHeight="1">
      <c r="B41" s="35" t="str">
        <f>B241</f>
        <v>INNE 3</v>
      </c>
      <c r="C41" s="81">
        <f>D241</f>
        <v>0</v>
      </c>
      <c r="D41" s="82"/>
      <c r="E41" s="39" t="str">
        <f>IFERROR(D241/C241,"")</f>
        <v/>
      </c>
    </row>
    <row r="42" spans="2:9" ht="18">
      <c r="B42" s="35"/>
      <c r="D42" s="36"/>
      <c r="E42" s="24"/>
    </row>
    <row r="43" spans="2:9">
      <c r="B43" s="24"/>
      <c r="C43" s="24"/>
      <c r="D43" s="24"/>
      <c r="E43" s="24"/>
    </row>
    <row r="44" spans="2:9" ht="22" thickBot="1">
      <c r="B44" s="27" t="s">
        <v>42</v>
      </c>
      <c r="C44" s="28"/>
      <c r="D44" s="28"/>
      <c r="E44" s="28"/>
      <c r="F44" s="28"/>
      <c r="G44" s="28"/>
    </row>
    <row r="46" spans="2:9" ht="21">
      <c r="B46" s="40" t="s">
        <v>26</v>
      </c>
      <c r="I46" s="56" t="s">
        <v>43</v>
      </c>
    </row>
    <row r="47" spans="2:9">
      <c r="B47" s="41"/>
    </row>
    <row r="48" spans="2:9" ht="32">
      <c r="B48" s="42" t="s">
        <v>0</v>
      </c>
      <c r="C48" s="43" t="s">
        <v>127</v>
      </c>
      <c r="D48" s="44" t="s">
        <v>128</v>
      </c>
      <c r="E48" s="42" t="s">
        <v>129</v>
      </c>
      <c r="F48" s="43" t="s">
        <v>140</v>
      </c>
      <c r="G48" s="42" t="s">
        <v>41</v>
      </c>
      <c r="I48" s="22" t="s">
        <v>158</v>
      </c>
    </row>
    <row r="49" spans="2:39" ht="26" customHeight="1">
      <c r="B49" s="45" t="s">
        <v>139</v>
      </c>
      <c r="C49" s="46">
        <f>C51</f>
        <v>0</v>
      </c>
      <c r="D49" s="46">
        <f>D51</f>
        <v>0</v>
      </c>
      <c r="E49" s="46">
        <f>D49-C49</f>
        <v>0</v>
      </c>
      <c r="F49" s="42" t="s">
        <v>141</v>
      </c>
      <c r="G49" s="42"/>
      <c r="I49" s="57">
        <f>SUM(I52:I67)</f>
        <v>0</v>
      </c>
      <c r="J49" s="57">
        <f>SUM(J52:J67)</f>
        <v>0</v>
      </c>
      <c r="K49" s="57">
        <f t="shared" ref="K49:AM49" si="0">SUM(K52:K67)</f>
        <v>0</v>
      </c>
      <c r="L49" s="57">
        <f t="shared" si="0"/>
        <v>0</v>
      </c>
      <c r="M49" s="57">
        <f t="shared" si="0"/>
        <v>0</v>
      </c>
      <c r="N49" s="57">
        <f t="shared" si="0"/>
        <v>0</v>
      </c>
      <c r="O49" s="57">
        <f t="shared" si="0"/>
        <v>0</v>
      </c>
      <c r="P49" s="57">
        <f t="shared" si="0"/>
        <v>0</v>
      </c>
      <c r="Q49" s="57">
        <f t="shared" si="0"/>
        <v>0</v>
      </c>
      <c r="R49" s="57">
        <f t="shared" si="0"/>
        <v>0</v>
      </c>
      <c r="S49" s="57">
        <f t="shared" si="0"/>
        <v>0</v>
      </c>
      <c r="T49" s="57">
        <f t="shared" si="0"/>
        <v>0</v>
      </c>
      <c r="U49" s="57">
        <f t="shared" si="0"/>
        <v>0</v>
      </c>
      <c r="V49" s="57">
        <f t="shared" si="0"/>
        <v>0</v>
      </c>
      <c r="W49" s="57">
        <f t="shared" si="0"/>
        <v>0</v>
      </c>
      <c r="X49" s="57">
        <f t="shared" si="0"/>
        <v>0</v>
      </c>
      <c r="Y49" s="57">
        <f t="shared" si="0"/>
        <v>0</v>
      </c>
      <c r="Z49" s="57">
        <f t="shared" si="0"/>
        <v>0</v>
      </c>
      <c r="AA49" s="57">
        <f t="shared" si="0"/>
        <v>0</v>
      </c>
      <c r="AB49" s="57">
        <f t="shared" si="0"/>
        <v>0</v>
      </c>
      <c r="AC49" s="57">
        <f t="shared" si="0"/>
        <v>0</v>
      </c>
      <c r="AD49" s="57">
        <f t="shared" si="0"/>
        <v>0</v>
      </c>
      <c r="AE49" s="57">
        <f t="shared" si="0"/>
        <v>0</v>
      </c>
      <c r="AF49" s="57">
        <f t="shared" si="0"/>
        <v>0</v>
      </c>
      <c r="AG49" s="57">
        <f t="shared" si="0"/>
        <v>0</v>
      </c>
      <c r="AH49" s="57">
        <f t="shared" si="0"/>
        <v>0</v>
      </c>
      <c r="AI49" s="57">
        <f t="shared" si="0"/>
        <v>0</v>
      </c>
      <c r="AJ49" s="57">
        <f t="shared" si="0"/>
        <v>0</v>
      </c>
      <c r="AK49" s="57">
        <f t="shared" si="0"/>
        <v>0</v>
      </c>
      <c r="AL49" s="57">
        <f t="shared" si="0"/>
        <v>0</v>
      </c>
      <c r="AM49" s="57">
        <f t="shared" si="0"/>
        <v>0</v>
      </c>
    </row>
    <row r="50" spans="2:39">
      <c r="B50" s="41"/>
    </row>
    <row r="51" spans="2:39">
      <c r="B51" s="47" t="str">
        <f>'Wzorzec kategorii'!B14</f>
        <v>Całkowite przychody</v>
      </c>
      <c r="C51" s="47">
        <f>SUM(Przychody5[[#All],[Kolumna2]])</f>
        <v>0</v>
      </c>
      <c r="D51" s="48">
        <f>SUM(Przychody5[[#All],[Kolumna3]])</f>
        <v>0</v>
      </c>
      <c r="E51" s="47">
        <f>D51-C51</f>
        <v>0</v>
      </c>
      <c r="F51" s="49" t="str">
        <f>IFERROR(D51/C51,"")</f>
        <v/>
      </c>
      <c r="G51" s="47"/>
      <c r="I51" s="50" t="s">
        <v>44</v>
      </c>
      <c r="J51" s="50" t="s">
        <v>45</v>
      </c>
      <c r="K51" s="50" t="s">
        <v>46</v>
      </c>
      <c r="L51" s="50" t="s">
        <v>47</v>
      </c>
      <c r="M51" s="50" t="s">
        <v>48</v>
      </c>
      <c r="N51" s="50" t="s">
        <v>49</v>
      </c>
      <c r="O51" s="50" t="s">
        <v>50</v>
      </c>
      <c r="P51" s="50" t="s">
        <v>51</v>
      </c>
      <c r="Q51" s="50" t="s">
        <v>52</v>
      </c>
      <c r="R51" s="50" t="s">
        <v>53</v>
      </c>
      <c r="S51" s="50" t="s">
        <v>54</v>
      </c>
      <c r="T51" s="50" t="s">
        <v>55</v>
      </c>
      <c r="U51" s="50" t="s">
        <v>56</v>
      </c>
      <c r="V51" s="50" t="s">
        <v>57</v>
      </c>
      <c r="W51" s="50" t="s">
        <v>58</v>
      </c>
      <c r="X51" s="50" t="s">
        <v>59</v>
      </c>
      <c r="Y51" s="50" t="s">
        <v>60</v>
      </c>
      <c r="Z51" s="50" t="s">
        <v>61</v>
      </c>
      <c r="AA51" s="50" t="s">
        <v>62</v>
      </c>
      <c r="AB51" s="50" t="s">
        <v>63</v>
      </c>
      <c r="AC51" s="50" t="s">
        <v>64</v>
      </c>
      <c r="AD51" s="50" t="s">
        <v>65</v>
      </c>
      <c r="AE51" s="50" t="s">
        <v>66</v>
      </c>
      <c r="AF51" s="50" t="s">
        <v>67</v>
      </c>
      <c r="AG51" s="50" t="s">
        <v>68</v>
      </c>
      <c r="AH51" s="50" t="s">
        <v>69</v>
      </c>
      <c r="AI51" s="50" t="s">
        <v>70</v>
      </c>
      <c r="AJ51" s="50" t="s">
        <v>71</v>
      </c>
      <c r="AK51" s="50" t="s">
        <v>72</v>
      </c>
      <c r="AL51" s="50" t="s">
        <v>73</v>
      </c>
      <c r="AM51" s="50" t="s">
        <v>74</v>
      </c>
    </row>
    <row r="52" spans="2:39" ht="16" outlineLevel="1">
      <c r="B52" s="51" t="str">
        <f>'Wzorzec kategorii'!B15</f>
        <v>Wynagrodzenie</v>
      </c>
      <c r="C52" s="52">
        <v>0</v>
      </c>
      <c r="D52" s="66">
        <f>SUM(Tabela33064192[#This Row])</f>
        <v>0</v>
      </c>
      <c r="E52" s="53">
        <f>Przychody5[[#This Row],[Kolumna3]]-Przychody5[[#This Row],[Kolumna2]]</f>
        <v>0</v>
      </c>
      <c r="F52" s="54" t="str">
        <f t="shared" ref="F52:F66" si="1">IFERROR(D52/C52,"")</f>
        <v/>
      </c>
      <c r="G52" s="51"/>
    </row>
    <row r="53" spans="2:39" ht="32" outlineLevel="1">
      <c r="B53" s="51" t="str">
        <f>'Wzorzec kategorii'!B16</f>
        <v>Wynagrodzenie Partnera / Partnerki</v>
      </c>
      <c r="C53" s="52">
        <v>0</v>
      </c>
      <c r="D53" s="66">
        <f>SUM(Tabela33064192[#This Row])</f>
        <v>0</v>
      </c>
      <c r="E53" s="53">
        <f>Przychody5[[#This Row],[Kolumna3]]-Przychody5[[#This Row],[Kolumna2]]</f>
        <v>0</v>
      </c>
      <c r="F53" s="54" t="str">
        <f t="shared" si="1"/>
        <v/>
      </c>
      <c r="G53" s="51"/>
    </row>
    <row r="54" spans="2:39" ht="16" outlineLevel="1">
      <c r="B54" s="51" t="str">
        <f>'Wzorzec kategorii'!B17</f>
        <v>Premia</v>
      </c>
      <c r="C54" s="52">
        <v>0</v>
      </c>
      <c r="D54" s="66">
        <f>SUM(Tabela33064192[#This Row])</f>
        <v>0</v>
      </c>
      <c r="E54" s="53">
        <f>Przychody5[[#This Row],[Kolumna3]]-Przychody5[[#This Row],[Kolumna2]]</f>
        <v>0</v>
      </c>
      <c r="F54" s="54" t="str">
        <f t="shared" si="1"/>
        <v/>
      </c>
      <c r="G54" s="51"/>
    </row>
    <row r="55" spans="2:39" ht="16" outlineLevel="1">
      <c r="B55" s="51" t="str">
        <f>'Wzorzec kategorii'!B18</f>
        <v>Przychody z premii bankowych</v>
      </c>
      <c r="C55" s="52">
        <v>0</v>
      </c>
      <c r="D55" s="66">
        <f>SUM(Tabela33064192[#This Row])</f>
        <v>0</v>
      </c>
      <c r="E55" s="53">
        <f>Przychody5[[#This Row],[Kolumna3]]-Przychody5[[#This Row],[Kolumna2]]</f>
        <v>0</v>
      </c>
      <c r="F55" s="54" t="str">
        <f t="shared" si="1"/>
        <v/>
      </c>
      <c r="G55" s="51"/>
    </row>
    <row r="56" spans="2:39" ht="16" outlineLevel="1">
      <c r="B56" s="51" t="str">
        <f>'Wzorzec kategorii'!B19</f>
        <v>Odsetki bankowe</v>
      </c>
      <c r="C56" s="52">
        <v>0</v>
      </c>
      <c r="D56" s="66">
        <f>SUM(Tabela33064192[#This Row])</f>
        <v>0</v>
      </c>
      <c r="E56" s="53">
        <f>Przychody5[[#This Row],[Kolumna3]]-Przychody5[[#This Row],[Kolumna2]]</f>
        <v>0</v>
      </c>
      <c r="F56" s="54" t="str">
        <f t="shared" si="1"/>
        <v/>
      </c>
      <c r="G56" s="51"/>
    </row>
    <row r="57" spans="2:39" ht="16" outlineLevel="1">
      <c r="B57" s="51" t="str">
        <f>'Wzorzec kategorii'!B20</f>
        <v>Sprzedaż na Allegro itp.</v>
      </c>
      <c r="C57" s="52">
        <v>0</v>
      </c>
      <c r="D57" s="66">
        <f>SUM(Tabela33064192[#This Row])</f>
        <v>0</v>
      </c>
      <c r="E57" s="53">
        <f>Przychody5[[#This Row],[Kolumna3]]-Przychody5[[#This Row],[Kolumna2]]</f>
        <v>0</v>
      </c>
      <c r="F57" s="54" t="str">
        <f t="shared" si="1"/>
        <v/>
      </c>
      <c r="G57" s="51"/>
    </row>
    <row r="58" spans="2:39" ht="16" outlineLevel="1">
      <c r="B58" s="51" t="str">
        <f>'Wzorzec kategorii'!B21</f>
        <v>Inne przychody</v>
      </c>
      <c r="C58" s="52">
        <v>0</v>
      </c>
      <c r="D58" s="66">
        <f>SUM(Tabela33064192[#This Row])</f>
        <v>0</v>
      </c>
      <c r="E58" s="53">
        <f>Przychody5[[#This Row],[Kolumna3]]-Przychody5[[#This Row],[Kolumna2]]</f>
        <v>0</v>
      </c>
      <c r="F58" s="54" t="str">
        <f t="shared" si="1"/>
        <v/>
      </c>
      <c r="G58" s="51"/>
    </row>
    <row r="59" spans="2:39" ht="16" outlineLevel="1">
      <c r="B59" s="51" t="str">
        <f>'Wzorzec kategorii'!B22</f>
        <v>.</v>
      </c>
      <c r="C59" s="52">
        <v>0</v>
      </c>
      <c r="D59" s="66">
        <f>SUM(Tabela33064192[#This Row])</f>
        <v>0</v>
      </c>
      <c r="E59" s="53">
        <f>Przychody5[[#This Row],[Kolumna3]]-Przychody5[[#This Row],[Kolumna2]]</f>
        <v>0</v>
      </c>
      <c r="F59" s="54" t="str">
        <f t="shared" si="1"/>
        <v/>
      </c>
      <c r="G59" s="51"/>
    </row>
    <row r="60" spans="2:39" ht="16" outlineLevel="1">
      <c r="B60" s="51" t="str">
        <f>'Wzorzec kategorii'!B23</f>
        <v>.</v>
      </c>
      <c r="C60" s="52">
        <v>0</v>
      </c>
      <c r="D60" s="66">
        <f>SUM(Tabela33064192[#This Row])</f>
        <v>0</v>
      </c>
      <c r="E60" s="53">
        <f>Przychody5[[#This Row],[Kolumna3]]-Przychody5[[#This Row],[Kolumna2]]</f>
        <v>0</v>
      </c>
      <c r="F60" s="54" t="str">
        <f t="shared" si="1"/>
        <v/>
      </c>
      <c r="G60" s="51"/>
    </row>
    <row r="61" spans="2:39" ht="16" outlineLevel="1">
      <c r="B61" s="51" t="str">
        <f>'Wzorzec kategorii'!B24</f>
        <v>.</v>
      </c>
      <c r="C61" s="52">
        <v>0</v>
      </c>
      <c r="D61" s="66">
        <f>SUM(Tabela33064192[#This Row])</f>
        <v>0</v>
      </c>
      <c r="E61" s="53">
        <f>Przychody5[[#This Row],[Kolumna3]]-Przychody5[[#This Row],[Kolumna2]]</f>
        <v>0</v>
      </c>
      <c r="F61" s="54" t="str">
        <f t="shared" si="1"/>
        <v/>
      </c>
      <c r="G61" s="51"/>
    </row>
    <row r="62" spans="2:39" ht="16" outlineLevel="1">
      <c r="B62" s="51" t="str">
        <f>'Wzorzec kategorii'!B25</f>
        <v>.</v>
      </c>
      <c r="C62" s="52">
        <v>0</v>
      </c>
      <c r="D62" s="66">
        <f>SUM(Tabela33064192[#This Row])</f>
        <v>0</v>
      </c>
      <c r="E62" s="53">
        <f>Przychody5[[#This Row],[Kolumna3]]-Przychody5[[#This Row],[Kolumna2]]</f>
        <v>0</v>
      </c>
      <c r="F62" s="54" t="str">
        <f t="shared" si="1"/>
        <v/>
      </c>
      <c r="G62" s="51"/>
    </row>
    <row r="63" spans="2:39" ht="16" outlineLevel="1">
      <c r="B63" s="51" t="str">
        <f>'Wzorzec kategorii'!B26</f>
        <v>.</v>
      </c>
      <c r="C63" s="52">
        <v>0</v>
      </c>
      <c r="D63" s="66">
        <f>SUM(Tabela33064192[#This Row])</f>
        <v>0</v>
      </c>
      <c r="E63" s="53">
        <f>Przychody5[[#This Row],[Kolumna3]]-Przychody5[[#This Row],[Kolumna2]]</f>
        <v>0</v>
      </c>
      <c r="F63" s="54" t="str">
        <f t="shared" si="1"/>
        <v/>
      </c>
      <c r="G63" s="51"/>
    </row>
    <row r="64" spans="2:39" ht="16" outlineLevel="1">
      <c r="B64" s="51" t="str">
        <f>'Wzorzec kategorii'!B27</f>
        <v>.</v>
      </c>
      <c r="C64" s="52">
        <v>0</v>
      </c>
      <c r="D64" s="66">
        <f>SUM(Tabela33064192[#This Row])</f>
        <v>0</v>
      </c>
      <c r="E64" s="53">
        <f>Przychody5[[#This Row],[Kolumna3]]-Przychody5[[#This Row],[Kolumna2]]</f>
        <v>0</v>
      </c>
      <c r="F64" s="54" t="str">
        <f t="shared" si="1"/>
        <v/>
      </c>
      <c r="G64" s="51"/>
    </row>
    <row r="65" spans="2:39" ht="16" outlineLevel="1">
      <c r="B65" s="51" t="str">
        <f>'Wzorzec kategorii'!B28</f>
        <v>.</v>
      </c>
      <c r="C65" s="52">
        <v>0</v>
      </c>
      <c r="D65" s="66">
        <f>SUM(Tabela33064192[#This Row])</f>
        <v>0</v>
      </c>
      <c r="E65" s="53">
        <f>Przychody5[[#This Row],[Kolumna3]]-Przychody5[[#This Row],[Kolumna2]]</f>
        <v>0</v>
      </c>
      <c r="F65" s="54" t="str">
        <f t="shared" si="1"/>
        <v/>
      </c>
      <c r="G65" s="51"/>
    </row>
    <row r="66" spans="2:39" ht="16" outlineLevel="1">
      <c r="B66" s="51" t="str">
        <f>'Wzorzec kategorii'!B29</f>
        <v>.</v>
      </c>
      <c r="C66" s="52">
        <v>0</v>
      </c>
      <c r="D66" s="66">
        <f>SUM(Tabela33064192[#This Row])</f>
        <v>0</v>
      </c>
      <c r="E66" s="53">
        <f>Przychody5[[#This Row],[Kolumna3]]-Przychody5[[#This Row],[Kolumna2]]</f>
        <v>0</v>
      </c>
      <c r="F66" s="54" t="str">
        <f t="shared" si="1"/>
        <v/>
      </c>
      <c r="G66" s="51"/>
    </row>
    <row r="67" spans="2:39">
      <c r="B67" s="55" t="s">
        <v>30</v>
      </c>
    </row>
    <row r="68" spans="2:39" ht="21">
      <c r="B68" s="40" t="s">
        <v>25</v>
      </c>
      <c r="I68" s="56" t="s">
        <v>43</v>
      </c>
    </row>
    <row r="70" spans="2:39" ht="32">
      <c r="B70" s="42" t="s">
        <v>0</v>
      </c>
      <c r="C70" s="43" t="s">
        <v>131</v>
      </c>
      <c r="D70" s="44" t="s">
        <v>135</v>
      </c>
      <c r="E70" s="42" t="s">
        <v>129</v>
      </c>
      <c r="F70" s="43" t="s">
        <v>140</v>
      </c>
      <c r="G70" s="42" t="s">
        <v>41</v>
      </c>
      <c r="I70" s="22" t="s">
        <v>142</v>
      </c>
    </row>
    <row r="71" spans="2:39" ht="24" customHeight="1">
      <c r="B71" s="45" t="s">
        <v>139</v>
      </c>
      <c r="C71" s="46">
        <f>C73+C85+C97+C109+C121+C133+C145+C157+C169+C181+C193+C205+C217+C229+C241</f>
        <v>0</v>
      </c>
      <c r="D71" s="46">
        <f>D73+D85+D97+D109+D121+D133+D145+D157+D169+D181+D193+D205+D217+D229+D241</f>
        <v>0</v>
      </c>
      <c r="E71" s="46">
        <f>C71-D71</f>
        <v>0</v>
      </c>
      <c r="F71" s="42" t="s">
        <v>141</v>
      </c>
      <c r="G71" s="42"/>
      <c r="I71" s="57">
        <f>SUM(I73:I251)</f>
        <v>0</v>
      </c>
      <c r="J71" s="57">
        <f>SUM(J73:J251)</f>
        <v>0</v>
      </c>
      <c r="K71" s="57">
        <f t="shared" ref="K71:AM71" si="2">SUM(K73:K251)</f>
        <v>0</v>
      </c>
      <c r="L71" s="57">
        <f t="shared" si="2"/>
        <v>0</v>
      </c>
      <c r="M71" s="57">
        <f t="shared" si="2"/>
        <v>0</v>
      </c>
      <c r="N71" s="57">
        <f t="shared" si="2"/>
        <v>0</v>
      </c>
      <c r="O71" s="57">
        <f t="shared" si="2"/>
        <v>0</v>
      </c>
      <c r="P71" s="57">
        <f t="shared" si="2"/>
        <v>0</v>
      </c>
      <c r="Q71" s="57">
        <f t="shared" si="2"/>
        <v>0</v>
      </c>
      <c r="R71" s="57">
        <f t="shared" si="2"/>
        <v>0</v>
      </c>
      <c r="S71" s="57">
        <f t="shared" si="2"/>
        <v>0</v>
      </c>
      <c r="T71" s="57">
        <f t="shared" si="2"/>
        <v>0</v>
      </c>
      <c r="U71" s="57">
        <f t="shared" si="2"/>
        <v>0</v>
      </c>
      <c r="V71" s="57">
        <f t="shared" si="2"/>
        <v>0</v>
      </c>
      <c r="W71" s="57">
        <f t="shared" si="2"/>
        <v>0</v>
      </c>
      <c r="X71" s="57">
        <f t="shared" si="2"/>
        <v>0</v>
      </c>
      <c r="Y71" s="57">
        <f t="shared" si="2"/>
        <v>0</v>
      </c>
      <c r="Z71" s="57">
        <f t="shared" si="2"/>
        <v>0</v>
      </c>
      <c r="AA71" s="57">
        <f t="shared" si="2"/>
        <v>0</v>
      </c>
      <c r="AB71" s="57">
        <f t="shared" si="2"/>
        <v>0</v>
      </c>
      <c r="AC71" s="57">
        <f t="shared" si="2"/>
        <v>0</v>
      </c>
      <c r="AD71" s="57">
        <f t="shared" si="2"/>
        <v>0</v>
      </c>
      <c r="AE71" s="57">
        <f t="shared" si="2"/>
        <v>0</v>
      </c>
      <c r="AF71" s="57">
        <f t="shared" si="2"/>
        <v>0</v>
      </c>
      <c r="AG71" s="57">
        <f t="shared" si="2"/>
        <v>0</v>
      </c>
      <c r="AH71" s="57">
        <f t="shared" si="2"/>
        <v>0</v>
      </c>
      <c r="AI71" s="57">
        <f t="shared" si="2"/>
        <v>0</v>
      </c>
      <c r="AJ71" s="57">
        <f t="shared" si="2"/>
        <v>0</v>
      </c>
      <c r="AK71" s="57">
        <f t="shared" si="2"/>
        <v>0</v>
      </c>
      <c r="AL71" s="57">
        <f t="shared" si="2"/>
        <v>0</v>
      </c>
      <c r="AM71" s="57">
        <f t="shared" si="2"/>
        <v>0</v>
      </c>
    </row>
    <row r="73" spans="2:39">
      <c r="B73" s="47" t="str">
        <f>'Wzorzec kategorii'!B35</f>
        <v>Jedzenie</v>
      </c>
      <c r="C73" s="47">
        <f>SUM(Jedzenie2161[[#All],[0]])</f>
        <v>0</v>
      </c>
      <c r="D73" s="48">
        <f>SUM(Jedzenie2161[[#All],[02]])</f>
        <v>0</v>
      </c>
      <c r="E73" s="47">
        <f t="shared" ref="E73:E83" si="3">C73-D73</f>
        <v>0</v>
      </c>
      <c r="F73" s="49" t="str">
        <f t="shared" ref="F73:F83" si="4">IFERROR(D73/C73,"")</f>
        <v/>
      </c>
      <c r="G73" s="58"/>
      <c r="I73" s="50" t="s">
        <v>44</v>
      </c>
      <c r="J73" s="50" t="s">
        <v>45</v>
      </c>
      <c r="K73" s="50" t="s">
        <v>46</v>
      </c>
      <c r="L73" s="50" t="s">
        <v>47</v>
      </c>
      <c r="M73" s="50" t="s">
        <v>48</v>
      </c>
      <c r="N73" s="50" t="s">
        <v>49</v>
      </c>
      <c r="O73" s="50" t="s">
        <v>50</v>
      </c>
      <c r="P73" s="50" t="s">
        <v>51</v>
      </c>
      <c r="Q73" s="50" t="s">
        <v>52</v>
      </c>
      <c r="R73" s="50" t="s">
        <v>53</v>
      </c>
      <c r="S73" s="50" t="s">
        <v>54</v>
      </c>
      <c r="T73" s="50" t="s">
        <v>55</v>
      </c>
      <c r="U73" s="50" t="s">
        <v>56</v>
      </c>
      <c r="V73" s="50" t="s">
        <v>57</v>
      </c>
      <c r="W73" s="50" t="s">
        <v>58</v>
      </c>
      <c r="X73" s="50" t="s">
        <v>59</v>
      </c>
      <c r="Y73" s="50" t="s">
        <v>60</v>
      </c>
      <c r="Z73" s="50" t="s">
        <v>61</v>
      </c>
      <c r="AA73" s="50" t="s">
        <v>62</v>
      </c>
      <c r="AB73" s="50" t="s">
        <v>63</v>
      </c>
      <c r="AC73" s="50" t="s">
        <v>64</v>
      </c>
      <c r="AD73" s="50" t="s">
        <v>65</v>
      </c>
      <c r="AE73" s="50" t="s">
        <v>66</v>
      </c>
      <c r="AF73" s="50" t="s">
        <v>67</v>
      </c>
      <c r="AG73" s="50" t="s">
        <v>68</v>
      </c>
      <c r="AH73" s="50" t="s">
        <v>69</v>
      </c>
      <c r="AI73" s="50" t="s">
        <v>70</v>
      </c>
      <c r="AJ73" s="50" t="s">
        <v>71</v>
      </c>
      <c r="AK73" s="50" t="s">
        <v>72</v>
      </c>
      <c r="AL73" s="50" t="s">
        <v>73</v>
      </c>
      <c r="AM73" s="50" t="s">
        <v>74</v>
      </c>
    </row>
    <row r="74" spans="2:39" ht="16" outlineLevel="1">
      <c r="B74" s="51" t="str">
        <f>'Wzorzec kategorii'!B36</f>
        <v>Jedzenie dom</v>
      </c>
      <c r="C74" s="52">
        <v>0</v>
      </c>
      <c r="D74" s="53">
        <f>SUM(Tabela330164[#This Row])</f>
        <v>0</v>
      </c>
      <c r="E74" s="53">
        <f t="shared" si="3"/>
        <v>0</v>
      </c>
      <c r="F74" s="54" t="str">
        <f t="shared" si="4"/>
        <v/>
      </c>
      <c r="G74" s="59"/>
    </row>
    <row r="75" spans="2:39" ht="16" outlineLevel="1">
      <c r="B75" s="51" t="str">
        <f>'Wzorzec kategorii'!B37</f>
        <v>Jedzenie miasto</v>
      </c>
      <c r="C75" s="52">
        <v>0</v>
      </c>
      <c r="D75" s="53">
        <f>SUM(Tabela330164[#This Row])</f>
        <v>0</v>
      </c>
      <c r="E75" s="53">
        <f t="shared" si="3"/>
        <v>0</v>
      </c>
      <c r="F75" s="54" t="str">
        <f t="shared" si="4"/>
        <v/>
      </c>
      <c r="G75" s="59"/>
    </row>
    <row r="76" spans="2:39" ht="16" outlineLevel="1">
      <c r="B76" s="51" t="str">
        <f>'Wzorzec kategorii'!B38</f>
        <v>Jedzenie praca</v>
      </c>
      <c r="C76" s="52">
        <v>0</v>
      </c>
      <c r="D76" s="53">
        <f>SUM(Tabela330164[#This Row])</f>
        <v>0</v>
      </c>
      <c r="E76" s="53">
        <f t="shared" si="3"/>
        <v>0</v>
      </c>
      <c r="F76" s="54" t="str">
        <f t="shared" si="4"/>
        <v/>
      </c>
      <c r="G76" s="59"/>
    </row>
    <row r="77" spans="2:39" ht="16" outlineLevel="1">
      <c r="B77" s="51" t="str">
        <f>'Wzorzec kategorii'!B39</f>
        <v>Alkohol</v>
      </c>
      <c r="C77" s="52">
        <v>0</v>
      </c>
      <c r="D77" s="53">
        <f>SUM(Tabela330164[#This Row])</f>
        <v>0</v>
      </c>
      <c r="E77" s="53">
        <f t="shared" si="3"/>
        <v>0</v>
      </c>
      <c r="F77" s="54" t="str">
        <f t="shared" si="4"/>
        <v/>
      </c>
      <c r="G77" s="59"/>
    </row>
    <row r="78" spans="2:39" ht="16" outlineLevel="1">
      <c r="B78" s="51" t="str">
        <f>'Wzorzec kategorii'!B40</f>
        <v>Inne</v>
      </c>
      <c r="C78" s="52">
        <v>0</v>
      </c>
      <c r="D78" s="53">
        <f>SUM(Tabela330164[#This Row])</f>
        <v>0</v>
      </c>
      <c r="E78" s="53">
        <f t="shared" si="3"/>
        <v>0</v>
      </c>
      <c r="F78" s="54" t="str">
        <f t="shared" si="4"/>
        <v/>
      </c>
      <c r="G78" s="59"/>
    </row>
    <row r="79" spans="2:39" ht="16" outlineLevel="1">
      <c r="B79" s="51" t="str">
        <f>'Wzorzec kategorii'!B41</f>
        <v>.</v>
      </c>
      <c r="C79" s="52">
        <v>0</v>
      </c>
      <c r="D79" s="53">
        <f>SUM(Tabela330164[#This Row])</f>
        <v>0</v>
      </c>
      <c r="E79" s="53">
        <f t="shared" si="3"/>
        <v>0</v>
      </c>
      <c r="F79" s="54" t="str">
        <f t="shared" si="4"/>
        <v/>
      </c>
      <c r="G79" s="59"/>
    </row>
    <row r="80" spans="2:39" ht="16" outlineLevel="1">
      <c r="B80" s="51" t="str">
        <f>'Wzorzec kategorii'!B42</f>
        <v>.</v>
      </c>
      <c r="C80" s="52">
        <v>0</v>
      </c>
      <c r="D80" s="53">
        <f>SUM(Tabela330164[#This Row])</f>
        <v>0</v>
      </c>
      <c r="E80" s="53">
        <f t="shared" si="3"/>
        <v>0</v>
      </c>
      <c r="F80" s="54" t="str">
        <f t="shared" si="4"/>
        <v/>
      </c>
      <c r="G80" s="59"/>
    </row>
    <row r="81" spans="2:41" ht="16" outlineLevel="1">
      <c r="B81" s="51" t="str">
        <f>'Wzorzec kategorii'!B43</f>
        <v>.</v>
      </c>
      <c r="C81" s="52">
        <v>0</v>
      </c>
      <c r="D81" s="53">
        <f>SUM(Tabela330164[#This Row])</f>
        <v>0</v>
      </c>
      <c r="E81" s="53">
        <f t="shared" si="3"/>
        <v>0</v>
      </c>
      <c r="F81" s="54" t="str">
        <f t="shared" si="4"/>
        <v/>
      </c>
      <c r="G81" s="59"/>
    </row>
    <row r="82" spans="2:41" ht="16" outlineLevel="1">
      <c r="B82" s="51" t="str">
        <f>'Wzorzec kategorii'!B44</f>
        <v>.</v>
      </c>
      <c r="C82" s="52">
        <v>0</v>
      </c>
      <c r="D82" s="53">
        <f>SUM(Tabela330164[#This Row])</f>
        <v>0</v>
      </c>
      <c r="E82" s="53">
        <f t="shared" si="3"/>
        <v>0</v>
      </c>
      <c r="F82" s="54" t="str">
        <f t="shared" si="4"/>
        <v/>
      </c>
      <c r="G82" s="59"/>
    </row>
    <row r="83" spans="2:41" ht="16" outlineLevel="1">
      <c r="B83" s="51" t="str">
        <f>'Wzorzec kategorii'!B45</f>
        <v>.</v>
      </c>
      <c r="C83" s="52">
        <v>0</v>
      </c>
      <c r="D83" s="53">
        <f>SUM(Tabela330164[#This Row])</f>
        <v>0</v>
      </c>
      <c r="E83" s="53">
        <f t="shared" si="3"/>
        <v>0</v>
      </c>
      <c r="F83" s="54" t="str">
        <f t="shared" si="4"/>
        <v/>
      </c>
      <c r="G83" s="59"/>
    </row>
    <row r="84" spans="2:41" outlineLevel="1">
      <c r="B84" s="55" t="s">
        <v>30</v>
      </c>
      <c r="C84" s="60"/>
      <c r="D84" s="61"/>
      <c r="E84" s="61"/>
      <c r="F84" s="61"/>
      <c r="G84" s="61"/>
      <c r="I84" s="55" t="s">
        <v>30</v>
      </c>
    </row>
    <row r="85" spans="2:41">
      <c r="B85" s="47" t="str">
        <f>'Wzorzec kategorii'!B47</f>
        <v>Mieszkanie / dom</v>
      </c>
      <c r="C85" s="47">
        <f>SUM(Tabela431165[[#All],[Kolumna2]])</f>
        <v>0</v>
      </c>
      <c r="D85" s="48">
        <f>SUM(Tabela431165[[#All],[Kolumna3]])</f>
        <v>0</v>
      </c>
      <c r="E85" s="47">
        <f>C85-D85</f>
        <v>0</v>
      </c>
      <c r="F85" s="49" t="str">
        <f>IFERROR(D85/C85,"")</f>
        <v/>
      </c>
      <c r="G85" s="58"/>
      <c r="I85" s="50" t="s">
        <v>44</v>
      </c>
      <c r="J85" s="50" t="s">
        <v>45</v>
      </c>
      <c r="K85" s="50" t="s">
        <v>46</v>
      </c>
      <c r="L85" s="50" t="s">
        <v>47</v>
      </c>
      <c r="M85" s="50" t="s">
        <v>48</v>
      </c>
      <c r="N85" s="50" t="s">
        <v>49</v>
      </c>
      <c r="O85" s="50" t="s">
        <v>50</v>
      </c>
      <c r="P85" s="50" t="s">
        <v>51</v>
      </c>
      <c r="Q85" s="50" t="s">
        <v>52</v>
      </c>
      <c r="R85" s="50" t="s">
        <v>53</v>
      </c>
      <c r="S85" s="50" t="s">
        <v>54</v>
      </c>
      <c r="T85" s="50" t="s">
        <v>55</v>
      </c>
      <c r="U85" s="50" t="s">
        <v>56</v>
      </c>
      <c r="V85" s="50" t="s">
        <v>57</v>
      </c>
      <c r="W85" s="50" t="s">
        <v>58</v>
      </c>
      <c r="X85" s="50" t="s">
        <v>59</v>
      </c>
      <c r="Y85" s="50" t="s">
        <v>60</v>
      </c>
      <c r="Z85" s="50" t="s">
        <v>61</v>
      </c>
      <c r="AA85" s="50" t="s">
        <v>62</v>
      </c>
      <c r="AB85" s="50" t="s">
        <v>63</v>
      </c>
      <c r="AC85" s="50" t="s">
        <v>64</v>
      </c>
      <c r="AD85" s="50" t="s">
        <v>65</v>
      </c>
      <c r="AE85" s="50" t="s">
        <v>66</v>
      </c>
      <c r="AF85" s="50" t="s">
        <v>67</v>
      </c>
      <c r="AG85" s="50" t="s">
        <v>68</v>
      </c>
      <c r="AH85" s="50" t="s">
        <v>69</v>
      </c>
      <c r="AI85" s="50" t="s">
        <v>70</v>
      </c>
      <c r="AJ85" s="50" t="s">
        <v>71</v>
      </c>
      <c r="AK85" s="50" t="s">
        <v>72</v>
      </c>
      <c r="AL85" s="50" t="s">
        <v>73</v>
      </c>
      <c r="AM85" s="50" t="s">
        <v>74</v>
      </c>
      <c r="AN85" s="38"/>
      <c r="AO85" s="38"/>
    </row>
    <row r="86" spans="2:41" ht="16" outlineLevel="1">
      <c r="B86" s="51" t="str">
        <f>'Wzorzec kategorii'!B48</f>
        <v>Czynsz</v>
      </c>
      <c r="C86" s="52">
        <v>0</v>
      </c>
      <c r="D86" s="53">
        <f>SUM(Tabela1841175[#This Row])</f>
        <v>0</v>
      </c>
      <c r="E86" s="53">
        <f t="shared" ref="E86:E95" si="5">C86-D86</f>
        <v>0</v>
      </c>
      <c r="F86" s="54" t="str">
        <f t="shared" ref="F86:F95" si="6">IFERROR(D86/C86,"")</f>
        <v/>
      </c>
      <c r="G86" s="59"/>
      <c r="AN86" s="38"/>
      <c r="AO86" s="38"/>
    </row>
    <row r="87" spans="2:41" ht="16" outlineLevel="1">
      <c r="B87" s="51" t="str">
        <f>'Wzorzec kategorii'!B49</f>
        <v>Woda i kanalizacja</v>
      </c>
      <c r="C87" s="52">
        <v>0</v>
      </c>
      <c r="D87" s="53">
        <f>SUM(Tabela1841175[#This Row])</f>
        <v>0</v>
      </c>
      <c r="E87" s="53">
        <f t="shared" si="5"/>
        <v>0</v>
      </c>
      <c r="F87" s="54" t="str">
        <f t="shared" si="6"/>
        <v/>
      </c>
      <c r="G87" s="59"/>
      <c r="AN87" s="38"/>
      <c r="AO87" s="38"/>
    </row>
    <row r="88" spans="2:41" ht="16" outlineLevel="1">
      <c r="B88" s="51" t="str">
        <f>'Wzorzec kategorii'!B50</f>
        <v>Prąd</v>
      </c>
      <c r="C88" s="52">
        <v>0</v>
      </c>
      <c r="D88" s="53">
        <f>SUM(Tabela1841175[#This Row])</f>
        <v>0</v>
      </c>
      <c r="E88" s="53">
        <f t="shared" si="5"/>
        <v>0</v>
      </c>
      <c r="F88" s="54" t="str">
        <f t="shared" si="6"/>
        <v/>
      </c>
      <c r="G88" s="59"/>
      <c r="AN88" s="38"/>
      <c r="AO88" s="38"/>
    </row>
    <row r="89" spans="2:41" ht="16" outlineLevel="1">
      <c r="B89" s="51" t="str">
        <f>'Wzorzec kategorii'!B51</f>
        <v>Gaz</v>
      </c>
      <c r="C89" s="52">
        <v>0</v>
      </c>
      <c r="D89" s="53">
        <f>SUM(Tabela1841175[#This Row])</f>
        <v>0</v>
      </c>
      <c r="E89" s="53">
        <f t="shared" si="5"/>
        <v>0</v>
      </c>
      <c r="F89" s="54" t="str">
        <f t="shared" si="6"/>
        <v/>
      </c>
      <c r="G89" s="59"/>
      <c r="AN89" s="38"/>
      <c r="AO89" s="38"/>
    </row>
    <row r="90" spans="2:41" ht="16" outlineLevel="1">
      <c r="B90" s="51" t="str">
        <f>'Wzorzec kategorii'!B52</f>
        <v>Ogrzewanie</v>
      </c>
      <c r="C90" s="52">
        <v>0</v>
      </c>
      <c r="D90" s="53">
        <f>SUM(Tabela1841175[#This Row])</f>
        <v>0</v>
      </c>
      <c r="E90" s="53">
        <f t="shared" si="5"/>
        <v>0</v>
      </c>
      <c r="F90" s="54" t="str">
        <f t="shared" si="6"/>
        <v/>
      </c>
      <c r="G90" s="59"/>
      <c r="AN90" s="38"/>
      <c r="AO90" s="38"/>
    </row>
    <row r="91" spans="2:41" ht="16" outlineLevel="1">
      <c r="B91" s="51" t="str">
        <f>'Wzorzec kategorii'!B53</f>
        <v>Wywóz śmieci</v>
      </c>
      <c r="C91" s="52">
        <v>0</v>
      </c>
      <c r="D91" s="53">
        <f>SUM(Tabela1841175[#This Row])</f>
        <v>0</v>
      </c>
      <c r="E91" s="53">
        <f t="shared" si="5"/>
        <v>0</v>
      </c>
      <c r="F91" s="54" t="str">
        <f t="shared" si="6"/>
        <v/>
      </c>
      <c r="G91" s="59"/>
      <c r="AN91" s="38"/>
      <c r="AO91" s="38"/>
    </row>
    <row r="92" spans="2:41" ht="16" outlineLevel="1">
      <c r="B92" s="51" t="str">
        <f>'Wzorzec kategorii'!B54</f>
        <v>Konserwacja i naprawy</v>
      </c>
      <c r="C92" s="52">
        <v>0</v>
      </c>
      <c r="D92" s="53">
        <f>SUM(Tabela1841175[#This Row])</f>
        <v>0</v>
      </c>
      <c r="E92" s="53">
        <f t="shared" si="5"/>
        <v>0</v>
      </c>
      <c r="F92" s="54" t="str">
        <f t="shared" si="6"/>
        <v/>
      </c>
      <c r="G92" s="59"/>
      <c r="AN92" s="38"/>
      <c r="AO92" s="38"/>
    </row>
    <row r="93" spans="2:41" ht="16" outlineLevel="1">
      <c r="B93" s="51" t="str">
        <f>'Wzorzec kategorii'!B55</f>
        <v>Wyposażenie</v>
      </c>
      <c r="C93" s="52">
        <v>0</v>
      </c>
      <c r="D93" s="53">
        <f>SUM(Tabela1841175[#This Row])</f>
        <v>0</v>
      </c>
      <c r="E93" s="53">
        <f t="shared" si="5"/>
        <v>0</v>
      </c>
      <c r="F93" s="54" t="str">
        <f t="shared" si="6"/>
        <v/>
      </c>
      <c r="G93" s="59"/>
      <c r="AN93" s="38"/>
      <c r="AO93" s="38"/>
    </row>
    <row r="94" spans="2:41" ht="16" outlineLevel="1">
      <c r="B94" s="51" t="str">
        <f>'Wzorzec kategorii'!B56</f>
        <v>Ubezpieczenie nieruchomości</v>
      </c>
      <c r="C94" s="52">
        <v>0</v>
      </c>
      <c r="D94" s="53">
        <f>SUM(Tabela1841175[#This Row])</f>
        <v>0</v>
      </c>
      <c r="E94" s="53">
        <f t="shared" si="5"/>
        <v>0</v>
      </c>
      <c r="F94" s="54" t="str">
        <f t="shared" si="6"/>
        <v/>
      </c>
      <c r="G94" s="59"/>
      <c r="AN94" s="38"/>
      <c r="AO94" s="38"/>
    </row>
    <row r="95" spans="2:41" ht="16" outlineLevel="1">
      <c r="B95" s="51" t="str">
        <f>'Wzorzec kategorii'!B57</f>
        <v>Inne</v>
      </c>
      <c r="C95" s="52">
        <v>0</v>
      </c>
      <c r="D95" s="53">
        <f>SUM(Tabela1841175[#This Row])</f>
        <v>0</v>
      </c>
      <c r="E95" s="53">
        <f t="shared" si="5"/>
        <v>0</v>
      </c>
      <c r="F95" s="54" t="str">
        <f t="shared" si="6"/>
        <v/>
      </c>
      <c r="G95" s="59"/>
      <c r="AN95" s="38"/>
      <c r="AO95" s="38"/>
    </row>
    <row r="96" spans="2:41" outlineLevel="1">
      <c r="B96" s="55" t="s">
        <v>30</v>
      </c>
      <c r="C96" s="60"/>
      <c r="D96" s="61"/>
      <c r="E96" s="61"/>
      <c r="F96" s="61"/>
      <c r="G96" s="61"/>
      <c r="I96" s="62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</row>
    <row r="97" spans="2:41">
      <c r="B97" s="63" t="str">
        <f>'Wzorzec kategorii'!B59</f>
        <v>Transport</v>
      </c>
      <c r="C97" s="63">
        <f>SUM(Transport3162[[#All],[Kolumna2]])</f>
        <v>0</v>
      </c>
      <c r="D97" s="48">
        <f>SUM(Transport3162[[#All],[Kolumna3]])</f>
        <v>0</v>
      </c>
      <c r="E97" s="63">
        <f>C97-D97</f>
        <v>0</v>
      </c>
      <c r="F97" s="49" t="str">
        <f>IFERROR(D97/C97,"")</f>
        <v/>
      </c>
      <c r="G97" s="63"/>
      <c r="I97" s="50" t="s">
        <v>44</v>
      </c>
      <c r="J97" s="50" t="s">
        <v>45</v>
      </c>
      <c r="K97" s="50" t="s">
        <v>46</v>
      </c>
      <c r="L97" s="50" t="s">
        <v>47</v>
      </c>
      <c r="M97" s="50" t="s">
        <v>48</v>
      </c>
      <c r="N97" s="50" t="s">
        <v>49</v>
      </c>
      <c r="O97" s="50" t="s">
        <v>50</v>
      </c>
      <c r="P97" s="50" t="s">
        <v>51</v>
      </c>
      <c r="Q97" s="50" t="s">
        <v>52</v>
      </c>
      <c r="R97" s="50" t="s">
        <v>53</v>
      </c>
      <c r="S97" s="50" t="s">
        <v>54</v>
      </c>
      <c r="T97" s="50" t="s">
        <v>55</v>
      </c>
      <c r="U97" s="50" t="s">
        <v>56</v>
      </c>
      <c r="V97" s="50" t="s">
        <v>57</v>
      </c>
      <c r="W97" s="50" t="s">
        <v>58</v>
      </c>
      <c r="X97" s="50" t="s">
        <v>59</v>
      </c>
      <c r="Y97" s="50" t="s">
        <v>60</v>
      </c>
      <c r="Z97" s="50" t="s">
        <v>61</v>
      </c>
      <c r="AA97" s="50" t="s">
        <v>62</v>
      </c>
      <c r="AB97" s="50" t="s">
        <v>63</v>
      </c>
      <c r="AC97" s="50" t="s">
        <v>64</v>
      </c>
      <c r="AD97" s="50" t="s">
        <v>65</v>
      </c>
      <c r="AE97" s="50" t="s">
        <v>66</v>
      </c>
      <c r="AF97" s="50" t="s">
        <v>67</v>
      </c>
      <c r="AG97" s="50" t="s">
        <v>68</v>
      </c>
      <c r="AH97" s="50" t="s">
        <v>69</v>
      </c>
      <c r="AI97" s="50" t="s">
        <v>70</v>
      </c>
      <c r="AJ97" s="50" t="s">
        <v>71</v>
      </c>
      <c r="AK97" s="50" t="s">
        <v>72</v>
      </c>
      <c r="AL97" s="50" t="s">
        <v>73</v>
      </c>
      <c r="AM97" s="50" t="s">
        <v>74</v>
      </c>
      <c r="AN97" s="38"/>
      <c r="AO97" s="38"/>
    </row>
    <row r="98" spans="2:41" ht="16" outlineLevel="1">
      <c r="B98" s="51" t="str">
        <f>'Wzorzec kategorii'!B60</f>
        <v>Paliwo do auta</v>
      </c>
      <c r="C98" s="52">
        <v>0</v>
      </c>
      <c r="D98" s="53">
        <f>SUM(Tabela1942176[#This Row])</f>
        <v>0</v>
      </c>
      <c r="E98" s="53">
        <f t="shared" ref="E98:E107" si="7">C98-D98</f>
        <v>0</v>
      </c>
      <c r="F98" s="54" t="str">
        <f t="shared" ref="F98:F107" si="8">IFERROR(D98/C98,"")</f>
        <v/>
      </c>
      <c r="G98" s="59"/>
      <c r="AN98" s="38"/>
      <c r="AO98" s="38"/>
    </row>
    <row r="99" spans="2:41" ht="16" outlineLevel="1">
      <c r="B99" s="51" t="str">
        <f>'Wzorzec kategorii'!B61</f>
        <v>Przeglądy i naprawy auta</v>
      </c>
      <c r="C99" s="52">
        <v>0</v>
      </c>
      <c r="D99" s="53">
        <f>SUM(Tabela1942176[#This Row])</f>
        <v>0</v>
      </c>
      <c r="E99" s="53">
        <f t="shared" si="7"/>
        <v>0</v>
      </c>
      <c r="F99" s="54" t="str">
        <f t="shared" si="8"/>
        <v/>
      </c>
      <c r="G99" s="59"/>
      <c r="AN99" s="38"/>
      <c r="AO99" s="38"/>
    </row>
    <row r="100" spans="2:41" ht="32" outlineLevel="1">
      <c r="B100" s="51" t="str">
        <f>'Wzorzec kategorii'!B62</f>
        <v>Wyposażenie dodatkowe (opony)</v>
      </c>
      <c r="C100" s="52">
        <v>0</v>
      </c>
      <c r="D100" s="53">
        <f>SUM(Tabela1942176[#This Row])</f>
        <v>0</v>
      </c>
      <c r="E100" s="53">
        <f t="shared" si="7"/>
        <v>0</v>
      </c>
      <c r="F100" s="54" t="str">
        <f t="shared" si="8"/>
        <v/>
      </c>
      <c r="G100" s="59"/>
      <c r="AN100" s="38"/>
      <c r="AO100" s="38"/>
    </row>
    <row r="101" spans="2:41" ht="16" outlineLevel="1">
      <c r="B101" s="51" t="str">
        <f>'Wzorzec kategorii'!B63</f>
        <v>Ubezpieczenie auta</v>
      </c>
      <c r="C101" s="52">
        <v>0</v>
      </c>
      <c r="D101" s="53">
        <f>SUM(Tabela1942176[#This Row])</f>
        <v>0</v>
      </c>
      <c r="E101" s="53">
        <f t="shared" si="7"/>
        <v>0</v>
      </c>
      <c r="F101" s="54" t="str">
        <f t="shared" si="8"/>
        <v/>
      </c>
      <c r="G101" s="59"/>
      <c r="AN101" s="38"/>
      <c r="AO101" s="38"/>
    </row>
    <row r="102" spans="2:41" ht="16" outlineLevel="1">
      <c r="B102" s="51" t="str">
        <f>'Wzorzec kategorii'!B64</f>
        <v>Bilet komunikacji miejskiej</v>
      </c>
      <c r="C102" s="52">
        <v>0</v>
      </c>
      <c r="D102" s="53">
        <f>SUM(Tabela1942176[#This Row])</f>
        <v>0</v>
      </c>
      <c r="E102" s="53">
        <f t="shared" si="7"/>
        <v>0</v>
      </c>
      <c r="F102" s="54" t="str">
        <f t="shared" si="8"/>
        <v/>
      </c>
      <c r="G102" s="59"/>
      <c r="AN102" s="38"/>
      <c r="AO102" s="38"/>
    </row>
    <row r="103" spans="2:41" ht="16" outlineLevel="1">
      <c r="B103" s="51" t="str">
        <f>'Wzorzec kategorii'!B65</f>
        <v>Bilet PKP, PKS</v>
      </c>
      <c r="C103" s="52">
        <v>0</v>
      </c>
      <c r="D103" s="53">
        <f>SUM(Tabela1942176[#This Row])</f>
        <v>0</v>
      </c>
      <c r="E103" s="53">
        <f t="shared" si="7"/>
        <v>0</v>
      </c>
      <c r="F103" s="54" t="str">
        <f t="shared" si="8"/>
        <v/>
      </c>
      <c r="G103" s="59"/>
      <c r="AN103" s="38"/>
      <c r="AO103" s="38"/>
    </row>
    <row r="104" spans="2:41" ht="16" outlineLevel="1">
      <c r="B104" s="51" t="str">
        <f>'Wzorzec kategorii'!B66</f>
        <v>Taxi</v>
      </c>
      <c r="C104" s="52">
        <v>0</v>
      </c>
      <c r="D104" s="53">
        <f>SUM(Tabela1942176[#This Row])</f>
        <v>0</v>
      </c>
      <c r="E104" s="53">
        <f t="shared" si="7"/>
        <v>0</v>
      </c>
      <c r="F104" s="54" t="str">
        <f t="shared" si="8"/>
        <v/>
      </c>
      <c r="G104" s="59"/>
      <c r="AN104" s="38"/>
      <c r="AO104" s="38"/>
    </row>
    <row r="105" spans="2:41" ht="16" outlineLevel="1">
      <c r="B105" s="51" t="str">
        <f>'Wzorzec kategorii'!B67</f>
        <v>Inne</v>
      </c>
      <c r="C105" s="52">
        <v>0</v>
      </c>
      <c r="D105" s="53">
        <f>SUM(Tabela1942176[#This Row])</f>
        <v>0</v>
      </c>
      <c r="E105" s="53">
        <f t="shared" si="7"/>
        <v>0</v>
      </c>
      <c r="F105" s="54" t="str">
        <f t="shared" si="8"/>
        <v/>
      </c>
      <c r="G105" s="59"/>
      <c r="AN105" s="38"/>
      <c r="AO105" s="38"/>
    </row>
    <row r="106" spans="2:41" ht="16" outlineLevel="1">
      <c r="B106" s="51" t="str">
        <f>'Wzorzec kategorii'!B68</f>
        <v>.</v>
      </c>
      <c r="C106" s="52">
        <v>0</v>
      </c>
      <c r="D106" s="53">
        <f>SUM(Tabela1942176[#This Row])</f>
        <v>0</v>
      </c>
      <c r="E106" s="53">
        <f t="shared" si="7"/>
        <v>0</v>
      </c>
      <c r="F106" s="54" t="str">
        <f t="shared" si="8"/>
        <v/>
      </c>
      <c r="G106" s="59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2:41" ht="16" outlineLevel="1">
      <c r="B107" s="51" t="str">
        <f>'Wzorzec kategorii'!B69</f>
        <v>.</v>
      </c>
      <c r="C107" s="52">
        <v>0</v>
      </c>
      <c r="D107" s="53">
        <f>SUM(Tabela1942176[#This Row])</f>
        <v>0</v>
      </c>
      <c r="E107" s="53">
        <f t="shared" si="7"/>
        <v>0</v>
      </c>
      <c r="F107" s="54" t="str">
        <f t="shared" si="8"/>
        <v/>
      </c>
      <c r="G107" s="5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2:41" outlineLevel="1">
      <c r="B108" s="55" t="s">
        <v>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2:41">
      <c r="B109" s="63" t="str">
        <f>'Wzorzec kategorii'!B71</f>
        <v>Telekomunikacja</v>
      </c>
      <c r="C109" s="63">
        <f>SUM(Tabela832166[[#All],[Kolumna2]])</f>
        <v>0</v>
      </c>
      <c r="D109" s="48">
        <f>SUM(Tabela832166[[#All],[Kolumna3]])</f>
        <v>0</v>
      </c>
      <c r="E109" s="63">
        <f>C109-D109</f>
        <v>0</v>
      </c>
      <c r="F109" s="49" t="str">
        <f t="shared" ref="F109:F119" si="9">IFERROR(D109/C109,"")</f>
        <v/>
      </c>
      <c r="G109" s="63"/>
      <c r="I109" s="50" t="s">
        <v>44</v>
      </c>
      <c r="J109" s="50" t="s">
        <v>45</v>
      </c>
      <c r="K109" s="50" t="s">
        <v>46</v>
      </c>
      <c r="L109" s="50" t="s">
        <v>47</v>
      </c>
      <c r="M109" s="50" t="s">
        <v>48</v>
      </c>
      <c r="N109" s="50" t="s">
        <v>49</v>
      </c>
      <c r="O109" s="50" t="s">
        <v>50</v>
      </c>
      <c r="P109" s="50" t="s">
        <v>51</v>
      </c>
      <c r="Q109" s="50" t="s">
        <v>52</v>
      </c>
      <c r="R109" s="50" t="s">
        <v>53</v>
      </c>
      <c r="S109" s="50" t="s">
        <v>54</v>
      </c>
      <c r="T109" s="50" t="s">
        <v>55</v>
      </c>
      <c r="U109" s="50" t="s">
        <v>56</v>
      </c>
      <c r="V109" s="50" t="s">
        <v>57</v>
      </c>
      <c r="W109" s="50" t="s">
        <v>58</v>
      </c>
      <c r="X109" s="50" t="s">
        <v>59</v>
      </c>
      <c r="Y109" s="50" t="s">
        <v>60</v>
      </c>
      <c r="Z109" s="50" t="s">
        <v>61</v>
      </c>
      <c r="AA109" s="50" t="s">
        <v>62</v>
      </c>
      <c r="AB109" s="50" t="s">
        <v>63</v>
      </c>
      <c r="AC109" s="50" t="s">
        <v>64</v>
      </c>
      <c r="AD109" s="50" t="s">
        <v>65</v>
      </c>
      <c r="AE109" s="50" t="s">
        <v>66</v>
      </c>
      <c r="AF109" s="50" t="s">
        <v>67</v>
      </c>
      <c r="AG109" s="50" t="s">
        <v>68</v>
      </c>
      <c r="AH109" s="50" t="s">
        <v>69</v>
      </c>
      <c r="AI109" s="50" t="s">
        <v>70</v>
      </c>
      <c r="AJ109" s="50" t="s">
        <v>71</v>
      </c>
      <c r="AK109" s="50" t="s">
        <v>72</v>
      </c>
      <c r="AL109" s="50" t="s">
        <v>73</v>
      </c>
      <c r="AM109" s="50" t="s">
        <v>74</v>
      </c>
      <c r="AN109" s="38"/>
      <c r="AO109" s="38"/>
    </row>
    <row r="110" spans="2:41" ht="16" outlineLevel="1">
      <c r="B110" s="51" t="str">
        <f>'Wzorzec kategorii'!B72</f>
        <v>Telefon 1</v>
      </c>
      <c r="C110" s="52">
        <v>0</v>
      </c>
      <c r="D110" s="53">
        <f>SUM(Tabela192143177[#This Row])</f>
        <v>0</v>
      </c>
      <c r="E110" s="53">
        <f t="shared" ref="E110:E119" si="10">C110-D110</f>
        <v>0</v>
      </c>
      <c r="F110" s="54" t="str">
        <f t="shared" si="9"/>
        <v/>
      </c>
      <c r="G110" s="59"/>
      <c r="AN110" s="38"/>
      <c r="AO110" s="38"/>
    </row>
    <row r="111" spans="2:41" ht="16" outlineLevel="1">
      <c r="B111" s="51" t="str">
        <f>'Wzorzec kategorii'!B73</f>
        <v>Telefon 2</v>
      </c>
      <c r="C111" s="52">
        <v>0</v>
      </c>
      <c r="D111" s="53">
        <f>SUM(Tabela192143177[#This Row])</f>
        <v>0</v>
      </c>
      <c r="E111" s="53">
        <f t="shared" si="10"/>
        <v>0</v>
      </c>
      <c r="F111" s="54" t="str">
        <f t="shared" si="9"/>
        <v/>
      </c>
      <c r="G111" s="59"/>
      <c r="AN111" s="38"/>
      <c r="AO111" s="38"/>
    </row>
    <row r="112" spans="2:41" ht="16" outlineLevel="1">
      <c r="B112" s="51" t="str">
        <f>'Wzorzec kategorii'!B74</f>
        <v>TV</v>
      </c>
      <c r="C112" s="52">
        <v>0</v>
      </c>
      <c r="D112" s="53">
        <f>SUM(Tabela192143177[#This Row])</f>
        <v>0</v>
      </c>
      <c r="E112" s="53">
        <f t="shared" si="10"/>
        <v>0</v>
      </c>
      <c r="F112" s="54" t="str">
        <f t="shared" si="9"/>
        <v/>
      </c>
      <c r="G112" s="59"/>
      <c r="AN112" s="38"/>
      <c r="AO112" s="38"/>
    </row>
    <row r="113" spans="2:41" ht="16" outlineLevel="1">
      <c r="B113" s="51" t="str">
        <f>'Wzorzec kategorii'!B75</f>
        <v>Internet</v>
      </c>
      <c r="C113" s="52">
        <v>0</v>
      </c>
      <c r="D113" s="53">
        <f>SUM(Tabela192143177[#This Row])</f>
        <v>0</v>
      </c>
      <c r="E113" s="53">
        <f t="shared" si="10"/>
        <v>0</v>
      </c>
      <c r="F113" s="54" t="str">
        <f t="shared" si="9"/>
        <v/>
      </c>
      <c r="G113" s="59"/>
      <c r="AN113" s="38"/>
      <c r="AO113" s="38"/>
    </row>
    <row r="114" spans="2:41" ht="16" outlineLevel="1">
      <c r="B114" s="51" t="str">
        <f>'Wzorzec kategorii'!B76</f>
        <v>Inne</v>
      </c>
      <c r="C114" s="52">
        <v>0</v>
      </c>
      <c r="D114" s="53">
        <f>SUM(Tabela192143177[#This Row])</f>
        <v>0</v>
      </c>
      <c r="E114" s="53">
        <f t="shared" si="10"/>
        <v>0</v>
      </c>
      <c r="F114" s="54" t="str">
        <f t="shared" si="9"/>
        <v/>
      </c>
      <c r="G114" s="59"/>
      <c r="AN114" s="38"/>
      <c r="AO114" s="38"/>
    </row>
    <row r="115" spans="2:41" ht="16" outlineLevel="1">
      <c r="B115" s="51" t="str">
        <f>'Wzorzec kategorii'!B77</f>
        <v>.</v>
      </c>
      <c r="C115" s="52">
        <v>0</v>
      </c>
      <c r="D115" s="53">
        <f>SUM(Tabela192143177[#This Row])</f>
        <v>0</v>
      </c>
      <c r="E115" s="53">
        <f t="shared" si="10"/>
        <v>0</v>
      </c>
      <c r="F115" s="54" t="str">
        <f t="shared" si="9"/>
        <v/>
      </c>
      <c r="G115" s="59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2:41" ht="16" outlineLevel="1">
      <c r="B116" s="51" t="str">
        <f>'Wzorzec kategorii'!B78</f>
        <v>.</v>
      </c>
      <c r="C116" s="52">
        <v>0</v>
      </c>
      <c r="D116" s="53">
        <f>SUM(Tabela192143177[#This Row])</f>
        <v>0</v>
      </c>
      <c r="E116" s="53">
        <f t="shared" si="10"/>
        <v>0</v>
      </c>
      <c r="F116" s="54" t="str">
        <f t="shared" si="9"/>
        <v/>
      </c>
      <c r="G116" s="59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2:41" ht="16" outlineLevel="1">
      <c r="B117" s="51" t="str">
        <f>'Wzorzec kategorii'!B79</f>
        <v>.</v>
      </c>
      <c r="C117" s="52">
        <v>0</v>
      </c>
      <c r="D117" s="53">
        <f>SUM(Tabela192143177[#This Row])</f>
        <v>0</v>
      </c>
      <c r="E117" s="53">
        <f t="shared" si="10"/>
        <v>0</v>
      </c>
      <c r="F117" s="54" t="str">
        <f t="shared" si="9"/>
        <v/>
      </c>
      <c r="G117" s="59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2:41" ht="16" outlineLevel="1">
      <c r="B118" s="51" t="str">
        <f>'Wzorzec kategorii'!B80</f>
        <v>.</v>
      </c>
      <c r="C118" s="52">
        <v>0</v>
      </c>
      <c r="D118" s="53">
        <f>SUM(Tabela192143177[#This Row])</f>
        <v>0</v>
      </c>
      <c r="E118" s="53">
        <f t="shared" si="10"/>
        <v>0</v>
      </c>
      <c r="F118" s="54" t="str">
        <f t="shared" si="9"/>
        <v/>
      </c>
      <c r="G118" s="59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2:41" ht="16" outlineLevel="1">
      <c r="B119" s="51" t="str">
        <f>'Wzorzec kategorii'!B81</f>
        <v>.</v>
      </c>
      <c r="C119" s="52">
        <v>0</v>
      </c>
      <c r="D119" s="53">
        <f>SUM(Tabela192143177[#This Row])</f>
        <v>0</v>
      </c>
      <c r="E119" s="53">
        <f t="shared" si="10"/>
        <v>0</v>
      </c>
      <c r="F119" s="54" t="str">
        <f t="shared" si="9"/>
        <v/>
      </c>
      <c r="G119" s="5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2:41" outlineLevel="1"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2:41">
      <c r="B121" s="63" t="str">
        <f>'Wzorzec kategorii'!B83</f>
        <v>Opieka zdrowotna</v>
      </c>
      <c r="C121" s="63">
        <f>SUM(Tabela933167[[#All],[Kolumna2]])</f>
        <v>0</v>
      </c>
      <c r="D121" s="48">
        <f>SUM(Tabela933167[[#All],[Kolumna3]])</f>
        <v>0</v>
      </c>
      <c r="E121" s="63">
        <f>C121-D121</f>
        <v>0</v>
      </c>
      <c r="F121" s="49" t="str">
        <f>IFERROR(D121/C121,"")</f>
        <v/>
      </c>
      <c r="G121" s="63"/>
      <c r="I121" s="50" t="s">
        <v>44</v>
      </c>
      <c r="J121" s="50" t="s">
        <v>45</v>
      </c>
      <c r="K121" s="50" t="s">
        <v>46</v>
      </c>
      <c r="L121" s="50" t="s">
        <v>47</v>
      </c>
      <c r="M121" s="50" t="s">
        <v>48</v>
      </c>
      <c r="N121" s="50" t="s">
        <v>49</v>
      </c>
      <c r="O121" s="50" t="s">
        <v>50</v>
      </c>
      <c r="P121" s="50" t="s">
        <v>51</v>
      </c>
      <c r="Q121" s="50" t="s">
        <v>52</v>
      </c>
      <c r="R121" s="50" t="s">
        <v>53</v>
      </c>
      <c r="S121" s="50" t="s">
        <v>54</v>
      </c>
      <c r="T121" s="50" t="s">
        <v>55</v>
      </c>
      <c r="U121" s="50" t="s">
        <v>56</v>
      </c>
      <c r="V121" s="50" t="s">
        <v>57</v>
      </c>
      <c r="W121" s="50" t="s">
        <v>58</v>
      </c>
      <c r="X121" s="50" t="s">
        <v>59</v>
      </c>
      <c r="Y121" s="50" t="s">
        <v>60</v>
      </c>
      <c r="Z121" s="50" t="s">
        <v>61</v>
      </c>
      <c r="AA121" s="50" t="s">
        <v>62</v>
      </c>
      <c r="AB121" s="50" t="s">
        <v>63</v>
      </c>
      <c r="AC121" s="50" t="s">
        <v>64</v>
      </c>
      <c r="AD121" s="50" t="s">
        <v>65</v>
      </c>
      <c r="AE121" s="50" t="s">
        <v>66</v>
      </c>
      <c r="AF121" s="50" t="s">
        <v>67</v>
      </c>
      <c r="AG121" s="50" t="s">
        <v>68</v>
      </c>
      <c r="AH121" s="50" t="s">
        <v>69</v>
      </c>
      <c r="AI121" s="50" t="s">
        <v>70</v>
      </c>
      <c r="AJ121" s="50" t="s">
        <v>71</v>
      </c>
      <c r="AK121" s="50" t="s">
        <v>72</v>
      </c>
      <c r="AL121" s="50" t="s">
        <v>73</v>
      </c>
      <c r="AM121" s="50" t="s">
        <v>74</v>
      </c>
      <c r="AN121" s="38"/>
      <c r="AO121" s="38"/>
    </row>
    <row r="122" spans="2:41" ht="16" outlineLevel="1">
      <c r="B122" s="51" t="str">
        <f>'Wzorzec kategorii'!B84</f>
        <v>Lekarz</v>
      </c>
      <c r="C122" s="52">
        <v>0</v>
      </c>
      <c r="D122" s="53">
        <f>SUM(Tabela19212547181[#This Row])</f>
        <v>0</v>
      </c>
      <c r="E122" s="53">
        <f t="shared" ref="E122:E131" si="11">C122-D122</f>
        <v>0</v>
      </c>
      <c r="F122" s="54" t="str">
        <f>IFERROR(D122/C122,"")</f>
        <v/>
      </c>
      <c r="G122" s="59"/>
      <c r="AN122" s="38"/>
      <c r="AO122" s="38"/>
    </row>
    <row r="123" spans="2:41" ht="16" outlineLevel="1">
      <c r="B123" s="51" t="str">
        <f>'Wzorzec kategorii'!B85</f>
        <v>Badania</v>
      </c>
      <c r="C123" s="52">
        <v>0</v>
      </c>
      <c r="D123" s="53">
        <f>SUM(Tabela19212547181[#This Row])</f>
        <v>0</v>
      </c>
      <c r="E123" s="53">
        <f t="shared" si="11"/>
        <v>0</v>
      </c>
      <c r="F123" s="54" t="str">
        <f>IFERROR(D123/C123,"")</f>
        <v/>
      </c>
      <c r="G123" s="59"/>
      <c r="AN123" s="38"/>
      <c r="AO123" s="38"/>
    </row>
    <row r="124" spans="2:41" ht="16" outlineLevel="1">
      <c r="B124" s="51" t="str">
        <f>'Wzorzec kategorii'!B86</f>
        <v>Lekarstwa</v>
      </c>
      <c r="C124" s="52">
        <v>0</v>
      </c>
      <c r="D124" s="53">
        <f>SUM(Tabela19212547181[#This Row])</f>
        <v>0</v>
      </c>
      <c r="E124" s="53">
        <f t="shared" si="11"/>
        <v>0</v>
      </c>
      <c r="F124" s="54" t="str">
        <f>IFERROR(D124/C124,"")</f>
        <v/>
      </c>
      <c r="G124" s="59"/>
      <c r="AN124" s="38"/>
      <c r="AO124" s="38"/>
    </row>
    <row r="125" spans="2:41" ht="16" outlineLevel="1">
      <c r="B125" s="51" t="str">
        <f>'Wzorzec kategorii'!B87</f>
        <v>Inne</v>
      </c>
      <c r="C125" s="52">
        <v>0</v>
      </c>
      <c r="D125" s="53">
        <f>SUM(Tabela19212547181[#This Row])</f>
        <v>0</v>
      </c>
      <c r="E125" s="53">
        <f t="shared" si="11"/>
        <v>0</v>
      </c>
      <c r="F125" s="54" t="str">
        <f>IFERROR(D125/C125,"")</f>
        <v/>
      </c>
      <c r="G125" s="59"/>
      <c r="AN125" s="38"/>
      <c r="AO125" s="38"/>
    </row>
    <row r="126" spans="2:41" ht="16" outlineLevel="1">
      <c r="B126" s="78" t="str">
        <f>'Wzorzec kategorii'!B88</f>
        <v>.</v>
      </c>
      <c r="C126" s="52">
        <v>0</v>
      </c>
      <c r="D126" s="53">
        <f>SUM(Tabela19212547181[#This Row])</f>
        <v>0</v>
      </c>
      <c r="E126" s="53">
        <f t="shared" si="11"/>
        <v>0</v>
      </c>
      <c r="F126" s="54" t="str">
        <f t="shared" ref="F126:F131" si="12">IFERROR(D126/C126,"")</f>
        <v/>
      </c>
      <c r="G126" s="59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2:41" ht="16" outlineLevel="1">
      <c r="B127" s="78" t="str">
        <f>'Wzorzec kategorii'!B89</f>
        <v>.</v>
      </c>
      <c r="C127" s="52">
        <v>0</v>
      </c>
      <c r="D127" s="53">
        <f>SUM(Tabela19212547181[#This Row])</f>
        <v>0</v>
      </c>
      <c r="E127" s="53">
        <f t="shared" si="11"/>
        <v>0</v>
      </c>
      <c r="F127" s="54" t="str">
        <f t="shared" si="12"/>
        <v/>
      </c>
      <c r="G127" s="59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2:41" ht="16" outlineLevel="1">
      <c r="B128" s="78" t="str">
        <f>'Wzorzec kategorii'!B90</f>
        <v>.</v>
      </c>
      <c r="C128" s="52">
        <v>0</v>
      </c>
      <c r="D128" s="53">
        <f>SUM(Tabela19212547181[#This Row])</f>
        <v>0</v>
      </c>
      <c r="E128" s="53">
        <f t="shared" si="11"/>
        <v>0</v>
      </c>
      <c r="F128" s="54" t="str">
        <f t="shared" si="12"/>
        <v/>
      </c>
      <c r="G128" s="59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2:41" ht="16" outlineLevel="1">
      <c r="B129" s="78" t="str">
        <f>'Wzorzec kategorii'!B91</f>
        <v>.</v>
      </c>
      <c r="C129" s="52">
        <v>0</v>
      </c>
      <c r="D129" s="53">
        <f>SUM(Tabela19212547181[#This Row])</f>
        <v>0</v>
      </c>
      <c r="E129" s="53">
        <f t="shared" si="11"/>
        <v>0</v>
      </c>
      <c r="F129" s="54" t="str">
        <f t="shared" si="12"/>
        <v/>
      </c>
      <c r="G129" s="59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2:41" ht="16" outlineLevel="1">
      <c r="B130" s="78" t="str">
        <f>'Wzorzec kategorii'!B92</f>
        <v>.</v>
      </c>
      <c r="C130" s="52">
        <v>0</v>
      </c>
      <c r="D130" s="53">
        <f>SUM(Tabela19212547181[#This Row])</f>
        <v>0</v>
      </c>
      <c r="E130" s="53">
        <f t="shared" si="11"/>
        <v>0</v>
      </c>
      <c r="F130" s="54" t="str">
        <f t="shared" si="12"/>
        <v/>
      </c>
      <c r="G130" s="59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2:41" ht="16" outlineLevel="1">
      <c r="B131" s="78" t="str">
        <f>'Wzorzec kategorii'!B93</f>
        <v>.</v>
      </c>
      <c r="C131" s="52">
        <v>0</v>
      </c>
      <c r="D131" s="53">
        <f>SUM(Tabela19212547181[#This Row])</f>
        <v>0</v>
      </c>
      <c r="E131" s="53">
        <f t="shared" si="11"/>
        <v>0</v>
      </c>
      <c r="F131" s="54" t="str">
        <f t="shared" si="12"/>
        <v/>
      </c>
      <c r="G131" s="59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2:41" outlineLevel="1">
      <c r="B132" s="64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2:41">
      <c r="B133" s="63" t="str">
        <f>'Wzorzec kategorii'!B95</f>
        <v>Ubranie</v>
      </c>
      <c r="C133" s="63">
        <f>SUM(Tabela1034168[[#All],[Kolumna2]])</f>
        <v>0</v>
      </c>
      <c r="D133" s="48">
        <f>SUM(Tabela1034168[[#All],[Kolumna3]])</f>
        <v>0</v>
      </c>
      <c r="E133" s="63">
        <f>C133-D133</f>
        <v>0</v>
      </c>
      <c r="F133" s="49" t="str">
        <f t="shared" ref="F133:F143" si="13">IFERROR(D133/C133,"")</f>
        <v/>
      </c>
      <c r="G133" s="63"/>
      <c r="I133" s="50" t="s">
        <v>44</v>
      </c>
      <c r="J133" s="50" t="s">
        <v>45</v>
      </c>
      <c r="K133" s="50" t="s">
        <v>46</v>
      </c>
      <c r="L133" s="50" t="s">
        <v>47</v>
      </c>
      <c r="M133" s="50" t="s">
        <v>48</v>
      </c>
      <c r="N133" s="50" t="s">
        <v>49</v>
      </c>
      <c r="O133" s="50" t="s">
        <v>50</v>
      </c>
      <c r="P133" s="50" t="s">
        <v>51</v>
      </c>
      <c r="Q133" s="50" t="s">
        <v>52</v>
      </c>
      <c r="R133" s="50" t="s">
        <v>53</v>
      </c>
      <c r="S133" s="50" t="s">
        <v>54</v>
      </c>
      <c r="T133" s="50" t="s">
        <v>55</v>
      </c>
      <c r="U133" s="50" t="s">
        <v>56</v>
      </c>
      <c r="V133" s="50" t="s">
        <v>57</v>
      </c>
      <c r="W133" s="50" t="s">
        <v>58</v>
      </c>
      <c r="X133" s="50" t="s">
        <v>59</v>
      </c>
      <c r="Y133" s="50" t="s">
        <v>60</v>
      </c>
      <c r="Z133" s="50" t="s">
        <v>61</v>
      </c>
      <c r="AA133" s="50" t="s">
        <v>62</v>
      </c>
      <c r="AB133" s="50" t="s">
        <v>63</v>
      </c>
      <c r="AC133" s="50" t="s">
        <v>64</v>
      </c>
      <c r="AD133" s="50" t="s">
        <v>65</v>
      </c>
      <c r="AE133" s="50" t="s">
        <v>66</v>
      </c>
      <c r="AF133" s="50" t="s">
        <v>67</v>
      </c>
      <c r="AG133" s="50" t="s">
        <v>68</v>
      </c>
      <c r="AH133" s="50" t="s">
        <v>69</v>
      </c>
      <c r="AI133" s="50" t="s">
        <v>70</v>
      </c>
      <c r="AJ133" s="50" t="s">
        <v>71</v>
      </c>
      <c r="AK133" s="50" t="s">
        <v>72</v>
      </c>
      <c r="AL133" s="50" t="s">
        <v>73</v>
      </c>
      <c r="AM133" s="50" t="s">
        <v>74</v>
      </c>
      <c r="AN133" s="38"/>
      <c r="AO133" s="38"/>
    </row>
    <row r="134" spans="2:41" ht="16" outlineLevel="1">
      <c r="B134" s="51" t="str">
        <f>'Wzorzec kategorii'!B96</f>
        <v>Ubranie zwykłe</v>
      </c>
      <c r="C134" s="52">
        <v>0</v>
      </c>
      <c r="D134" s="53">
        <f>SUM(Tabela19212446180[#This Row])</f>
        <v>0</v>
      </c>
      <c r="E134" s="53">
        <f t="shared" ref="E134:E143" si="14">C134-D134</f>
        <v>0</v>
      </c>
      <c r="F134" s="54" t="str">
        <f t="shared" si="13"/>
        <v/>
      </c>
      <c r="G134" s="59"/>
      <c r="AN134" s="38"/>
      <c r="AO134" s="38"/>
    </row>
    <row r="135" spans="2:41" ht="16" outlineLevel="1">
      <c r="B135" s="51" t="str">
        <f>'Wzorzec kategorii'!B97</f>
        <v>Ubranie sportowe</v>
      </c>
      <c r="C135" s="52">
        <v>0</v>
      </c>
      <c r="D135" s="53">
        <f>SUM(Tabela19212446180[#This Row])</f>
        <v>0</v>
      </c>
      <c r="E135" s="53">
        <f t="shared" si="14"/>
        <v>0</v>
      </c>
      <c r="F135" s="54" t="str">
        <f t="shared" si="13"/>
        <v/>
      </c>
      <c r="G135" s="59"/>
      <c r="AN135" s="38"/>
      <c r="AO135" s="38"/>
    </row>
    <row r="136" spans="2:41" ht="16" outlineLevel="1">
      <c r="B136" s="51" t="str">
        <f>'Wzorzec kategorii'!B98</f>
        <v>Buty</v>
      </c>
      <c r="C136" s="52">
        <v>0</v>
      </c>
      <c r="D136" s="53">
        <f>SUM(Tabela19212446180[#This Row])</f>
        <v>0</v>
      </c>
      <c r="E136" s="53">
        <f t="shared" si="14"/>
        <v>0</v>
      </c>
      <c r="F136" s="54" t="str">
        <f t="shared" si="13"/>
        <v/>
      </c>
      <c r="G136" s="59"/>
      <c r="AN136" s="38"/>
      <c r="AO136" s="38"/>
    </row>
    <row r="137" spans="2:41" ht="16" outlineLevel="1">
      <c r="B137" s="51" t="str">
        <f>'Wzorzec kategorii'!B99</f>
        <v>Dodatki</v>
      </c>
      <c r="C137" s="52">
        <v>0</v>
      </c>
      <c r="D137" s="53">
        <f>SUM(Tabela19212446180[#This Row])</f>
        <v>0</v>
      </c>
      <c r="E137" s="53">
        <f t="shared" si="14"/>
        <v>0</v>
      </c>
      <c r="F137" s="54" t="str">
        <f t="shared" si="13"/>
        <v/>
      </c>
      <c r="G137" s="59"/>
      <c r="AN137" s="38"/>
      <c r="AO137" s="38"/>
    </row>
    <row r="138" spans="2:41" ht="16" outlineLevel="1">
      <c r="B138" s="51" t="str">
        <f>'Wzorzec kategorii'!B100</f>
        <v>Inne</v>
      </c>
      <c r="C138" s="52">
        <v>0</v>
      </c>
      <c r="D138" s="53">
        <f>SUM(Tabela19212446180[#This Row])</f>
        <v>0</v>
      </c>
      <c r="E138" s="53">
        <f t="shared" si="14"/>
        <v>0</v>
      </c>
      <c r="F138" s="54" t="str">
        <f t="shared" si="13"/>
        <v/>
      </c>
      <c r="G138" s="59"/>
      <c r="AN138" s="38"/>
      <c r="AO138" s="38"/>
    </row>
    <row r="139" spans="2:41" ht="16" outlineLevel="1">
      <c r="B139" s="78" t="str">
        <f>'Wzorzec kategorii'!B101</f>
        <v>.</v>
      </c>
      <c r="C139" s="52">
        <v>0</v>
      </c>
      <c r="D139" s="53">
        <f>SUM(Tabela19212446180[#This Row])</f>
        <v>0</v>
      </c>
      <c r="E139" s="53">
        <f t="shared" si="14"/>
        <v>0</v>
      </c>
      <c r="F139" s="54" t="str">
        <f t="shared" si="13"/>
        <v/>
      </c>
      <c r="G139" s="59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2:41" ht="16" outlineLevel="1">
      <c r="B140" s="78" t="str">
        <f>'Wzorzec kategorii'!B102</f>
        <v>.</v>
      </c>
      <c r="C140" s="52">
        <v>0</v>
      </c>
      <c r="D140" s="53">
        <f>SUM(Tabela19212446180[#This Row])</f>
        <v>0</v>
      </c>
      <c r="E140" s="53">
        <f t="shared" si="14"/>
        <v>0</v>
      </c>
      <c r="F140" s="54" t="str">
        <f t="shared" si="13"/>
        <v/>
      </c>
      <c r="G140" s="59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2:41" ht="16" outlineLevel="1">
      <c r="B141" s="78" t="str">
        <f>'Wzorzec kategorii'!B103</f>
        <v>.</v>
      </c>
      <c r="C141" s="52">
        <v>0</v>
      </c>
      <c r="D141" s="53">
        <f>SUM(Tabela19212446180[#This Row])</f>
        <v>0</v>
      </c>
      <c r="E141" s="53">
        <f t="shared" si="14"/>
        <v>0</v>
      </c>
      <c r="F141" s="54" t="str">
        <f t="shared" si="13"/>
        <v/>
      </c>
      <c r="G141" s="5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2:41" ht="16" outlineLevel="1">
      <c r="B142" s="78" t="str">
        <f>'Wzorzec kategorii'!B104</f>
        <v>.</v>
      </c>
      <c r="C142" s="52">
        <v>0</v>
      </c>
      <c r="D142" s="53">
        <f>SUM(Tabela19212446180[#This Row])</f>
        <v>0</v>
      </c>
      <c r="E142" s="53">
        <f t="shared" si="14"/>
        <v>0</v>
      </c>
      <c r="F142" s="54" t="str">
        <f t="shared" si="13"/>
        <v/>
      </c>
      <c r="G142" s="59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2:41" ht="16" outlineLevel="1">
      <c r="B143" s="78" t="str">
        <f>'Wzorzec kategorii'!B105</f>
        <v>.</v>
      </c>
      <c r="C143" s="52">
        <v>0</v>
      </c>
      <c r="D143" s="53">
        <f>SUM(Tabela19212446180[#This Row])</f>
        <v>0</v>
      </c>
      <c r="E143" s="53">
        <f t="shared" si="14"/>
        <v>0</v>
      </c>
      <c r="F143" s="54" t="str">
        <f t="shared" si="13"/>
        <v/>
      </c>
      <c r="G143" s="59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2:41" outlineLevel="1">
      <c r="B144" s="55" t="s">
        <v>30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2:41">
      <c r="B145" s="63" t="str">
        <f>'Wzorzec kategorii'!B107</f>
        <v>Higiena</v>
      </c>
      <c r="C145" s="63">
        <f>SUM(Tabela1135169[[#All],[Kolumna2]])</f>
        <v>0</v>
      </c>
      <c r="D145" s="48">
        <f>SUM(Tabela1135169[[#All],[Kolumna3]])</f>
        <v>0</v>
      </c>
      <c r="E145" s="63">
        <f>C145-D145</f>
        <v>0</v>
      </c>
      <c r="F145" s="49" t="str">
        <f t="shared" ref="F145:F155" si="15">IFERROR(D145/C145,"")</f>
        <v/>
      </c>
      <c r="G145" s="63"/>
      <c r="I145" s="50" t="s">
        <v>44</v>
      </c>
      <c r="J145" s="50" t="s">
        <v>45</v>
      </c>
      <c r="K145" s="50" t="s">
        <v>46</v>
      </c>
      <c r="L145" s="50" t="s">
        <v>47</v>
      </c>
      <c r="M145" s="50" t="s">
        <v>48</v>
      </c>
      <c r="N145" s="50" t="s">
        <v>49</v>
      </c>
      <c r="O145" s="50" t="s">
        <v>50</v>
      </c>
      <c r="P145" s="50" t="s">
        <v>51</v>
      </c>
      <c r="Q145" s="50" t="s">
        <v>52</v>
      </c>
      <c r="R145" s="50" t="s">
        <v>53</v>
      </c>
      <c r="S145" s="50" t="s">
        <v>54</v>
      </c>
      <c r="T145" s="50" t="s">
        <v>55</v>
      </c>
      <c r="U145" s="50" t="s">
        <v>56</v>
      </c>
      <c r="V145" s="50" t="s">
        <v>57</v>
      </c>
      <c r="W145" s="50" t="s">
        <v>58</v>
      </c>
      <c r="X145" s="50" t="s">
        <v>59</v>
      </c>
      <c r="Y145" s="50" t="s">
        <v>60</v>
      </c>
      <c r="Z145" s="50" t="s">
        <v>61</v>
      </c>
      <c r="AA145" s="50" t="s">
        <v>62</v>
      </c>
      <c r="AB145" s="50" t="s">
        <v>63</v>
      </c>
      <c r="AC145" s="50" t="s">
        <v>64</v>
      </c>
      <c r="AD145" s="50" t="s">
        <v>65</v>
      </c>
      <c r="AE145" s="50" t="s">
        <v>66</v>
      </c>
      <c r="AF145" s="50" t="s">
        <v>67</v>
      </c>
      <c r="AG145" s="50" t="s">
        <v>68</v>
      </c>
      <c r="AH145" s="50" t="s">
        <v>69</v>
      </c>
      <c r="AI145" s="50" t="s">
        <v>70</v>
      </c>
      <c r="AJ145" s="50" t="s">
        <v>71</v>
      </c>
      <c r="AK145" s="50" t="s">
        <v>72</v>
      </c>
      <c r="AL145" s="50" t="s">
        <v>73</v>
      </c>
      <c r="AM145" s="50" t="s">
        <v>74</v>
      </c>
      <c r="AN145" s="38"/>
      <c r="AO145" s="38"/>
    </row>
    <row r="146" spans="2:41" ht="16" outlineLevel="1">
      <c r="B146" s="51" t="str">
        <f>'Wzorzec kategorii'!B108</f>
        <v>Kosmetyki</v>
      </c>
      <c r="C146" s="52">
        <v>0</v>
      </c>
      <c r="D146" s="53">
        <f>SUM(Tabela192244178[#This Row])</f>
        <v>0</v>
      </c>
      <c r="E146" s="53">
        <f t="shared" ref="E146:E155" si="16">C146-D146</f>
        <v>0</v>
      </c>
      <c r="F146" s="54" t="str">
        <f t="shared" si="15"/>
        <v/>
      </c>
      <c r="G146" s="59"/>
      <c r="AN146" s="38"/>
      <c r="AO146" s="38"/>
    </row>
    <row r="147" spans="2:41" ht="16" outlineLevel="1">
      <c r="B147" s="51" t="str">
        <f>'Wzorzec kategorii'!B109</f>
        <v>Środki czystości (chemia)</v>
      </c>
      <c r="C147" s="52">
        <v>0</v>
      </c>
      <c r="D147" s="53">
        <f>SUM(Tabela192244178[#This Row])</f>
        <v>0</v>
      </c>
      <c r="E147" s="53">
        <f t="shared" si="16"/>
        <v>0</v>
      </c>
      <c r="F147" s="54" t="str">
        <f t="shared" si="15"/>
        <v/>
      </c>
      <c r="G147" s="59"/>
      <c r="AN147" s="38"/>
      <c r="AO147" s="38"/>
    </row>
    <row r="148" spans="2:41" ht="16" outlineLevel="1">
      <c r="B148" s="51" t="str">
        <f>'Wzorzec kategorii'!B110</f>
        <v>Fryzjer</v>
      </c>
      <c r="C148" s="52">
        <v>0</v>
      </c>
      <c r="D148" s="53">
        <f>SUM(Tabela192244178[#This Row])</f>
        <v>0</v>
      </c>
      <c r="E148" s="53">
        <f t="shared" si="16"/>
        <v>0</v>
      </c>
      <c r="F148" s="54" t="str">
        <f t="shared" si="15"/>
        <v/>
      </c>
      <c r="G148" s="59"/>
      <c r="AN148" s="38"/>
      <c r="AO148" s="38"/>
    </row>
    <row r="149" spans="2:41" ht="16" outlineLevel="1">
      <c r="B149" s="51" t="str">
        <f>'Wzorzec kategorii'!B111</f>
        <v>Kosmetyczka</v>
      </c>
      <c r="C149" s="52">
        <v>0</v>
      </c>
      <c r="D149" s="53">
        <f>SUM(Tabela192244178[#This Row])</f>
        <v>0</v>
      </c>
      <c r="E149" s="53">
        <f t="shared" si="16"/>
        <v>0</v>
      </c>
      <c r="F149" s="54" t="str">
        <f t="shared" si="15"/>
        <v/>
      </c>
      <c r="G149" s="59"/>
      <c r="AN149" s="38"/>
      <c r="AO149" s="38"/>
    </row>
    <row r="150" spans="2:41" ht="16" outlineLevel="1">
      <c r="B150" s="51" t="str">
        <f>'Wzorzec kategorii'!B112</f>
        <v>Inne</v>
      </c>
      <c r="C150" s="52">
        <v>0</v>
      </c>
      <c r="D150" s="53">
        <f>SUM(Tabela192244178[#This Row])</f>
        <v>0</v>
      </c>
      <c r="E150" s="53">
        <f t="shared" si="16"/>
        <v>0</v>
      </c>
      <c r="F150" s="54" t="str">
        <f t="shared" si="15"/>
        <v/>
      </c>
      <c r="G150" s="59"/>
      <c r="AN150" s="38"/>
      <c r="AO150" s="38"/>
    </row>
    <row r="151" spans="2:41" ht="16" outlineLevel="1">
      <c r="B151" s="51" t="str">
        <f>'Wzorzec kategorii'!B113</f>
        <v>.</v>
      </c>
      <c r="C151" s="52">
        <v>0</v>
      </c>
      <c r="D151" s="53">
        <f>SUM(Tabela192244178[#This Row])</f>
        <v>0</v>
      </c>
      <c r="E151" s="53">
        <f t="shared" si="16"/>
        <v>0</v>
      </c>
      <c r="F151" s="54" t="str">
        <f t="shared" si="15"/>
        <v/>
      </c>
      <c r="G151" s="59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2:41" ht="16" outlineLevel="1">
      <c r="B152" s="51" t="str">
        <f>'Wzorzec kategorii'!B114</f>
        <v>.</v>
      </c>
      <c r="C152" s="52">
        <v>0</v>
      </c>
      <c r="D152" s="53">
        <f>SUM(Tabela192244178[#This Row])</f>
        <v>0</v>
      </c>
      <c r="E152" s="53">
        <f t="shared" si="16"/>
        <v>0</v>
      </c>
      <c r="F152" s="54" t="str">
        <f t="shared" si="15"/>
        <v/>
      </c>
      <c r="G152" s="59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2:41" ht="16" outlineLevel="1">
      <c r="B153" s="51" t="str">
        <f>'Wzorzec kategorii'!B115</f>
        <v>.</v>
      </c>
      <c r="C153" s="52">
        <v>0</v>
      </c>
      <c r="D153" s="53">
        <f>SUM(Tabela192244178[#This Row])</f>
        <v>0</v>
      </c>
      <c r="E153" s="53">
        <f t="shared" si="16"/>
        <v>0</v>
      </c>
      <c r="F153" s="54" t="str">
        <f t="shared" si="15"/>
        <v/>
      </c>
      <c r="G153" s="59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2:41" ht="16" outlineLevel="1">
      <c r="B154" s="51" t="str">
        <f>'Wzorzec kategorii'!B116</f>
        <v>.</v>
      </c>
      <c r="C154" s="52">
        <v>0</v>
      </c>
      <c r="D154" s="53">
        <f>SUM(Tabela192244178[#This Row])</f>
        <v>0</v>
      </c>
      <c r="E154" s="53">
        <f t="shared" si="16"/>
        <v>0</v>
      </c>
      <c r="F154" s="54" t="str">
        <f t="shared" si="15"/>
        <v/>
      </c>
      <c r="G154" s="59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  <row r="155" spans="2:41" ht="16" outlineLevel="1">
      <c r="B155" s="51" t="str">
        <f>'Wzorzec kategorii'!B117</f>
        <v>.</v>
      </c>
      <c r="C155" s="52">
        <v>0</v>
      </c>
      <c r="D155" s="53">
        <f>SUM(Tabela192244178[#This Row])</f>
        <v>0</v>
      </c>
      <c r="E155" s="53">
        <f t="shared" si="16"/>
        <v>0</v>
      </c>
      <c r="F155" s="54" t="str">
        <f t="shared" si="15"/>
        <v/>
      </c>
      <c r="G155" s="59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</row>
    <row r="156" spans="2:41" outlineLevel="1">
      <c r="B156" s="55" t="s">
        <v>30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</row>
    <row r="157" spans="2:41">
      <c r="B157" s="63" t="str">
        <f>'Wzorzec kategorii'!B119</f>
        <v>Dzieci</v>
      </c>
      <c r="C157" s="63">
        <f>SUM(Tabela1236170[[#All],[Kolumna2]])</f>
        <v>0</v>
      </c>
      <c r="D157" s="48">
        <f>SUM(Tabela1236170[[#All],[Kolumna3]])</f>
        <v>0</v>
      </c>
      <c r="E157" s="63">
        <f>C157-D157</f>
        <v>0</v>
      </c>
      <c r="F157" s="49" t="str">
        <f>IFERROR(D157/C157,"")</f>
        <v/>
      </c>
      <c r="G157" s="63"/>
      <c r="I157" s="50" t="s">
        <v>44</v>
      </c>
      <c r="J157" s="50" t="s">
        <v>45</v>
      </c>
      <c r="K157" s="50" t="s">
        <v>46</v>
      </c>
      <c r="L157" s="50" t="s">
        <v>47</v>
      </c>
      <c r="M157" s="50" t="s">
        <v>48</v>
      </c>
      <c r="N157" s="50" t="s">
        <v>49</v>
      </c>
      <c r="O157" s="50" t="s">
        <v>50</v>
      </c>
      <c r="P157" s="50" t="s">
        <v>51</v>
      </c>
      <c r="Q157" s="50" t="s">
        <v>52</v>
      </c>
      <c r="R157" s="50" t="s">
        <v>53</v>
      </c>
      <c r="S157" s="50" t="s">
        <v>54</v>
      </c>
      <c r="T157" s="50" t="s">
        <v>55</v>
      </c>
      <c r="U157" s="50" t="s">
        <v>56</v>
      </c>
      <c r="V157" s="50" t="s">
        <v>57</v>
      </c>
      <c r="W157" s="50" t="s">
        <v>58</v>
      </c>
      <c r="X157" s="50" t="s">
        <v>59</v>
      </c>
      <c r="Y157" s="50" t="s">
        <v>60</v>
      </c>
      <c r="Z157" s="50" t="s">
        <v>61</v>
      </c>
      <c r="AA157" s="50" t="s">
        <v>62</v>
      </c>
      <c r="AB157" s="50" t="s">
        <v>63</v>
      </c>
      <c r="AC157" s="50" t="s">
        <v>64</v>
      </c>
      <c r="AD157" s="50" t="s">
        <v>65</v>
      </c>
      <c r="AE157" s="50" t="s">
        <v>66</v>
      </c>
      <c r="AF157" s="50" t="s">
        <v>67</v>
      </c>
      <c r="AG157" s="50" t="s">
        <v>68</v>
      </c>
      <c r="AH157" s="50" t="s">
        <v>69</v>
      </c>
      <c r="AI157" s="50" t="s">
        <v>70</v>
      </c>
      <c r="AJ157" s="50" t="s">
        <v>71</v>
      </c>
      <c r="AK157" s="50" t="s">
        <v>72</v>
      </c>
      <c r="AL157" s="50" t="s">
        <v>73</v>
      </c>
      <c r="AM157" s="50" t="s">
        <v>74</v>
      </c>
      <c r="AN157" s="38"/>
      <c r="AO157" s="38"/>
    </row>
    <row r="158" spans="2:41" ht="16" outlineLevel="1">
      <c r="B158" s="51" t="str">
        <f>'Wzorzec kategorii'!B120</f>
        <v>Artykuły szkolne</v>
      </c>
      <c r="C158" s="52">
        <v>0</v>
      </c>
      <c r="D158" s="53">
        <f>SUM(Tabela2548182[#This Row])</f>
        <v>0</v>
      </c>
      <c r="E158" s="53">
        <f t="shared" ref="E158:E167" si="17">C158-D158</f>
        <v>0</v>
      </c>
      <c r="F158" s="54" t="str">
        <f t="shared" ref="F158:F167" si="18">IFERROR(D158/C158,"")</f>
        <v/>
      </c>
      <c r="G158" s="59"/>
      <c r="AN158" s="38"/>
      <c r="AO158" s="38"/>
    </row>
    <row r="159" spans="2:41" ht="16" outlineLevel="1">
      <c r="B159" s="51" t="str">
        <f>'Wzorzec kategorii'!B121</f>
        <v>Dodatkowe zajęcia</v>
      </c>
      <c r="C159" s="52">
        <v>0</v>
      </c>
      <c r="D159" s="53">
        <f>SUM(Tabela2548182[#This Row])</f>
        <v>0</v>
      </c>
      <c r="E159" s="53">
        <f t="shared" si="17"/>
        <v>0</v>
      </c>
      <c r="F159" s="54" t="str">
        <f t="shared" si="18"/>
        <v/>
      </c>
      <c r="G159" s="59"/>
      <c r="AN159" s="38"/>
      <c r="AO159" s="38"/>
    </row>
    <row r="160" spans="2:41" ht="16" outlineLevel="1">
      <c r="B160" s="51" t="str">
        <f>'Wzorzec kategorii'!B122</f>
        <v>Wpłaty na szkołę itp.</v>
      </c>
      <c r="C160" s="52">
        <v>0</v>
      </c>
      <c r="D160" s="53">
        <f>SUM(Tabela2548182[#This Row])</f>
        <v>0</v>
      </c>
      <c r="E160" s="53">
        <f t="shared" si="17"/>
        <v>0</v>
      </c>
      <c r="F160" s="54" t="str">
        <f t="shared" si="18"/>
        <v/>
      </c>
      <c r="G160" s="59"/>
      <c r="AN160" s="38"/>
      <c r="AO160" s="38"/>
    </row>
    <row r="161" spans="2:41" ht="16" outlineLevel="1">
      <c r="B161" s="51" t="str">
        <f>'Wzorzec kategorii'!B123</f>
        <v>Zabawki / gry</v>
      </c>
      <c r="C161" s="52">
        <v>0</v>
      </c>
      <c r="D161" s="53">
        <f>SUM(Tabela2548182[#This Row])</f>
        <v>0</v>
      </c>
      <c r="E161" s="53">
        <f t="shared" si="17"/>
        <v>0</v>
      </c>
      <c r="F161" s="54" t="str">
        <f t="shared" si="18"/>
        <v/>
      </c>
      <c r="G161" s="59"/>
      <c r="AN161" s="38"/>
      <c r="AO161" s="38"/>
    </row>
    <row r="162" spans="2:41" ht="16" outlineLevel="1">
      <c r="B162" s="51" t="str">
        <f>'Wzorzec kategorii'!B124</f>
        <v>Opieka nad dziećmi</v>
      </c>
      <c r="C162" s="52">
        <v>0</v>
      </c>
      <c r="D162" s="53">
        <f>SUM(Tabela2548182[#This Row])</f>
        <v>0</v>
      </c>
      <c r="E162" s="53">
        <f t="shared" si="17"/>
        <v>0</v>
      </c>
      <c r="F162" s="54" t="str">
        <f t="shared" si="18"/>
        <v/>
      </c>
      <c r="G162" s="59"/>
      <c r="AN162" s="38"/>
      <c r="AO162" s="38"/>
    </row>
    <row r="163" spans="2:41" ht="16" outlineLevel="1">
      <c r="B163" s="51" t="str">
        <f>'Wzorzec kategorii'!B125</f>
        <v>Inne</v>
      </c>
      <c r="C163" s="52">
        <v>0</v>
      </c>
      <c r="D163" s="53">
        <f>SUM(Tabela2548182[#This Row])</f>
        <v>0</v>
      </c>
      <c r="E163" s="53">
        <f t="shared" si="17"/>
        <v>0</v>
      </c>
      <c r="F163" s="54" t="str">
        <f t="shared" si="18"/>
        <v/>
      </c>
      <c r="G163" s="59"/>
      <c r="AN163" s="38"/>
      <c r="AO163" s="38"/>
    </row>
    <row r="164" spans="2:41" ht="16" outlineLevel="1">
      <c r="B164" s="75" t="str">
        <f>'Wzorzec kategorii'!B126</f>
        <v>.</v>
      </c>
      <c r="C164" s="52">
        <v>0</v>
      </c>
      <c r="D164" s="53">
        <f>SUM(Tabela2548182[#This Row])</f>
        <v>0</v>
      </c>
      <c r="E164" s="53">
        <f t="shared" si="17"/>
        <v>0</v>
      </c>
      <c r="F164" s="54" t="str">
        <f t="shared" si="18"/>
        <v/>
      </c>
      <c r="G164" s="5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</row>
    <row r="165" spans="2:41" ht="16" outlineLevel="1">
      <c r="B165" s="75" t="str">
        <f>'Wzorzec kategorii'!B127</f>
        <v>.</v>
      </c>
      <c r="C165" s="52">
        <v>0</v>
      </c>
      <c r="D165" s="53">
        <f>SUM(Tabela2548182[#This Row])</f>
        <v>0</v>
      </c>
      <c r="E165" s="53">
        <f t="shared" si="17"/>
        <v>0</v>
      </c>
      <c r="F165" s="54" t="str">
        <f t="shared" si="18"/>
        <v/>
      </c>
      <c r="G165" s="59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2:41" ht="16" outlineLevel="1">
      <c r="B166" s="75" t="str">
        <f>'Wzorzec kategorii'!B128</f>
        <v>.</v>
      </c>
      <c r="C166" s="52">
        <v>0</v>
      </c>
      <c r="D166" s="53">
        <f>SUM(Tabela2548182[#This Row])</f>
        <v>0</v>
      </c>
      <c r="E166" s="53">
        <f t="shared" si="17"/>
        <v>0</v>
      </c>
      <c r="F166" s="54" t="str">
        <f t="shared" si="18"/>
        <v/>
      </c>
      <c r="G166" s="59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2:41" ht="16" outlineLevel="1">
      <c r="B167" s="75" t="str">
        <f>'Wzorzec kategorii'!B129</f>
        <v>.</v>
      </c>
      <c r="C167" s="52">
        <v>0</v>
      </c>
      <c r="D167" s="53">
        <f>SUM(Tabela2548182[#This Row])</f>
        <v>0</v>
      </c>
      <c r="E167" s="53">
        <f t="shared" si="17"/>
        <v>0</v>
      </c>
      <c r="F167" s="54" t="str">
        <f t="shared" si="18"/>
        <v/>
      </c>
      <c r="G167" s="59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2:41" outlineLevel="1">
      <c r="B168" s="55" t="s">
        <v>30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2:41">
      <c r="B169" s="63" t="str">
        <f>'Wzorzec kategorii'!B131</f>
        <v>Rozrywka</v>
      </c>
      <c r="C169" s="63">
        <f>SUM(Tabela1337171[[#All],[Kolumna2]])</f>
        <v>0</v>
      </c>
      <c r="D169" s="48">
        <f>SUM(Tabela1337171[[#All],[Kolumna3]])</f>
        <v>0</v>
      </c>
      <c r="E169" s="63">
        <f>C169-D169</f>
        <v>0</v>
      </c>
      <c r="F169" s="49" t="str">
        <f>IFERROR(D169/C169,"")</f>
        <v/>
      </c>
      <c r="G169" s="63"/>
      <c r="I169" s="50" t="s">
        <v>44</v>
      </c>
      <c r="J169" s="50" t="s">
        <v>45</v>
      </c>
      <c r="K169" s="50" t="s">
        <v>46</v>
      </c>
      <c r="L169" s="50" t="s">
        <v>47</v>
      </c>
      <c r="M169" s="50" t="s">
        <v>48</v>
      </c>
      <c r="N169" s="50" t="s">
        <v>49</v>
      </c>
      <c r="O169" s="50" t="s">
        <v>50</v>
      </c>
      <c r="P169" s="50" t="s">
        <v>51</v>
      </c>
      <c r="Q169" s="50" t="s">
        <v>52</v>
      </c>
      <c r="R169" s="50" t="s">
        <v>53</v>
      </c>
      <c r="S169" s="50" t="s">
        <v>54</v>
      </c>
      <c r="T169" s="50" t="s">
        <v>55</v>
      </c>
      <c r="U169" s="50" t="s">
        <v>56</v>
      </c>
      <c r="V169" s="50" t="s">
        <v>57</v>
      </c>
      <c r="W169" s="50" t="s">
        <v>58</v>
      </c>
      <c r="X169" s="50" t="s">
        <v>59</v>
      </c>
      <c r="Y169" s="50" t="s">
        <v>60</v>
      </c>
      <c r="Z169" s="50" t="s">
        <v>61</v>
      </c>
      <c r="AA169" s="50" t="s">
        <v>62</v>
      </c>
      <c r="AB169" s="50" t="s">
        <v>63</v>
      </c>
      <c r="AC169" s="50" t="s">
        <v>64</v>
      </c>
      <c r="AD169" s="50" t="s">
        <v>65</v>
      </c>
      <c r="AE169" s="50" t="s">
        <v>66</v>
      </c>
      <c r="AF169" s="50" t="s">
        <v>67</v>
      </c>
      <c r="AG169" s="50" t="s">
        <v>68</v>
      </c>
      <c r="AH169" s="50" t="s">
        <v>69</v>
      </c>
      <c r="AI169" s="50" t="s">
        <v>70</v>
      </c>
      <c r="AJ169" s="50" t="s">
        <v>71</v>
      </c>
      <c r="AK169" s="50" t="s">
        <v>72</v>
      </c>
      <c r="AL169" s="50" t="s">
        <v>73</v>
      </c>
      <c r="AM169" s="50" t="s">
        <v>74</v>
      </c>
      <c r="AN169" s="38"/>
      <c r="AO169" s="38"/>
    </row>
    <row r="170" spans="2:41" ht="16" outlineLevel="1">
      <c r="B170" s="51" t="str">
        <f>'Wzorzec kategorii'!B132</f>
        <v>Siłownia / Basen</v>
      </c>
      <c r="C170" s="52">
        <v>0</v>
      </c>
      <c r="D170" s="53">
        <f>SUM(Tabela2649183[#This Row])</f>
        <v>0</v>
      </c>
      <c r="E170" s="53">
        <f t="shared" ref="E170:E179" si="19">C170-D170</f>
        <v>0</v>
      </c>
      <c r="F170" s="54" t="str">
        <f t="shared" ref="F170:F179" si="20">IFERROR(D170/C170,"")</f>
        <v/>
      </c>
      <c r="G170" s="59"/>
      <c r="AN170" s="38"/>
      <c r="AO170" s="38"/>
    </row>
    <row r="171" spans="2:41" ht="16" outlineLevel="1">
      <c r="B171" s="51" t="str">
        <f>'Wzorzec kategorii'!B133</f>
        <v>Kino / Teatr</v>
      </c>
      <c r="C171" s="52">
        <v>0</v>
      </c>
      <c r="D171" s="53">
        <f>SUM(Tabela2649183[#This Row])</f>
        <v>0</v>
      </c>
      <c r="E171" s="53">
        <f t="shared" si="19"/>
        <v>0</v>
      </c>
      <c r="F171" s="54" t="str">
        <f t="shared" si="20"/>
        <v/>
      </c>
      <c r="G171" s="59"/>
      <c r="AN171" s="38"/>
      <c r="AO171" s="38"/>
    </row>
    <row r="172" spans="2:41" ht="16" outlineLevel="1">
      <c r="B172" s="51" t="str">
        <f>'Wzorzec kategorii'!B134</f>
        <v>Koncerty</v>
      </c>
      <c r="C172" s="52">
        <v>0</v>
      </c>
      <c r="D172" s="53">
        <f>SUM(Tabela2649183[#This Row])</f>
        <v>0</v>
      </c>
      <c r="E172" s="53">
        <f t="shared" si="19"/>
        <v>0</v>
      </c>
      <c r="F172" s="54" t="str">
        <f t="shared" si="20"/>
        <v/>
      </c>
      <c r="G172" s="59"/>
      <c r="AN172" s="38"/>
      <c r="AO172" s="38"/>
    </row>
    <row r="173" spans="2:41" ht="16" outlineLevel="1">
      <c r="B173" s="51" t="str">
        <f>'Wzorzec kategorii'!B135</f>
        <v>Czasopisma</v>
      </c>
      <c r="C173" s="52">
        <v>0</v>
      </c>
      <c r="D173" s="53">
        <f>SUM(Tabela2649183[#This Row])</f>
        <v>0</v>
      </c>
      <c r="E173" s="53">
        <f t="shared" si="19"/>
        <v>0</v>
      </c>
      <c r="F173" s="54" t="str">
        <f t="shared" si="20"/>
        <v/>
      </c>
      <c r="G173" s="59"/>
      <c r="AN173" s="38"/>
      <c r="AO173" s="38"/>
    </row>
    <row r="174" spans="2:41" ht="16" outlineLevel="1">
      <c r="B174" s="51" t="str">
        <f>'Wzorzec kategorii'!B136</f>
        <v>Książki</v>
      </c>
      <c r="C174" s="52">
        <v>0</v>
      </c>
      <c r="D174" s="53">
        <f>SUM(Tabela2649183[#This Row])</f>
        <v>0</v>
      </c>
      <c r="E174" s="53">
        <f t="shared" si="19"/>
        <v>0</v>
      </c>
      <c r="F174" s="54" t="str">
        <f t="shared" si="20"/>
        <v/>
      </c>
      <c r="G174" s="59"/>
      <c r="AN174" s="38"/>
      <c r="AO174" s="38"/>
    </row>
    <row r="175" spans="2:41" ht="16" outlineLevel="1">
      <c r="B175" s="51" t="str">
        <f>'Wzorzec kategorii'!B137</f>
        <v>Hobby</v>
      </c>
      <c r="C175" s="52">
        <v>0</v>
      </c>
      <c r="D175" s="53">
        <f>SUM(Tabela2649183[#This Row])</f>
        <v>0</v>
      </c>
      <c r="E175" s="53">
        <f t="shared" si="19"/>
        <v>0</v>
      </c>
      <c r="F175" s="54" t="str">
        <f t="shared" si="20"/>
        <v/>
      </c>
      <c r="G175" s="59"/>
      <c r="AN175" s="38"/>
      <c r="AO175" s="38"/>
    </row>
    <row r="176" spans="2:41" ht="16" outlineLevel="1">
      <c r="B176" s="51" t="str">
        <f>'Wzorzec kategorii'!B138</f>
        <v>Hotel / Turystyka</v>
      </c>
      <c r="C176" s="52">
        <v>0</v>
      </c>
      <c r="D176" s="53">
        <f>SUM(Tabela2649183[#This Row])</f>
        <v>0</v>
      </c>
      <c r="E176" s="53">
        <f t="shared" si="19"/>
        <v>0</v>
      </c>
      <c r="F176" s="54" t="str">
        <f t="shared" si="20"/>
        <v/>
      </c>
      <c r="G176" s="59"/>
      <c r="AN176" s="38"/>
      <c r="AO176" s="38"/>
    </row>
    <row r="177" spans="2:41" ht="16" outlineLevel="1">
      <c r="B177" s="51" t="str">
        <f>'Wzorzec kategorii'!B139</f>
        <v>Inne</v>
      </c>
      <c r="C177" s="52">
        <v>0</v>
      </c>
      <c r="D177" s="53">
        <f>SUM(Tabela2649183[#This Row])</f>
        <v>0</v>
      </c>
      <c r="E177" s="53">
        <f t="shared" si="19"/>
        <v>0</v>
      </c>
      <c r="F177" s="54" t="str">
        <f t="shared" si="20"/>
        <v/>
      </c>
      <c r="G177" s="59"/>
      <c r="AN177" s="38"/>
      <c r="AO177" s="38"/>
    </row>
    <row r="178" spans="2:41" ht="16" outlineLevel="1">
      <c r="B178" s="51" t="str">
        <f>'Wzorzec kategorii'!B140</f>
        <v>.</v>
      </c>
      <c r="C178" s="52">
        <v>0</v>
      </c>
      <c r="D178" s="53">
        <f>SUM(Tabela2649183[#This Row])</f>
        <v>0</v>
      </c>
      <c r="E178" s="53">
        <f t="shared" si="19"/>
        <v>0</v>
      </c>
      <c r="F178" s="54" t="str">
        <f t="shared" si="20"/>
        <v/>
      </c>
      <c r="G178" s="59"/>
      <c r="AN178" s="38"/>
      <c r="AO178" s="38"/>
    </row>
    <row r="179" spans="2:41" ht="16" outlineLevel="1">
      <c r="B179" s="51" t="str">
        <f>'Wzorzec kategorii'!B141</f>
        <v>.</v>
      </c>
      <c r="C179" s="52">
        <v>0</v>
      </c>
      <c r="D179" s="53">
        <f>SUM(Tabela2649183[#This Row])</f>
        <v>0</v>
      </c>
      <c r="E179" s="53">
        <f t="shared" si="19"/>
        <v>0</v>
      </c>
      <c r="F179" s="54" t="str">
        <f t="shared" si="20"/>
        <v/>
      </c>
      <c r="G179" s="59"/>
      <c r="AN179" s="38"/>
      <c r="AO179" s="38"/>
    </row>
    <row r="180" spans="2:41" outlineLevel="1">
      <c r="B180" s="55" t="s">
        <v>30</v>
      </c>
      <c r="AN180" s="38"/>
      <c r="AO180" s="38"/>
    </row>
    <row r="181" spans="2:41">
      <c r="B181" s="63" t="str">
        <f>'Wzorzec kategorii'!B143</f>
        <v>Inne wydatki</v>
      </c>
      <c r="C181" s="63">
        <f>SUM(Tabela1438172[[#All],[Kolumna2]])</f>
        <v>0</v>
      </c>
      <c r="D181" s="48">
        <f>SUM(Tabela1438172[[#All],[Kolumna3]])</f>
        <v>0</v>
      </c>
      <c r="E181" s="63">
        <f>C181-D181</f>
        <v>0</v>
      </c>
      <c r="F181" s="49" t="str">
        <f>IFERROR(D181/C181,"")</f>
        <v/>
      </c>
      <c r="G181" s="63"/>
      <c r="I181" s="50" t="s">
        <v>44</v>
      </c>
      <c r="J181" s="50" t="s">
        <v>45</v>
      </c>
      <c r="K181" s="50" t="s">
        <v>46</v>
      </c>
      <c r="L181" s="50" t="s">
        <v>47</v>
      </c>
      <c r="M181" s="50" t="s">
        <v>48</v>
      </c>
      <c r="N181" s="50" t="s">
        <v>49</v>
      </c>
      <c r="O181" s="50" t="s">
        <v>50</v>
      </c>
      <c r="P181" s="50" t="s">
        <v>51</v>
      </c>
      <c r="Q181" s="50" t="s">
        <v>52</v>
      </c>
      <c r="R181" s="50" t="s">
        <v>53</v>
      </c>
      <c r="S181" s="50" t="s">
        <v>54</v>
      </c>
      <c r="T181" s="50" t="s">
        <v>55</v>
      </c>
      <c r="U181" s="50" t="s">
        <v>56</v>
      </c>
      <c r="V181" s="50" t="s">
        <v>57</v>
      </c>
      <c r="W181" s="50" t="s">
        <v>58</v>
      </c>
      <c r="X181" s="50" t="s">
        <v>59</v>
      </c>
      <c r="Y181" s="50" t="s">
        <v>60</v>
      </c>
      <c r="Z181" s="50" t="s">
        <v>61</v>
      </c>
      <c r="AA181" s="50" t="s">
        <v>62</v>
      </c>
      <c r="AB181" s="50" t="s">
        <v>63</v>
      </c>
      <c r="AC181" s="50" t="s">
        <v>64</v>
      </c>
      <c r="AD181" s="50" t="s">
        <v>65</v>
      </c>
      <c r="AE181" s="50" t="s">
        <v>66</v>
      </c>
      <c r="AF181" s="50" t="s">
        <v>67</v>
      </c>
      <c r="AG181" s="50" t="s">
        <v>68</v>
      </c>
      <c r="AH181" s="50" t="s">
        <v>69</v>
      </c>
      <c r="AI181" s="50" t="s">
        <v>70</v>
      </c>
      <c r="AJ181" s="50" t="s">
        <v>71</v>
      </c>
      <c r="AK181" s="50" t="s">
        <v>72</v>
      </c>
      <c r="AL181" s="50" t="s">
        <v>73</v>
      </c>
      <c r="AM181" s="50" t="s">
        <v>74</v>
      </c>
      <c r="AN181" s="38"/>
      <c r="AO181" s="38"/>
    </row>
    <row r="182" spans="2:41" ht="16" outlineLevel="1">
      <c r="B182" s="51" t="str">
        <f>'Wzorzec kategorii'!B144</f>
        <v>Dobroczynność</v>
      </c>
      <c r="C182" s="52">
        <v>0</v>
      </c>
      <c r="D182" s="53">
        <f>SUM(Tabela2750184[#This Row])</f>
        <v>0</v>
      </c>
      <c r="E182" s="53">
        <f t="shared" ref="E182:E191" si="21">C182-D182</f>
        <v>0</v>
      </c>
      <c r="F182" s="54" t="str">
        <f t="shared" ref="F182:F191" si="22">IFERROR(D182/C182,"")</f>
        <v/>
      </c>
      <c r="G182" s="59"/>
      <c r="AN182" s="38"/>
      <c r="AO182" s="38"/>
    </row>
    <row r="183" spans="2:41" ht="16" outlineLevel="1">
      <c r="B183" s="51" t="str">
        <f>'Wzorzec kategorii'!B145</f>
        <v>Prezenty</v>
      </c>
      <c r="C183" s="52">
        <v>0</v>
      </c>
      <c r="D183" s="53">
        <f>SUM(Tabela2750184[#This Row])</f>
        <v>0</v>
      </c>
      <c r="E183" s="53">
        <f t="shared" si="21"/>
        <v>0</v>
      </c>
      <c r="F183" s="54" t="str">
        <f t="shared" si="22"/>
        <v/>
      </c>
      <c r="G183" s="59"/>
      <c r="AN183" s="38"/>
      <c r="AO183" s="38"/>
    </row>
    <row r="184" spans="2:41" ht="16" outlineLevel="1">
      <c r="B184" s="51" t="str">
        <f>'Wzorzec kategorii'!B146</f>
        <v>Sprzęt RTV</v>
      </c>
      <c r="C184" s="52">
        <v>0</v>
      </c>
      <c r="D184" s="53">
        <f>SUM(Tabela2750184[#This Row])</f>
        <v>0</v>
      </c>
      <c r="E184" s="53">
        <f t="shared" si="21"/>
        <v>0</v>
      </c>
      <c r="F184" s="54" t="str">
        <f t="shared" si="22"/>
        <v/>
      </c>
      <c r="G184" s="59"/>
      <c r="AN184" s="38"/>
      <c r="AO184" s="38"/>
    </row>
    <row r="185" spans="2:41" ht="16" outlineLevel="1">
      <c r="B185" s="51" t="str">
        <f>'Wzorzec kategorii'!B147</f>
        <v>Oprogramowanie</v>
      </c>
      <c r="C185" s="52">
        <v>0</v>
      </c>
      <c r="D185" s="53">
        <f>SUM(Tabela2750184[#This Row])</f>
        <v>0</v>
      </c>
      <c r="E185" s="53">
        <f t="shared" si="21"/>
        <v>0</v>
      </c>
      <c r="F185" s="54" t="str">
        <f t="shared" si="22"/>
        <v/>
      </c>
      <c r="G185" s="59"/>
      <c r="AN185" s="38"/>
      <c r="AO185" s="38"/>
    </row>
    <row r="186" spans="2:41" ht="16" outlineLevel="1">
      <c r="B186" s="51" t="str">
        <f>'Wzorzec kategorii'!B148</f>
        <v>Edukacja / Szkolenia</v>
      </c>
      <c r="C186" s="52">
        <v>0</v>
      </c>
      <c r="D186" s="53">
        <f>SUM(Tabela2750184[#This Row])</f>
        <v>0</v>
      </c>
      <c r="E186" s="53">
        <f t="shared" si="21"/>
        <v>0</v>
      </c>
      <c r="F186" s="54" t="str">
        <f t="shared" si="22"/>
        <v/>
      </c>
      <c r="G186" s="59"/>
      <c r="AN186" s="38"/>
      <c r="AO186" s="38"/>
    </row>
    <row r="187" spans="2:41" ht="16" outlineLevel="1">
      <c r="B187" s="51" t="str">
        <f>'Wzorzec kategorii'!B149</f>
        <v>Usługi inne</v>
      </c>
      <c r="C187" s="52">
        <v>0</v>
      </c>
      <c r="D187" s="53">
        <f>SUM(Tabela2750184[#This Row])</f>
        <v>0</v>
      </c>
      <c r="E187" s="53">
        <f t="shared" si="21"/>
        <v>0</v>
      </c>
      <c r="F187" s="54" t="str">
        <f t="shared" si="22"/>
        <v/>
      </c>
      <c r="G187" s="59"/>
      <c r="AN187" s="38"/>
      <c r="AO187" s="38"/>
    </row>
    <row r="188" spans="2:41" ht="16" outlineLevel="1">
      <c r="B188" s="51" t="str">
        <f>'Wzorzec kategorii'!B150</f>
        <v>Podatki</v>
      </c>
      <c r="C188" s="52">
        <v>0</v>
      </c>
      <c r="D188" s="53">
        <f>SUM(Tabela2750184[#This Row])</f>
        <v>0</v>
      </c>
      <c r="E188" s="53">
        <f t="shared" si="21"/>
        <v>0</v>
      </c>
      <c r="F188" s="54" t="str">
        <f t="shared" si="22"/>
        <v/>
      </c>
      <c r="G188" s="59"/>
      <c r="AN188" s="38"/>
      <c r="AO188" s="38"/>
    </row>
    <row r="189" spans="2:41" ht="16" outlineLevel="1">
      <c r="B189" s="51" t="str">
        <f>'Wzorzec kategorii'!B151</f>
        <v>Inne</v>
      </c>
      <c r="C189" s="52">
        <v>0</v>
      </c>
      <c r="D189" s="53">
        <f>SUM(Tabela2750184[#This Row])</f>
        <v>0</v>
      </c>
      <c r="E189" s="53">
        <f t="shared" si="21"/>
        <v>0</v>
      </c>
      <c r="F189" s="54" t="str">
        <f t="shared" si="22"/>
        <v/>
      </c>
      <c r="G189" s="59"/>
      <c r="AN189" s="38"/>
      <c r="AO189" s="38"/>
    </row>
    <row r="190" spans="2:41" ht="16" outlineLevel="1">
      <c r="B190" s="51" t="str">
        <f>'Wzorzec kategorii'!B152</f>
        <v>.</v>
      </c>
      <c r="C190" s="52">
        <v>0</v>
      </c>
      <c r="D190" s="53">
        <f>SUM(Tabela2750184[#This Row])</f>
        <v>0</v>
      </c>
      <c r="E190" s="53">
        <f t="shared" si="21"/>
        <v>0</v>
      </c>
      <c r="F190" s="54" t="str">
        <f t="shared" si="22"/>
        <v/>
      </c>
      <c r="G190" s="59"/>
      <c r="AN190" s="38"/>
      <c r="AO190" s="38"/>
    </row>
    <row r="191" spans="2:41" ht="16" outlineLevel="1">
      <c r="B191" s="51" t="str">
        <f>'Wzorzec kategorii'!B153</f>
        <v>.</v>
      </c>
      <c r="C191" s="52">
        <v>0</v>
      </c>
      <c r="D191" s="53">
        <f>SUM(Tabela2750184[#This Row])</f>
        <v>0</v>
      </c>
      <c r="E191" s="53">
        <f t="shared" si="21"/>
        <v>0</v>
      </c>
      <c r="F191" s="54" t="str">
        <f t="shared" si="22"/>
        <v/>
      </c>
      <c r="G191" s="59"/>
      <c r="AN191" s="38"/>
      <c r="AO191" s="38"/>
    </row>
    <row r="192" spans="2:41" outlineLevel="1">
      <c r="B192" s="55" t="s">
        <v>30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2:41">
      <c r="B193" s="63" t="str">
        <f>'Wzorzec kategorii'!B155</f>
        <v>Spłata długów</v>
      </c>
      <c r="C193" s="63">
        <f>SUM(Tabela1539173[[#All],[Kolumna2]])</f>
        <v>0</v>
      </c>
      <c r="D193" s="48">
        <f>SUM(Tabela1539173[[#All],[Kolumna3]])</f>
        <v>0</v>
      </c>
      <c r="E193" s="63">
        <f>C193-D193</f>
        <v>0</v>
      </c>
      <c r="F193" s="49" t="str">
        <f>IFERROR(D193/C193,"")</f>
        <v/>
      </c>
      <c r="G193" s="63"/>
      <c r="I193" s="50" t="s">
        <v>44</v>
      </c>
      <c r="J193" s="50" t="s">
        <v>45</v>
      </c>
      <c r="K193" s="50" t="s">
        <v>46</v>
      </c>
      <c r="L193" s="50" t="s">
        <v>47</v>
      </c>
      <c r="M193" s="50" t="s">
        <v>48</v>
      </c>
      <c r="N193" s="50" t="s">
        <v>49</v>
      </c>
      <c r="O193" s="50" t="s">
        <v>50</v>
      </c>
      <c r="P193" s="50" t="s">
        <v>51</v>
      </c>
      <c r="Q193" s="50" t="s">
        <v>52</v>
      </c>
      <c r="R193" s="50" t="s">
        <v>53</v>
      </c>
      <c r="S193" s="50" t="s">
        <v>54</v>
      </c>
      <c r="T193" s="50" t="s">
        <v>55</v>
      </c>
      <c r="U193" s="50" t="s">
        <v>56</v>
      </c>
      <c r="V193" s="50" t="s">
        <v>57</v>
      </c>
      <c r="W193" s="50" t="s">
        <v>58</v>
      </c>
      <c r="X193" s="50" t="s">
        <v>59</v>
      </c>
      <c r="Y193" s="50" t="s">
        <v>60</v>
      </c>
      <c r="Z193" s="50" t="s">
        <v>61</v>
      </c>
      <c r="AA193" s="50" t="s">
        <v>62</v>
      </c>
      <c r="AB193" s="50" t="s">
        <v>63</v>
      </c>
      <c r="AC193" s="50" t="s">
        <v>64</v>
      </c>
      <c r="AD193" s="50" t="s">
        <v>65</v>
      </c>
      <c r="AE193" s="50" t="s">
        <v>66</v>
      </c>
      <c r="AF193" s="50" t="s">
        <v>67</v>
      </c>
      <c r="AG193" s="50" t="s">
        <v>68</v>
      </c>
      <c r="AH193" s="50" t="s">
        <v>69</v>
      </c>
      <c r="AI193" s="50" t="s">
        <v>70</v>
      </c>
      <c r="AJ193" s="50" t="s">
        <v>71</v>
      </c>
      <c r="AK193" s="50" t="s">
        <v>72</v>
      </c>
      <c r="AL193" s="50" t="s">
        <v>73</v>
      </c>
      <c r="AM193" s="50" t="s">
        <v>74</v>
      </c>
      <c r="AN193" s="38"/>
      <c r="AO193" s="38"/>
    </row>
    <row r="194" spans="2:41" ht="16" outlineLevel="1">
      <c r="B194" s="51" t="str">
        <f>'Wzorzec kategorii'!B156</f>
        <v>Kredyt hipoteczny</v>
      </c>
      <c r="C194" s="52">
        <v>0</v>
      </c>
      <c r="D194" s="53">
        <f>SUM(Tabela2851185[#This Row])</f>
        <v>0</v>
      </c>
      <c r="E194" s="53">
        <f t="shared" ref="E194:E203" si="23">C194-D194</f>
        <v>0</v>
      </c>
      <c r="F194" s="54" t="str">
        <f t="shared" ref="F194:F203" si="24">IFERROR(D194/C194,"")</f>
        <v/>
      </c>
      <c r="G194" s="59"/>
      <c r="AN194" s="38"/>
      <c r="AO194" s="38"/>
    </row>
    <row r="195" spans="2:41" ht="16" outlineLevel="1">
      <c r="B195" s="51" t="str">
        <f>'Wzorzec kategorii'!B157</f>
        <v>Kredyt konsumpcyjny</v>
      </c>
      <c r="C195" s="52">
        <v>0</v>
      </c>
      <c r="D195" s="53">
        <f>SUM(Tabela2851185[#This Row])</f>
        <v>0</v>
      </c>
      <c r="E195" s="53">
        <f t="shared" si="23"/>
        <v>0</v>
      </c>
      <c r="F195" s="54" t="str">
        <f t="shared" si="24"/>
        <v/>
      </c>
      <c r="G195" s="59"/>
      <c r="AN195" s="38"/>
      <c r="AO195" s="38"/>
    </row>
    <row r="196" spans="2:41" ht="16" outlineLevel="1">
      <c r="B196" s="51" t="str">
        <f>'Wzorzec kategorii'!B158</f>
        <v>Pożyczka osobista</v>
      </c>
      <c r="C196" s="52">
        <v>0</v>
      </c>
      <c r="D196" s="53">
        <f>SUM(Tabela2851185[#This Row])</f>
        <v>0</v>
      </c>
      <c r="E196" s="53">
        <f t="shared" si="23"/>
        <v>0</v>
      </c>
      <c r="F196" s="54" t="str">
        <f t="shared" si="24"/>
        <v/>
      </c>
      <c r="G196" s="59"/>
      <c r="AN196" s="38"/>
      <c r="AO196" s="38"/>
    </row>
    <row r="197" spans="2:41" ht="16" outlineLevel="1">
      <c r="B197" s="51" t="str">
        <f>'Wzorzec kategorii'!B159</f>
        <v>Inne</v>
      </c>
      <c r="C197" s="52">
        <v>0</v>
      </c>
      <c r="D197" s="53">
        <f>SUM(Tabela2851185[#This Row])</f>
        <v>0</v>
      </c>
      <c r="E197" s="53">
        <f t="shared" si="23"/>
        <v>0</v>
      </c>
      <c r="F197" s="54" t="str">
        <f t="shared" si="24"/>
        <v/>
      </c>
      <c r="G197" s="59"/>
      <c r="AN197" s="38"/>
      <c r="AO197" s="38"/>
    </row>
    <row r="198" spans="2:41" ht="16" outlineLevel="1">
      <c r="B198" s="51" t="str">
        <f>'Wzorzec kategorii'!B160</f>
        <v>.</v>
      </c>
      <c r="C198" s="52">
        <v>0</v>
      </c>
      <c r="D198" s="53">
        <f>SUM(Tabela2851185[#This Row])</f>
        <v>0</v>
      </c>
      <c r="E198" s="53">
        <f t="shared" si="23"/>
        <v>0</v>
      </c>
      <c r="F198" s="54" t="str">
        <f t="shared" si="24"/>
        <v/>
      </c>
      <c r="G198" s="59"/>
      <c r="AN198" s="38"/>
      <c r="AO198" s="38"/>
    </row>
    <row r="199" spans="2:41" ht="16" outlineLevel="1">
      <c r="B199" s="51" t="str">
        <f>'Wzorzec kategorii'!B161</f>
        <v>.</v>
      </c>
      <c r="C199" s="52">
        <v>0</v>
      </c>
      <c r="D199" s="53">
        <f>SUM(Tabela2851185[#This Row])</f>
        <v>0</v>
      </c>
      <c r="E199" s="53">
        <f t="shared" si="23"/>
        <v>0</v>
      </c>
      <c r="F199" s="54" t="str">
        <f t="shared" si="24"/>
        <v/>
      </c>
      <c r="G199" s="59"/>
      <c r="AN199" s="38"/>
      <c r="AO199" s="38"/>
    </row>
    <row r="200" spans="2:41" ht="16" outlineLevel="1">
      <c r="B200" s="51" t="str">
        <f>'Wzorzec kategorii'!B162</f>
        <v>.</v>
      </c>
      <c r="C200" s="52">
        <v>0</v>
      </c>
      <c r="D200" s="53">
        <f>SUM(Tabela2851185[#This Row])</f>
        <v>0</v>
      </c>
      <c r="E200" s="53">
        <f t="shared" si="23"/>
        <v>0</v>
      </c>
      <c r="F200" s="54" t="str">
        <f t="shared" si="24"/>
        <v/>
      </c>
      <c r="G200" s="59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2:41" ht="16" outlineLevel="1">
      <c r="B201" s="51" t="str">
        <f>'Wzorzec kategorii'!B163</f>
        <v>.</v>
      </c>
      <c r="C201" s="52">
        <v>0</v>
      </c>
      <c r="D201" s="53">
        <f>SUM(Tabela2851185[#This Row])</f>
        <v>0</v>
      </c>
      <c r="E201" s="53">
        <f t="shared" si="23"/>
        <v>0</v>
      </c>
      <c r="F201" s="54" t="str">
        <f t="shared" si="24"/>
        <v/>
      </c>
      <c r="G201" s="59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2:41" ht="16" outlineLevel="1">
      <c r="B202" s="51" t="str">
        <f>'Wzorzec kategorii'!B164</f>
        <v>.</v>
      </c>
      <c r="C202" s="52">
        <v>0</v>
      </c>
      <c r="D202" s="53">
        <f>SUM(Tabela2851185[#This Row])</f>
        <v>0</v>
      </c>
      <c r="E202" s="53">
        <f t="shared" si="23"/>
        <v>0</v>
      </c>
      <c r="F202" s="54" t="str">
        <f t="shared" si="24"/>
        <v/>
      </c>
      <c r="G202" s="5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2:41" ht="16" outlineLevel="1">
      <c r="B203" s="51" t="str">
        <f>'Wzorzec kategorii'!B165</f>
        <v>.</v>
      </c>
      <c r="C203" s="52">
        <v>0</v>
      </c>
      <c r="D203" s="53">
        <f>SUM(Tabela2851185[#This Row])</f>
        <v>0</v>
      </c>
      <c r="E203" s="53">
        <f t="shared" si="23"/>
        <v>0</v>
      </c>
      <c r="F203" s="54" t="str">
        <f t="shared" si="24"/>
        <v/>
      </c>
      <c r="G203" s="5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2:41" outlineLevel="1">
      <c r="B204" s="55" t="s">
        <v>30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2:41">
      <c r="B205" s="63" t="str">
        <f>'Wzorzec kategorii'!B167</f>
        <v>Budowanie oszczędności</v>
      </c>
      <c r="C205" s="63">
        <f>SUM(Tabela1640174[[#All],[Kolumna2]])</f>
        <v>0</v>
      </c>
      <c r="D205" s="48">
        <f>SUM(Tabela1640174[[#All],[Kolumna3]])</f>
        <v>0</v>
      </c>
      <c r="E205" s="63">
        <f>C205-D205</f>
        <v>0</v>
      </c>
      <c r="F205" s="49" t="str">
        <f>IFERROR(D205/C205,"")</f>
        <v/>
      </c>
      <c r="G205" s="63"/>
      <c r="I205" s="50" t="s">
        <v>44</v>
      </c>
      <c r="J205" s="50" t="s">
        <v>45</v>
      </c>
      <c r="K205" s="50" t="s">
        <v>46</v>
      </c>
      <c r="L205" s="50" t="s">
        <v>47</v>
      </c>
      <c r="M205" s="50" t="s">
        <v>48</v>
      </c>
      <c r="N205" s="50" t="s">
        <v>49</v>
      </c>
      <c r="O205" s="50" t="s">
        <v>50</v>
      </c>
      <c r="P205" s="50" t="s">
        <v>51</v>
      </c>
      <c r="Q205" s="50" t="s">
        <v>52</v>
      </c>
      <c r="R205" s="50" t="s">
        <v>53</v>
      </c>
      <c r="S205" s="50" t="s">
        <v>54</v>
      </c>
      <c r="T205" s="50" t="s">
        <v>55</v>
      </c>
      <c r="U205" s="50" t="s">
        <v>56</v>
      </c>
      <c r="V205" s="50" t="s">
        <v>57</v>
      </c>
      <c r="W205" s="50" t="s">
        <v>58</v>
      </c>
      <c r="X205" s="50" t="s">
        <v>59</v>
      </c>
      <c r="Y205" s="50" t="s">
        <v>60</v>
      </c>
      <c r="Z205" s="50" t="s">
        <v>61</v>
      </c>
      <c r="AA205" s="50" t="s">
        <v>62</v>
      </c>
      <c r="AB205" s="50" t="s">
        <v>63</v>
      </c>
      <c r="AC205" s="50" t="s">
        <v>64</v>
      </c>
      <c r="AD205" s="50" t="s">
        <v>65</v>
      </c>
      <c r="AE205" s="50" t="s">
        <v>66</v>
      </c>
      <c r="AF205" s="50" t="s">
        <v>67</v>
      </c>
      <c r="AG205" s="50" t="s">
        <v>68</v>
      </c>
      <c r="AH205" s="50" t="s">
        <v>69</v>
      </c>
      <c r="AI205" s="50" t="s">
        <v>70</v>
      </c>
      <c r="AJ205" s="50" t="s">
        <v>71</v>
      </c>
      <c r="AK205" s="50" t="s">
        <v>72</v>
      </c>
      <c r="AL205" s="50" t="s">
        <v>73</v>
      </c>
      <c r="AM205" s="50" t="s">
        <v>74</v>
      </c>
      <c r="AN205" s="38"/>
      <c r="AO205" s="38"/>
    </row>
    <row r="206" spans="2:41" ht="16" outlineLevel="1">
      <c r="B206" s="51" t="str">
        <f>'Wzorzec kategorii'!B168</f>
        <v>Fundusz awaryjny</v>
      </c>
      <c r="C206" s="52">
        <v>0</v>
      </c>
      <c r="D206" s="53">
        <f>SUM(Tabela192345179[#This Row])</f>
        <v>0</v>
      </c>
      <c r="E206" s="53">
        <f t="shared" ref="E206:E215" si="25">C206-D206</f>
        <v>0</v>
      </c>
      <c r="F206" s="54" t="str">
        <f t="shared" ref="F206:F215" si="26">IFERROR(D206/C206,"")</f>
        <v/>
      </c>
      <c r="G206" s="59"/>
      <c r="AN206" s="38"/>
      <c r="AO206" s="38"/>
    </row>
    <row r="207" spans="2:41" ht="32" outlineLevel="1">
      <c r="B207" s="51" t="str">
        <f>'Wzorzec kategorii'!B169</f>
        <v>Fundusz wydatków nieregularnych</v>
      </c>
      <c r="C207" s="52">
        <v>0</v>
      </c>
      <c r="D207" s="53">
        <f>SUM(Tabela192345179[#This Row])</f>
        <v>0</v>
      </c>
      <c r="E207" s="53">
        <f t="shared" si="25"/>
        <v>0</v>
      </c>
      <c r="F207" s="54" t="str">
        <f t="shared" si="26"/>
        <v/>
      </c>
      <c r="G207" s="59"/>
      <c r="AN207" s="38"/>
      <c r="AO207" s="38"/>
    </row>
    <row r="208" spans="2:41" ht="16" outlineLevel="1">
      <c r="B208" s="51" t="str">
        <f>'Wzorzec kategorii'!B170</f>
        <v>Poduszka finansowa</v>
      </c>
      <c r="C208" s="52">
        <v>0</v>
      </c>
      <c r="D208" s="53">
        <f>SUM(Tabela192345179[#This Row])</f>
        <v>0</v>
      </c>
      <c r="E208" s="53">
        <f t="shared" si="25"/>
        <v>0</v>
      </c>
      <c r="F208" s="54" t="str">
        <f t="shared" si="26"/>
        <v/>
      </c>
      <c r="G208" s="59"/>
      <c r="AN208" s="38"/>
      <c r="AO208" s="38"/>
    </row>
    <row r="209" spans="2:41" ht="16" outlineLevel="1">
      <c r="B209" s="51" t="str">
        <f>'Wzorzec kategorii'!B171</f>
        <v>Konto emerytalne IKE/IKZE</v>
      </c>
      <c r="C209" s="52">
        <v>0</v>
      </c>
      <c r="D209" s="53">
        <f>SUM(Tabela192345179[#This Row])</f>
        <v>0</v>
      </c>
      <c r="E209" s="53">
        <f t="shared" si="25"/>
        <v>0</v>
      </c>
      <c r="F209" s="54" t="str">
        <f t="shared" si="26"/>
        <v/>
      </c>
      <c r="G209" s="59"/>
      <c r="AN209" s="38"/>
      <c r="AO209" s="38"/>
    </row>
    <row r="210" spans="2:41" ht="16" outlineLevel="1">
      <c r="B210" s="51" t="str">
        <f>'Wzorzec kategorii'!B172</f>
        <v>Nadpłata długów</v>
      </c>
      <c r="C210" s="52">
        <v>0</v>
      </c>
      <c r="D210" s="53">
        <f>SUM(Tabela192345179[#This Row])</f>
        <v>0</v>
      </c>
      <c r="E210" s="53">
        <f t="shared" si="25"/>
        <v>0</v>
      </c>
      <c r="F210" s="54" t="str">
        <f t="shared" si="26"/>
        <v/>
      </c>
      <c r="G210" s="59"/>
      <c r="AN210" s="38"/>
      <c r="AO210" s="38"/>
    </row>
    <row r="211" spans="2:41" ht="16" outlineLevel="1">
      <c r="B211" s="51" t="str">
        <f>'Wzorzec kategorii'!B173</f>
        <v>Fundusz: wakacje</v>
      </c>
      <c r="C211" s="52">
        <v>0</v>
      </c>
      <c r="D211" s="53">
        <f>SUM(Tabela192345179[#This Row])</f>
        <v>0</v>
      </c>
      <c r="E211" s="53">
        <f t="shared" si="25"/>
        <v>0</v>
      </c>
      <c r="F211" s="54" t="str">
        <f t="shared" si="26"/>
        <v/>
      </c>
      <c r="G211" s="59"/>
      <c r="AN211" s="38"/>
      <c r="AO211" s="38"/>
    </row>
    <row r="212" spans="2:41" ht="16" outlineLevel="1">
      <c r="B212" s="51" t="str">
        <f>'Wzorzec kategorii'!B174</f>
        <v>Fundusz: prezenty świąteczne</v>
      </c>
      <c r="C212" s="52">
        <v>0</v>
      </c>
      <c r="D212" s="53">
        <f>SUM(Tabela192345179[#This Row])</f>
        <v>0</v>
      </c>
      <c r="E212" s="53">
        <f t="shared" si="25"/>
        <v>0</v>
      </c>
      <c r="F212" s="54" t="str">
        <f t="shared" si="26"/>
        <v/>
      </c>
      <c r="G212" s="59"/>
      <c r="AN212" s="38"/>
      <c r="AO212" s="38"/>
    </row>
    <row r="213" spans="2:41" ht="16" outlineLevel="1">
      <c r="B213" s="51" t="str">
        <f>'Wzorzec kategorii'!B175</f>
        <v>Inne</v>
      </c>
      <c r="C213" s="52">
        <v>0</v>
      </c>
      <c r="D213" s="53">
        <f>SUM(Tabela192345179[#This Row])</f>
        <v>0</v>
      </c>
      <c r="E213" s="53">
        <f t="shared" si="25"/>
        <v>0</v>
      </c>
      <c r="F213" s="54" t="str">
        <f t="shared" si="26"/>
        <v/>
      </c>
      <c r="G213" s="59"/>
      <c r="AN213" s="38"/>
      <c r="AO213" s="38"/>
    </row>
    <row r="214" spans="2:41" ht="16" outlineLevel="1">
      <c r="B214" s="51" t="str">
        <f>'Wzorzec kategorii'!B176</f>
        <v>.</v>
      </c>
      <c r="C214" s="52">
        <v>0</v>
      </c>
      <c r="D214" s="53">
        <f>SUM(Tabela192345179[#This Row])</f>
        <v>0</v>
      </c>
      <c r="E214" s="53">
        <f t="shared" si="25"/>
        <v>0</v>
      </c>
      <c r="F214" s="54" t="str">
        <f t="shared" si="26"/>
        <v/>
      </c>
      <c r="G214" s="5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2:41" ht="16" outlineLevel="1">
      <c r="B215" s="51" t="str">
        <f>'Wzorzec kategorii'!B177</f>
        <v>.</v>
      </c>
      <c r="C215" s="52">
        <v>0</v>
      </c>
      <c r="D215" s="53">
        <f>SUM(Tabela192345179[#This Row])</f>
        <v>0</v>
      </c>
      <c r="E215" s="53">
        <f t="shared" si="25"/>
        <v>0</v>
      </c>
      <c r="F215" s="54" t="str">
        <f t="shared" si="26"/>
        <v/>
      </c>
      <c r="G215" s="59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2:41" outlineLevel="1"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2:41">
      <c r="B217" s="63" t="str">
        <f>'Wzorzec kategorii'!B179</f>
        <v>INNE 1</v>
      </c>
      <c r="C217" s="63">
        <f>SUM(Tabela164058186[[#All],[Kolumna2]])</f>
        <v>0</v>
      </c>
      <c r="D217" s="48">
        <f>SUM(Tabela164058186[[#All],[Kolumna3]])</f>
        <v>0</v>
      </c>
      <c r="E217" s="63">
        <f>C217-D217</f>
        <v>0</v>
      </c>
      <c r="F217" s="49" t="str">
        <f>IFERROR(D217/C217,"")</f>
        <v/>
      </c>
      <c r="G217" s="63"/>
      <c r="I217" s="50" t="s">
        <v>44</v>
      </c>
      <c r="J217" s="50" t="s">
        <v>45</v>
      </c>
      <c r="K217" s="50" t="s">
        <v>46</v>
      </c>
      <c r="L217" s="50" t="s">
        <v>47</v>
      </c>
      <c r="M217" s="50" t="s">
        <v>48</v>
      </c>
      <c r="N217" s="50" t="s">
        <v>49</v>
      </c>
      <c r="O217" s="50" t="s">
        <v>50</v>
      </c>
      <c r="P217" s="50" t="s">
        <v>51</v>
      </c>
      <c r="Q217" s="50" t="s">
        <v>52</v>
      </c>
      <c r="R217" s="50" t="s">
        <v>53</v>
      </c>
      <c r="S217" s="50" t="s">
        <v>54</v>
      </c>
      <c r="T217" s="50" t="s">
        <v>55</v>
      </c>
      <c r="U217" s="50" t="s">
        <v>56</v>
      </c>
      <c r="V217" s="50" t="s">
        <v>57</v>
      </c>
      <c r="W217" s="50" t="s">
        <v>58</v>
      </c>
      <c r="X217" s="50" t="s">
        <v>59</v>
      </c>
      <c r="Y217" s="50" t="s">
        <v>60</v>
      </c>
      <c r="Z217" s="50" t="s">
        <v>61</v>
      </c>
      <c r="AA217" s="50" t="s">
        <v>62</v>
      </c>
      <c r="AB217" s="50" t="s">
        <v>63</v>
      </c>
      <c r="AC217" s="50" t="s">
        <v>64</v>
      </c>
      <c r="AD217" s="50" t="s">
        <v>65</v>
      </c>
      <c r="AE217" s="50" t="s">
        <v>66</v>
      </c>
      <c r="AF217" s="50" t="s">
        <v>67</v>
      </c>
      <c r="AG217" s="50" t="s">
        <v>68</v>
      </c>
      <c r="AH217" s="50" t="s">
        <v>69</v>
      </c>
      <c r="AI217" s="50" t="s">
        <v>70</v>
      </c>
      <c r="AJ217" s="50" t="s">
        <v>71</v>
      </c>
      <c r="AK217" s="50" t="s">
        <v>72</v>
      </c>
      <c r="AL217" s="50" t="s">
        <v>73</v>
      </c>
      <c r="AM217" s="50" t="s">
        <v>74</v>
      </c>
    </row>
    <row r="218" spans="2:41" ht="16" outlineLevel="1">
      <c r="B218" s="51" t="str">
        <f>'Wzorzec kategorii'!B180</f>
        <v>.</v>
      </c>
      <c r="C218" s="52">
        <v>0</v>
      </c>
      <c r="D218" s="53">
        <f>SUM(Tabela19234559187[#This Row])</f>
        <v>0</v>
      </c>
      <c r="E218" s="53">
        <f t="shared" ref="E218:E227" si="27">C218-D218</f>
        <v>0</v>
      </c>
      <c r="F218" s="54" t="str">
        <f t="shared" ref="F218:F227" si="28">IFERROR(D218/C218,"")</f>
        <v/>
      </c>
      <c r="G218" s="59"/>
    </row>
    <row r="219" spans="2:41" ht="16" outlineLevel="1">
      <c r="B219" s="51" t="str">
        <f>'Wzorzec kategorii'!B181</f>
        <v>.</v>
      </c>
      <c r="C219" s="52">
        <v>0</v>
      </c>
      <c r="D219" s="53">
        <f>SUM(Tabela19234559187[#This Row])</f>
        <v>0</v>
      </c>
      <c r="E219" s="53">
        <f t="shared" si="27"/>
        <v>0</v>
      </c>
      <c r="F219" s="54" t="str">
        <f t="shared" si="28"/>
        <v/>
      </c>
      <c r="G219" s="59"/>
    </row>
    <row r="220" spans="2:41" ht="16" outlineLevel="1">
      <c r="B220" s="51" t="str">
        <f>'Wzorzec kategorii'!B182</f>
        <v>.</v>
      </c>
      <c r="C220" s="52">
        <v>0</v>
      </c>
      <c r="D220" s="53">
        <f>SUM(Tabela19234559187[#This Row])</f>
        <v>0</v>
      </c>
      <c r="E220" s="53">
        <f t="shared" si="27"/>
        <v>0</v>
      </c>
      <c r="F220" s="54" t="str">
        <f t="shared" si="28"/>
        <v/>
      </c>
      <c r="G220" s="59"/>
    </row>
    <row r="221" spans="2:41" ht="16" outlineLevel="1">
      <c r="B221" s="51" t="str">
        <f>'Wzorzec kategorii'!B183</f>
        <v>.</v>
      </c>
      <c r="C221" s="52">
        <v>0</v>
      </c>
      <c r="D221" s="53">
        <f>SUM(Tabela19234559187[#This Row])</f>
        <v>0</v>
      </c>
      <c r="E221" s="53">
        <f t="shared" si="27"/>
        <v>0</v>
      </c>
      <c r="F221" s="54" t="str">
        <f t="shared" si="28"/>
        <v/>
      </c>
      <c r="G221" s="59"/>
    </row>
    <row r="222" spans="2:41" ht="16" outlineLevel="1">
      <c r="B222" s="51" t="str">
        <f>'Wzorzec kategorii'!B184</f>
        <v>.</v>
      </c>
      <c r="C222" s="52">
        <v>0</v>
      </c>
      <c r="D222" s="53">
        <f>SUM(Tabela19234559187[#This Row])</f>
        <v>0</v>
      </c>
      <c r="E222" s="53">
        <f t="shared" si="27"/>
        <v>0</v>
      </c>
      <c r="F222" s="54" t="str">
        <f t="shared" si="28"/>
        <v/>
      </c>
      <c r="G222" s="59"/>
    </row>
    <row r="223" spans="2:41" ht="16" outlineLevel="1">
      <c r="B223" s="51" t="str">
        <f>'Wzorzec kategorii'!B185</f>
        <v>.</v>
      </c>
      <c r="C223" s="52">
        <v>0</v>
      </c>
      <c r="D223" s="53">
        <f>SUM(Tabela19234559187[#This Row])</f>
        <v>0</v>
      </c>
      <c r="E223" s="53">
        <f t="shared" si="27"/>
        <v>0</v>
      </c>
      <c r="F223" s="54" t="str">
        <f t="shared" si="28"/>
        <v/>
      </c>
      <c r="G223" s="59"/>
    </row>
    <row r="224" spans="2:41" ht="16" outlineLevel="1">
      <c r="B224" s="51" t="str">
        <f>'Wzorzec kategorii'!B186</f>
        <v>.</v>
      </c>
      <c r="C224" s="52">
        <v>0</v>
      </c>
      <c r="D224" s="53">
        <f>SUM(Tabela19234559187[#This Row])</f>
        <v>0</v>
      </c>
      <c r="E224" s="53">
        <f t="shared" si="27"/>
        <v>0</v>
      </c>
      <c r="F224" s="54" t="str">
        <f t="shared" si="28"/>
        <v/>
      </c>
      <c r="G224" s="59"/>
    </row>
    <row r="225" spans="2:39" ht="16" outlineLevel="1">
      <c r="B225" s="51" t="str">
        <f>'Wzorzec kategorii'!B187</f>
        <v>.</v>
      </c>
      <c r="C225" s="52">
        <v>0</v>
      </c>
      <c r="D225" s="53">
        <f>SUM(Tabela19234559187[#This Row])</f>
        <v>0</v>
      </c>
      <c r="E225" s="53">
        <f t="shared" si="27"/>
        <v>0</v>
      </c>
      <c r="F225" s="54" t="str">
        <f t="shared" si="28"/>
        <v/>
      </c>
      <c r="G225" s="59"/>
    </row>
    <row r="226" spans="2:39" ht="16" outlineLevel="1">
      <c r="B226" s="51" t="str">
        <f>'Wzorzec kategorii'!B188</f>
        <v>.</v>
      </c>
      <c r="C226" s="52">
        <v>0</v>
      </c>
      <c r="D226" s="53">
        <f>SUM(Tabela19234559187[#This Row])</f>
        <v>0</v>
      </c>
      <c r="E226" s="53">
        <f t="shared" si="27"/>
        <v>0</v>
      </c>
      <c r="F226" s="54" t="str">
        <f t="shared" si="28"/>
        <v/>
      </c>
      <c r="G226" s="59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2:39" ht="16" outlineLevel="1">
      <c r="B227" s="51" t="str">
        <f>'Wzorzec kategorii'!B189</f>
        <v>.</v>
      </c>
      <c r="C227" s="52">
        <v>0</v>
      </c>
      <c r="D227" s="53">
        <f>SUM(Tabela19234559187[#This Row])</f>
        <v>0</v>
      </c>
      <c r="E227" s="53">
        <f t="shared" si="27"/>
        <v>0</v>
      </c>
      <c r="F227" s="54" t="str">
        <f t="shared" si="28"/>
        <v/>
      </c>
      <c r="G227" s="59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2:39" outlineLevel="1"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2:39">
      <c r="B229" s="63" t="str">
        <f>'Wzorzec kategorii'!B191</f>
        <v>INNE 2</v>
      </c>
      <c r="C229" s="63">
        <f>SUM(Tabela16405860188[[#All],[Kolumna2]])</f>
        <v>0</v>
      </c>
      <c r="D229" s="48">
        <f>SUM(Tabela16405860188[[#All],[Kolumna3]])</f>
        <v>0</v>
      </c>
      <c r="E229" s="63">
        <f>C229-D229</f>
        <v>0</v>
      </c>
      <c r="F229" s="49" t="str">
        <f>IFERROR(D229/C229,"")</f>
        <v/>
      </c>
      <c r="G229" s="63"/>
      <c r="I229" s="50" t="s">
        <v>44</v>
      </c>
      <c r="J229" s="50" t="s">
        <v>45</v>
      </c>
      <c r="K229" s="50" t="s">
        <v>46</v>
      </c>
      <c r="L229" s="50" t="s">
        <v>47</v>
      </c>
      <c r="M229" s="50" t="s">
        <v>48</v>
      </c>
      <c r="N229" s="50" t="s">
        <v>49</v>
      </c>
      <c r="O229" s="50" t="s">
        <v>50</v>
      </c>
      <c r="P229" s="50" t="s">
        <v>51</v>
      </c>
      <c r="Q229" s="50" t="s">
        <v>52</v>
      </c>
      <c r="R229" s="50" t="s">
        <v>53</v>
      </c>
      <c r="S229" s="50" t="s">
        <v>54</v>
      </c>
      <c r="T229" s="50" t="s">
        <v>55</v>
      </c>
      <c r="U229" s="50" t="s">
        <v>56</v>
      </c>
      <c r="V229" s="50" t="s">
        <v>57</v>
      </c>
      <c r="W229" s="50" t="s">
        <v>58</v>
      </c>
      <c r="X229" s="50" t="s">
        <v>59</v>
      </c>
      <c r="Y229" s="50" t="s">
        <v>60</v>
      </c>
      <c r="Z229" s="50" t="s">
        <v>61</v>
      </c>
      <c r="AA229" s="50" t="s">
        <v>62</v>
      </c>
      <c r="AB229" s="50" t="s">
        <v>63</v>
      </c>
      <c r="AC229" s="50" t="s">
        <v>64</v>
      </c>
      <c r="AD229" s="50" t="s">
        <v>65</v>
      </c>
      <c r="AE229" s="50" t="s">
        <v>66</v>
      </c>
      <c r="AF229" s="50" t="s">
        <v>67</v>
      </c>
      <c r="AG229" s="50" t="s">
        <v>68</v>
      </c>
      <c r="AH229" s="50" t="s">
        <v>69</v>
      </c>
      <c r="AI229" s="50" t="s">
        <v>70</v>
      </c>
      <c r="AJ229" s="50" t="s">
        <v>71</v>
      </c>
      <c r="AK229" s="50" t="s">
        <v>72</v>
      </c>
      <c r="AL229" s="50" t="s">
        <v>73</v>
      </c>
      <c r="AM229" s="50" t="s">
        <v>74</v>
      </c>
    </row>
    <row r="230" spans="2:39" ht="16" outlineLevel="1">
      <c r="B230" s="51" t="str">
        <f>'Wzorzec kategorii'!B192</f>
        <v>.</v>
      </c>
      <c r="C230" s="52">
        <v>0</v>
      </c>
      <c r="D230" s="53">
        <f>SUM(Tabela1923455962190[#This Row])</f>
        <v>0</v>
      </c>
      <c r="E230" s="53">
        <f t="shared" ref="E230:E239" si="29">C230-D230</f>
        <v>0</v>
      </c>
      <c r="F230" s="54" t="str">
        <f t="shared" ref="F230:F239" si="30">IFERROR(D230/C230,"")</f>
        <v/>
      </c>
      <c r="G230" s="59"/>
    </row>
    <row r="231" spans="2:39" ht="16" outlineLevel="1">
      <c r="B231" s="51" t="str">
        <f>'Wzorzec kategorii'!B193</f>
        <v>.</v>
      </c>
      <c r="C231" s="52">
        <v>0</v>
      </c>
      <c r="D231" s="53">
        <f>SUM(Tabela1923455962190[#This Row])</f>
        <v>0</v>
      </c>
      <c r="E231" s="53">
        <f t="shared" si="29"/>
        <v>0</v>
      </c>
      <c r="F231" s="54" t="str">
        <f t="shared" si="30"/>
        <v/>
      </c>
      <c r="G231" s="59"/>
    </row>
    <row r="232" spans="2:39" ht="16" outlineLevel="1">
      <c r="B232" s="51" t="str">
        <f>'Wzorzec kategorii'!B194</f>
        <v>.</v>
      </c>
      <c r="C232" s="52">
        <v>0</v>
      </c>
      <c r="D232" s="53">
        <f>SUM(Tabela1923455962190[#This Row])</f>
        <v>0</v>
      </c>
      <c r="E232" s="53">
        <f t="shared" si="29"/>
        <v>0</v>
      </c>
      <c r="F232" s="54" t="str">
        <f t="shared" si="30"/>
        <v/>
      </c>
      <c r="G232" s="59"/>
    </row>
    <row r="233" spans="2:39" ht="16" outlineLevel="1">
      <c r="B233" s="51" t="str">
        <f>'Wzorzec kategorii'!B195</f>
        <v>.</v>
      </c>
      <c r="C233" s="52">
        <v>0</v>
      </c>
      <c r="D233" s="53">
        <f>SUM(Tabela1923455962190[#This Row])</f>
        <v>0</v>
      </c>
      <c r="E233" s="53">
        <f t="shared" si="29"/>
        <v>0</v>
      </c>
      <c r="F233" s="54" t="str">
        <f t="shared" si="30"/>
        <v/>
      </c>
      <c r="G233" s="59"/>
    </row>
    <row r="234" spans="2:39" ht="16" outlineLevel="1">
      <c r="B234" s="51" t="str">
        <f>'Wzorzec kategorii'!B196</f>
        <v>.</v>
      </c>
      <c r="C234" s="52">
        <v>0</v>
      </c>
      <c r="D234" s="53">
        <f>SUM(Tabela1923455962190[#This Row])</f>
        <v>0</v>
      </c>
      <c r="E234" s="53">
        <f t="shared" si="29"/>
        <v>0</v>
      </c>
      <c r="F234" s="54" t="str">
        <f t="shared" si="30"/>
        <v/>
      </c>
      <c r="G234" s="59"/>
    </row>
    <row r="235" spans="2:39" ht="16" outlineLevel="1">
      <c r="B235" s="51" t="str">
        <f>'Wzorzec kategorii'!B197</f>
        <v>.</v>
      </c>
      <c r="C235" s="52">
        <v>0</v>
      </c>
      <c r="D235" s="53">
        <f>SUM(Tabela1923455962190[#This Row])</f>
        <v>0</v>
      </c>
      <c r="E235" s="53">
        <f t="shared" si="29"/>
        <v>0</v>
      </c>
      <c r="F235" s="54" t="str">
        <f t="shared" si="30"/>
        <v/>
      </c>
      <c r="G235" s="59"/>
    </row>
    <row r="236" spans="2:39" ht="16" outlineLevel="1">
      <c r="B236" s="51" t="str">
        <f>'Wzorzec kategorii'!B198</f>
        <v>.</v>
      </c>
      <c r="C236" s="52">
        <v>0</v>
      </c>
      <c r="D236" s="53">
        <f>SUM(Tabela1923455962190[#This Row])</f>
        <v>0</v>
      </c>
      <c r="E236" s="53">
        <f t="shared" si="29"/>
        <v>0</v>
      </c>
      <c r="F236" s="54" t="str">
        <f t="shared" si="30"/>
        <v/>
      </c>
      <c r="G236" s="59"/>
    </row>
    <row r="237" spans="2:39" ht="16" outlineLevel="1">
      <c r="B237" s="51" t="str">
        <f>'Wzorzec kategorii'!B199</f>
        <v>.</v>
      </c>
      <c r="C237" s="52">
        <v>0</v>
      </c>
      <c r="D237" s="53">
        <f>SUM(Tabela1923455962190[#This Row])</f>
        <v>0</v>
      </c>
      <c r="E237" s="53">
        <f t="shared" si="29"/>
        <v>0</v>
      </c>
      <c r="F237" s="54" t="str">
        <f t="shared" si="30"/>
        <v/>
      </c>
      <c r="G237" s="59"/>
    </row>
    <row r="238" spans="2:39" ht="16" outlineLevel="1">
      <c r="B238" s="51" t="str">
        <f>'Wzorzec kategorii'!B200</f>
        <v>.</v>
      </c>
      <c r="C238" s="52">
        <v>0</v>
      </c>
      <c r="D238" s="53">
        <f>SUM(Tabela1923455962190[#This Row])</f>
        <v>0</v>
      </c>
      <c r="E238" s="53">
        <f t="shared" si="29"/>
        <v>0</v>
      </c>
      <c r="F238" s="54" t="str">
        <f t="shared" si="30"/>
        <v/>
      </c>
      <c r="G238" s="5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</row>
    <row r="239" spans="2:39" ht="16" outlineLevel="1">
      <c r="B239" s="51" t="str">
        <f>'Wzorzec kategorii'!B201</f>
        <v>.</v>
      </c>
      <c r="C239" s="52">
        <v>0</v>
      </c>
      <c r="D239" s="53">
        <f>SUM(Tabela1923455962190[#This Row])</f>
        <v>0</v>
      </c>
      <c r="E239" s="53">
        <f t="shared" si="29"/>
        <v>0</v>
      </c>
      <c r="F239" s="54" t="str">
        <f t="shared" si="30"/>
        <v/>
      </c>
      <c r="G239" s="5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</row>
    <row r="240" spans="2:39" outlineLevel="1"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</row>
    <row r="241" spans="2:39">
      <c r="B241" s="63" t="str">
        <f>'Wzorzec kategorii'!B203</f>
        <v>INNE 3</v>
      </c>
      <c r="C241" s="63">
        <f>SUM(Tabela1640586061189[[#All],[Kolumna2]])</f>
        <v>0</v>
      </c>
      <c r="D241" s="48">
        <f>SUM(Tabela1640586061189[[#All],[Kolumna3]])</f>
        <v>0</v>
      </c>
      <c r="E241" s="63">
        <f>C241-D241</f>
        <v>0</v>
      </c>
      <c r="F241" s="49" t="str">
        <f>IFERROR(D241/C241,"")</f>
        <v/>
      </c>
      <c r="G241" s="63"/>
      <c r="I241" s="50" t="s">
        <v>44</v>
      </c>
      <c r="J241" s="50" t="s">
        <v>45</v>
      </c>
      <c r="K241" s="50" t="s">
        <v>46</v>
      </c>
      <c r="L241" s="50" t="s">
        <v>47</v>
      </c>
      <c r="M241" s="50" t="s">
        <v>48</v>
      </c>
      <c r="N241" s="50" t="s">
        <v>49</v>
      </c>
      <c r="O241" s="50" t="s">
        <v>50</v>
      </c>
      <c r="P241" s="50" t="s">
        <v>51</v>
      </c>
      <c r="Q241" s="50" t="s">
        <v>52</v>
      </c>
      <c r="R241" s="50" t="s">
        <v>53</v>
      </c>
      <c r="S241" s="50" t="s">
        <v>54</v>
      </c>
      <c r="T241" s="50" t="s">
        <v>55</v>
      </c>
      <c r="U241" s="50" t="s">
        <v>56</v>
      </c>
      <c r="V241" s="50" t="s">
        <v>57</v>
      </c>
      <c r="W241" s="50" t="s">
        <v>58</v>
      </c>
      <c r="X241" s="50" t="s">
        <v>59</v>
      </c>
      <c r="Y241" s="50" t="s">
        <v>60</v>
      </c>
      <c r="Z241" s="50" t="s">
        <v>61</v>
      </c>
      <c r="AA241" s="50" t="s">
        <v>62</v>
      </c>
      <c r="AB241" s="50" t="s">
        <v>63</v>
      </c>
      <c r="AC241" s="50" t="s">
        <v>64</v>
      </c>
      <c r="AD241" s="50" t="s">
        <v>65</v>
      </c>
      <c r="AE241" s="50" t="s">
        <v>66</v>
      </c>
      <c r="AF241" s="50" t="s">
        <v>67</v>
      </c>
      <c r="AG241" s="50" t="s">
        <v>68</v>
      </c>
      <c r="AH241" s="50" t="s">
        <v>69</v>
      </c>
      <c r="AI241" s="50" t="s">
        <v>70</v>
      </c>
      <c r="AJ241" s="50" t="s">
        <v>71</v>
      </c>
      <c r="AK241" s="50" t="s">
        <v>72</v>
      </c>
      <c r="AL241" s="50" t="s">
        <v>73</v>
      </c>
      <c r="AM241" s="50" t="s">
        <v>74</v>
      </c>
    </row>
    <row r="242" spans="2:39" ht="16" outlineLevel="1">
      <c r="B242" s="51" t="str">
        <f>'Wzorzec kategorii'!B204</f>
        <v>.</v>
      </c>
      <c r="C242" s="52">
        <v>0</v>
      </c>
      <c r="D242" s="53">
        <f>SUM(Tabela1923455963191[#This Row])</f>
        <v>0</v>
      </c>
      <c r="E242" s="53">
        <f t="shared" ref="E242:E251" si="31">C242-D242</f>
        <v>0</v>
      </c>
      <c r="F242" s="54" t="str">
        <f t="shared" ref="F242:F251" si="32">IFERROR(D242/C242,"")</f>
        <v/>
      </c>
      <c r="G242" s="59"/>
    </row>
    <row r="243" spans="2:39" ht="16" outlineLevel="1">
      <c r="B243" s="51" t="str">
        <f>'Wzorzec kategorii'!B205</f>
        <v>.</v>
      </c>
      <c r="C243" s="52">
        <v>0</v>
      </c>
      <c r="D243" s="53">
        <f>SUM(Tabela1923455963191[#This Row])</f>
        <v>0</v>
      </c>
      <c r="E243" s="53">
        <f t="shared" si="31"/>
        <v>0</v>
      </c>
      <c r="F243" s="54" t="str">
        <f t="shared" si="32"/>
        <v/>
      </c>
      <c r="G243" s="59"/>
    </row>
    <row r="244" spans="2:39" ht="16" outlineLevel="1">
      <c r="B244" s="51" t="str">
        <f>'Wzorzec kategorii'!B206</f>
        <v>.</v>
      </c>
      <c r="C244" s="52">
        <v>0</v>
      </c>
      <c r="D244" s="53">
        <f>SUM(Tabela1923455963191[#This Row])</f>
        <v>0</v>
      </c>
      <c r="E244" s="53">
        <f t="shared" si="31"/>
        <v>0</v>
      </c>
      <c r="F244" s="54" t="str">
        <f t="shared" si="32"/>
        <v/>
      </c>
      <c r="G244" s="59"/>
    </row>
    <row r="245" spans="2:39" ht="16" outlineLevel="1">
      <c r="B245" s="51" t="str">
        <f>'Wzorzec kategorii'!B207</f>
        <v>.</v>
      </c>
      <c r="C245" s="52">
        <v>0</v>
      </c>
      <c r="D245" s="53">
        <f>SUM(Tabela1923455963191[#This Row])</f>
        <v>0</v>
      </c>
      <c r="E245" s="53">
        <f t="shared" si="31"/>
        <v>0</v>
      </c>
      <c r="F245" s="54" t="str">
        <f t="shared" si="32"/>
        <v/>
      </c>
      <c r="G245" s="59"/>
    </row>
    <row r="246" spans="2:39" ht="16" outlineLevel="1">
      <c r="B246" s="51" t="str">
        <f>'Wzorzec kategorii'!B208</f>
        <v>.</v>
      </c>
      <c r="C246" s="52">
        <v>0</v>
      </c>
      <c r="D246" s="53">
        <f>SUM(Tabela1923455963191[#This Row])</f>
        <v>0</v>
      </c>
      <c r="E246" s="53">
        <f t="shared" si="31"/>
        <v>0</v>
      </c>
      <c r="F246" s="54" t="str">
        <f t="shared" si="32"/>
        <v/>
      </c>
      <c r="G246" s="59"/>
    </row>
    <row r="247" spans="2:39" ht="16" outlineLevel="1">
      <c r="B247" s="51" t="str">
        <f>'Wzorzec kategorii'!B209</f>
        <v>.</v>
      </c>
      <c r="C247" s="52">
        <v>0</v>
      </c>
      <c r="D247" s="53">
        <f>SUM(Tabela1923455963191[#This Row])</f>
        <v>0</v>
      </c>
      <c r="E247" s="53">
        <f t="shared" si="31"/>
        <v>0</v>
      </c>
      <c r="F247" s="54" t="str">
        <f t="shared" si="32"/>
        <v/>
      </c>
      <c r="G247" s="59"/>
    </row>
    <row r="248" spans="2:39" ht="16" outlineLevel="1">
      <c r="B248" s="51" t="str">
        <f>'Wzorzec kategorii'!B210</f>
        <v>.</v>
      </c>
      <c r="C248" s="52">
        <v>0</v>
      </c>
      <c r="D248" s="53">
        <f>SUM(Tabela1923455963191[#This Row])</f>
        <v>0</v>
      </c>
      <c r="E248" s="53">
        <f t="shared" si="31"/>
        <v>0</v>
      </c>
      <c r="F248" s="54" t="str">
        <f t="shared" si="32"/>
        <v/>
      </c>
      <c r="G248" s="59"/>
    </row>
    <row r="249" spans="2:39" ht="16" outlineLevel="1">
      <c r="B249" s="51" t="str">
        <f>'Wzorzec kategorii'!B211</f>
        <v>.</v>
      </c>
      <c r="C249" s="52">
        <v>0</v>
      </c>
      <c r="D249" s="53">
        <f>SUM(Tabela1923455963191[#This Row])</f>
        <v>0</v>
      </c>
      <c r="E249" s="53">
        <f t="shared" si="31"/>
        <v>0</v>
      </c>
      <c r="F249" s="54" t="str">
        <f t="shared" si="32"/>
        <v/>
      </c>
      <c r="G249" s="59"/>
    </row>
    <row r="250" spans="2:39" ht="16" outlineLevel="1">
      <c r="B250" s="51" t="str">
        <f>'Wzorzec kategorii'!B212</f>
        <v>.</v>
      </c>
      <c r="C250" s="52">
        <v>0</v>
      </c>
      <c r="D250" s="53">
        <f>SUM(Tabela1923455963191[#This Row])</f>
        <v>0</v>
      </c>
      <c r="E250" s="53">
        <f t="shared" si="31"/>
        <v>0</v>
      </c>
      <c r="F250" s="54" t="str">
        <f t="shared" si="32"/>
        <v/>
      </c>
      <c r="G250" s="5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</row>
    <row r="251" spans="2:39" ht="16" outlineLevel="1">
      <c r="B251" s="51" t="str">
        <f>'Wzorzec kategorii'!B213</f>
        <v>.</v>
      </c>
      <c r="C251" s="52">
        <v>0</v>
      </c>
      <c r="D251" s="53">
        <f>SUM(Tabela1923455963191[#This Row])</f>
        <v>0</v>
      </c>
      <c r="E251" s="53">
        <f t="shared" si="31"/>
        <v>0</v>
      </c>
      <c r="F251" s="54" t="str">
        <f t="shared" si="32"/>
        <v/>
      </c>
      <c r="G251" s="5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</row>
    <row r="252" spans="2:39"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</row>
    <row r="253" spans="2:39" ht="32">
      <c r="C253" s="43" t="s">
        <v>131</v>
      </c>
      <c r="D253" s="44" t="s">
        <v>135</v>
      </c>
      <c r="E253" s="42" t="s">
        <v>129</v>
      </c>
      <c r="I253" s="43" t="s">
        <v>44</v>
      </c>
      <c r="J253" s="43" t="s">
        <v>45</v>
      </c>
      <c r="K253" s="43" t="s">
        <v>46</v>
      </c>
      <c r="L253" s="43" t="s">
        <v>47</v>
      </c>
      <c r="M253" s="43" t="s">
        <v>48</v>
      </c>
      <c r="N253" s="43" t="s">
        <v>49</v>
      </c>
      <c r="O253" s="43" t="s">
        <v>50</v>
      </c>
      <c r="P253" s="43" t="s">
        <v>51</v>
      </c>
      <c r="Q253" s="43" t="s">
        <v>52</v>
      </c>
      <c r="R253" s="43" t="s">
        <v>53</v>
      </c>
      <c r="S253" s="43" t="s">
        <v>54</v>
      </c>
      <c r="T253" s="43" t="s">
        <v>55</v>
      </c>
      <c r="U253" s="43" t="s">
        <v>56</v>
      </c>
      <c r="V253" s="43" t="s">
        <v>57</v>
      </c>
      <c r="W253" s="43" t="s">
        <v>58</v>
      </c>
      <c r="X253" s="43" t="s">
        <v>59</v>
      </c>
      <c r="Y253" s="43" t="s">
        <v>60</v>
      </c>
      <c r="Z253" s="43" t="s">
        <v>61</v>
      </c>
      <c r="AA253" s="43" t="s">
        <v>62</v>
      </c>
      <c r="AB253" s="43" t="s">
        <v>63</v>
      </c>
      <c r="AC253" s="43" t="s">
        <v>64</v>
      </c>
      <c r="AD253" s="43" t="s">
        <v>65</v>
      </c>
      <c r="AE253" s="43" t="s">
        <v>66</v>
      </c>
      <c r="AF253" s="43" t="s">
        <v>67</v>
      </c>
      <c r="AG253" s="43" t="s">
        <v>68</v>
      </c>
      <c r="AH253" s="43" t="s">
        <v>69</v>
      </c>
      <c r="AI253" s="43" t="s">
        <v>70</v>
      </c>
      <c r="AJ253" s="43" t="s">
        <v>71</v>
      </c>
      <c r="AK253" s="43" t="s">
        <v>72</v>
      </c>
      <c r="AL253" s="43" t="s">
        <v>73</v>
      </c>
      <c r="AM253" s="43" t="s">
        <v>74</v>
      </c>
    </row>
    <row r="254" spans="2:39" ht="22" customHeight="1">
      <c r="B254" s="45" t="s">
        <v>31</v>
      </c>
      <c r="C254" s="46">
        <f>C71</f>
        <v>0</v>
      </c>
      <c r="D254" s="46">
        <f>D71</f>
        <v>0</v>
      </c>
      <c r="E254" s="46">
        <f>C254-D254</f>
        <v>0</v>
      </c>
      <c r="G254" s="45" t="s">
        <v>126</v>
      </c>
      <c r="I254" s="57">
        <f>SUM(I73:I251)</f>
        <v>0</v>
      </c>
      <c r="J254" s="57">
        <f>SUM(J73:J251)</f>
        <v>0</v>
      </c>
      <c r="K254" s="57">
        <f>SUM(K73:K251)</f>
        <v>0</v>
      </c>
      <c r="L254" s="57">
        <f t="shared" ref="L254:AM254" si="33">SUM(L73:L251)</f>
        <v>0</v>
      </c>
      <c r="M254" s="57">
        <f t="shared" si="33"/>
        <v>0</v>
      </c>
      <c r="N254" s="57">
        <f t="shared" si="33"/>
        <v>0</v>
      </c>
      <c r="O254" s="57">
        <f t="shared" si="33"/>
        <v>0</v>
      </c>
      <c r="P254" s="57">
        <f t="shared" si="33"/>
        <v>0</v>
      </c>
      <c r="Q254" s="57">
        <f t="shared" si="33"/>
        <v>0</v>
      </c>
      <c r="R254" s="57">
        <f t="shared" si="33"/>
        <v>0</v>
      </c>
      <c r="S254" s="57">
        <f t="shared" si="33"/>
        <v>0</v>
      </c>
      <c r="T254" s="57">
        <f t="shared" si="33"/>
        <v>0</v>
      </c>
      <c r="U254" s="57">
        <f t="shared" si="33"/>
        <v>0</v>
      </c>
      <c r="V254" s="57">
        <f t="shared" si="33"/>
        <v>0</v>
      </c>
      <c r="W254" s="57">
        <f t="shared" si="33"/>
        <v>0</v>
      </c>
      <c r="X254" s="57">
        <f t="shared" si="33"/>
        <v>0</v>
      </c>
      <c r="Y254" s="57">
        <f t="shared" si="33"/>
        <v>0</v>
      </c>
      <c r="Z254" s="57">
        <f t="shared" si="33"/>
        <v>0</v>
      </c>
      <c r="AA254" s="57">
        <f t="shared" si="33"/>
        <v>0</v>
      </c>
      <c r="AB254" s="57">
        <f t="shared" si="33"/>
        <v>0</v>
      </c>
      <c r="AC254" s="57">
        <f t="shared" si="33"/>
        <v>0</v>
      </c>
      <c r="AD254" s="57">
        <f t="shared" si="33"/>
        <v>0</v>
      </c>
      <c r="AE254" s="57">
        <f t="shared" si="33"/>
        <v>0</v>
      </c>
      <c r="AF254" s="57">
        <f t="shared" si="33"/>
        <v>0</v>
      </c>
      <c r="AG254" s="57">
        <f t="shared" si="33"/>
        <v>0</v>
      </c>
      <c r="AH254" s="57">
        <f t="shared" si="33"/>
        <v>0</v>
      </c>
      <c r="AI254" s="57">
        <f t="shared" si="33"/>
        <v>0</v>
      </c>
      <c r="AJ254" s="57">
        <f t="shared" si="33"/>
        <v>0</v>
      </c>
      <c r="AK254" s="57">
        <f t="shared" si="33"/>
        <v>0</v>
      </c>
      <c r="AL254" s="57">
        <f t="shared" si="33"/>
        <v>0</v>
      </c>
      <c r="AM254" s="57">
        <f t="shared" si="33"/>
        <v>0</v>
      </c>
    </row>
    <row r="255" spans="2:39"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{2CCFBFE5-6306-5948-BCAC-9744A06DB295}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{800C7C9E-FA9D-8C4D-9450-7C93289C0D3F}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{2E208728-EBE5-9D43-BFAB-514621210C2A}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{47A2D97A-B505-424B-8148-025D3175C4C7}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{79D12375-35AB-124E-AF9B-2A280DE6926C}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{EBC2A68A-7FC0-3340-BB1F-2B1FCCAD060E}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{37314F8F-C9F7-064E-BE6E-954CDFFB252B}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{C9916ADB-41BD-D746-999A-DFBF247CE7A7}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{3E4388E1-0B89-FB46-B4A1-EF821213F7DA}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{CC52F158-CC74-C74D-9ADD-D49F7EE9C6EE}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{E0456331-0674-6146-A855-C36B737A0646}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{5493C4C5-80A8-DC40-AB75-79FE6661B3AA}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{2928F41F-FC1D-CB49-B67A-2002F4B0BAFF}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{D7CDBD0A-59C1-3F40-BEFA-28A9B4EBCC1D}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{4E8A9E55-E6D8-5948-9E49-C73EB0417B36}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{03E575FC-A311-654B-AD1D-A45FAF65E622}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{2FB716AB-765B-4247-A68A-D072643A580F}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{B9D20473-3B00-E14D-9DCC-4C3A7A39AFAC}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{C4C3C812-BA9A-004C-B2D0-FB9980D53D28}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{0D42DB00-82B3-804A-8778-BB8C629F2D68}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{F337988C-C2D3-A944-8818-C49CF0D34701}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{248184A0-F749-AE45-B9C3-9890F79ED866}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{D9BA7977-108D-B145-8071-09B6C595A181}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{6D524111-0EC6-3944-9CED-06FA75813AE3}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{870CDD60-637D-B94E-9991-E367377200C4}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{AEC06492-1062-D144-869A-31DEAFC77253}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{76106BBF-C073-AF41-8D01-3BB87DC3B6F0}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{2DD8B1CA-B217-D542-BA0F-081091E1332E}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{5EF86695-4B36-E348-BEA4-5348BCF6D682}</x14:id>
        </ext>
      </extLst>
    </cfRule>
  </conditionalFormatting>
  <hyperlinks>
    <hyperlink ref="C5" r:id="rId1" display=" http://budzetdomowywtydzien.pl" xr:uid="{00000000-0004-0000-0700-000000000000}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CFBFE5-6306-5948-BCAC-9744A06DB295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800C7C9E-FA9D-8C4D-9450-7C93289C0D3F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2E208728-EBE5-9D43-BFAB-514621210C2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7A2D97A-B505-424B-8148-025D3175C4C7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79D12375-35AB-124E-AF9B-2A280DE6926C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EBC2A68A-7FC0-3340-BB1F-2B1FCCAD060E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37314F8F-C9F7-064E-BE6E-954CDFFB252B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C9916ADB-41BD-D746-999A-DFBF247CE7A7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3E4388E1-0B89-FB46-B4A1-EF821213F7DA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CC52F158-CC74-C74D-9ADD-D49F7EE9C6EE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0456331-0674-6146-A855-C36B737A0646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5493C4C5-80A8-DC40-AB75-79FE6661B3AA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928F41F-FC1D-CB49-B67A-2002F4B0BAFF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D7CDBD0A-59C1-3F40-BEFA-28A9B4EBCC1D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E8A9E55-E6D8-5948-9E49-C73EB0417B36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03E575FC-A311-654B-AD1D-A45FAF65E622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FB716AB-765B-4247-A68A-D072643A580F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B9D20473-3B00-E14D-9DCC-4C3A7A39AFAC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C4C3C812-BA9A-004C-B2D0-FB9980D53D28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0D42DB00-82B3-804A-8778-BB8C629F2D6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F337988C-C2D3-A944-8818-C49CF0D34701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248184A0-F749-AE45-B9C3-9890F79ED866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D9BA7977-108D-B145-8071-09B6C595A181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6D524111-0EC6-3944-9CED-06FA75813AE3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870CDD60-637D-B94E-9991-E367377200C4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AEC06492-1062-D144-869A-31DEAFC77253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76106BBF-C073-AF41-8D01-3BB87DC3B6F0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2DD8B1CA-B217-D542-BA0F-081091E1332E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5EF86695-4B36-E348-BEA4-5348BCF6D682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PRZYKŁAD</vt:lpstr>
      <vt:lpstr>Wzorzec kategorii</vt:lpstr>
      <vt:lpstr>STAN KONT</vt:lpstr>
      <vt:lpstr>CAŁY ROK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>http://jakoszczedzacpieniadze.pl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2015-03-09T10:18:31Z</dcterms:created>
  <dcterms:modified xsi:type="dcterms:W3CDTF">2018-12-04T15:20:50Z</dcterms:modified>
</cp:coreProperties>
</file>