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0" yWindow="460" windowWidth="27880" windowHeight="17540" activeTab="0"/>
  </bookViews>
  <sheets>
    <sheet name="Kalkulator &quot;Zielona energia&quot;" sheetId="1" r:id="rId1"/>
  </sheets>
  <definedNames/>
  <calcPr fullCalcOnLoad="1"/>
</workbook>
</file>

<file path=xl/sharedStrings.xml><?xml version="1.0" encoding="utf-8"?>
<sst xmlns="http://schemas.openxmlformats.org/spreadsheetml/2006/main" count="105" uniqueCount="46">
  <si>
    <t>Stawki 2018</t>
  </si>
  <si>
    <t>Stawki 2019</t>
  </si>
  <si>
    <t>Opłata</t>
  </si>
  <si>
    <t>Energia czynna</t>
  </si>
  <si>
    <t>Opłata handlowa</t>
  </si>
  <si>
    <t>Opis</t>
  </si>
  <si>
    <t>G11 całodobowa</t>
  </si>
  <si>
    <t>Rozliczenie co 6m</t>
  </si>
  <si>
    <t>Sposób rozliczenia</t>
  </si>
  <si>
    <t>kWh</t>
  </si>
  <si>
    <t>miesiąc</t>
  </si>
  <si>
    <t>Opłata jakościowa</t>
  </si>
  <si>
    <t>Opłata sieciowa zmienna</t>
  </si>
  <si>
    <t>Opłata OZE</t>
  </si>
  <si>
    <t>Opłata sieciowa stała</t>
  </si>
  <si>
    <t>Opłata przejściowa</t>
  </si>
  <si>
    <t>Opłata abonamentowa</t>
  </si>
  <si>
    <t>Średnio miesięcznie</t>
  </si>
  <si>
    <t>Zielona energia</t>
  </si>
  <si>
    <t>Gwarancja pochodzenia energii</t>
  </si>
  <si>
    <t>Liczba</t>
  </si>
  <si>
    <t>Jednostka</t>
  </si>
  <si>
    <t>Rok 2018</t>
  </si>
  <si>
    <t>Rok 2019</t>
  </si>
  <si>
    <t>CENY NETTO (podanne tylko informacyjnie)</t>
  </si>
  <si>
    <t>CENY BRUTTO (wykorzystywane do obliczeń)</t>
  </si>
  <si>
    <t>Kara umowna za odstąpienie od umowy "Zielona energia dla Warszawy" (opłata za każdy miesiąc pozostający do końca 36-miesięcznego okresu umownego)</t>
  </si>
  <si>
    <t>SUMA ROCZNYCH OPŁAT</t>
  </si>
  <si>
    <t>Twoje roczne opłaty za prąd:</t>
  </si>
  <si>
    <t>Średnia cena 1 kWh (brutto):</t>
  </si>
  <si>
    <t>WNIOSKI</t>
  </si>
  <si>
    <t>Wzrost cen prądu 2018/2019</t>
  </si>
  <si>
    <t>&lt;-- kwota ujemna pokazuje, że dopłacasz do "Zielonej energii"</t>
  </si>
  <si>
    <t>czyli płacisz więcej o</t>
  </si>
  <si>
    <t>"Zielona energia" vs stawki 2018</t>
  </si>
  <si>
    <t>"Zielona energia" vs stawki 2019</t>
  </si>
  <si>
    <t>Granica opłacalności oferty "Zielona energia dla Warszawy" (w stosunku do standardowego cennika 2019) to zużycie przekraczające średnio 400 kWh miesięcznie. Dopiero powyżej 4800 kWh rocznego zużycia finansowo opłacalne zaczyna być przejście na "Zieloną energię".</t>
  </si>
  <si>
    <t>Moje roczne zużycie prądu</t>
  </si>
  <si>
    <t>Kalkulator opłacalności przejścia na taryfę "Zielona energia dla Warszawy" od innogy</t>
  </si>
  <si>
    <t>6m, instalacja 3-fazowa</t>
  </si>
  <si>
    <t>6m</t>
  </si>
  <si>
    <t>6m, &gt; 1200 kWh rocznie</t>
  </si>
  <si>
    <t>UWAGA: wyliczenia kalkulatora mogą się nieco różnić od rzeczywistości, ze względu na dokładność do określonego miejsca po przecinku. Poza tym innogy czasami uwzględnia w rozliczeniach dodatkową opłatę z tytułu korzystania ze źródeł OZE.</t>
  </si>
  <si>
    <t>Arkusz pochodzi z bloga:</t>
  </si>
  <si>
    <t>https://jakoszczedzacpieniadze.pl</t>
  </si>
  <si>
    <r>
      <rPr>
        <b/>
        <i/>
        <sz val="12"/>
        <color indexed="8"/>
        <rFont val="Calibri"/>
        <family val="2"/>
      </rPr>
      <t>UWAGA</t>
    </r>
    <r>
      <rPr>
        <i/>
        <sz val="12"/>
        <color indexed="8"/>
        <rFont val="Calibri"/>
        <family val="2"/>
      </rPr>
      <t>: Stawki podane niżej dotyczą taryfy całodobowej (G11) w instalacji 3-fazowej i są prawidłowe dla rozliczenia co 6 miesięcy (z płatnościami co 2 miesiące) oraz dla zużycia wyższego niż 1200 kWh rocznie (powyżej 100 kWh miesięcznie). Jeżeli masz inną taryfę, to po prostu wstaw własne ceny netto z ostatniego rozliczenia energii z innogy. Ceny brutto wyliczają się na podstawie cen netto.</t>
    </r>
  </si>
</sst>
</file>

<file path=xl/styles.xml><?xml version="1.0" encoding="utf-8"?>
<styleSheet xmlns="http://schemas.openxmlformats.org/spreadsheetml/2006/main">
  <numFmts count="10">
    <numFmt numFmtId="5" formatCode="#,##0\ &quot;zł&quot;_);\(#,##0\ &quot;zł&quot;\)"/>
    <numFmt numFmtId="6" formatCode="#,##0\ &quot;zł&quot;_);[Red]\(#,##0\ &quot;zł&quot;\)"/>
    <numFmt numFmtId="7" formatCode="#,##0.00\ &quot;zł&quot;_);\(#,##0.00\ &quot;zł&quot;\)"/>
    <numFmt numFmtId="8" formatCode="#,##0.00\ &quot;zł&quot;_);[Red]\(#,##0.00\ &quot;zł&quot;\)"/>
    <numFmt numFmtId="42" formatCode="_ * #,##0_)\ &quot;zł&quot;_ ;_ * \(#,##0\)\ &quot;zł&quot;_ ;_ * &quot;-&quot;_)\ &quot;zł&quot;_ ;_ @_ "/>
    <numFmt numFmtId="41" formatCode="_ * #,##0_)\ _z_ł_ ;_ * \(#,##0\)\ _z_ł_ ;_ * &quot;-&quot;_)\ _z_ł_ ;_ @_ "/>
    <numFmt numFmtId="44" formatCode="_ * #,##0.00_)\ &quot;zł&quot;_ ;_ * \(#,##0.00\)\ &quot;zł&quot;_ ;_ * &quot;-&quot;??_)\ &quot;zł&quot;_ ;_ @_ "/>
    <numFmt numFmtId="43" formatCode="_ * #,##0.00_)\ _z_ł_ ;_ * \(#,##0.00\)\ _z_ł_ ;_ * &quot;-&quot;??_)\ _z_ł_ ;_ @_ "/>
    <numFmt numFmtId="164" formatCode="#,##0.0000\ &quot;zł&quot;_);[Red]\(#,##0.0000\ &quot;zł&quot;\)"/>
    <numFmt numFmtId="165" formatCode="#,##0.00\ &quot;zł&quot;"/>
  </numFmts>
  <fonts count="47">
    <font>
      <sz val="12"/>
      <color theme="1"/>
      <name val="Calibri"/>
      <family val="2"/>
    </font>
    <font>
      <sz val="12"/>
      <color indexed="8"/>
      <name val="Calibri"/>
      <family val="2"/>
    </font>
    <font>
      <b/>
      <sz val="12"/>
      <color indexed="8"/>
      <name val="Calibri"/>
      <family val="2"/>
    </font>
    <font>
      <i/>
      <sz val="12"/>
      <color indexed="8"/>
      <name val="Calibri"/>
      <family val="2"/>
    </font>
    <font>
      <b/>
      <sz val="14"/>
      <color indexed="8"/>
      <name val="Calibri"/>
      <family val="2"/>
    </font>
    <font>
      <b/>
      <sz val="16"/>
      <color indexed="8"/>
      <name val="Calibri"/>
      <family val="2"/>
    </font>
    <font>
      <u val="single"/>
      <sz val="12"/>
      <color indexed="30"/>
      <name val="Calibri"/>
      <family val="2"/>
    </font>
    <font>
      <i/>
      <u val="single"/>
      <sz val="12"/>
      <color indexed="30"/>
      <name val="Calibri"/>
      <family val="2"/>
    </font>
    <font>
      <b/>
      <i/>
      <sz val="12"/>
      <color indexed="8"/>
      <name val="Calibri"/>
      <family val="2"/>
    </font>
    <font>
      <u val="single"/>
      <sz val="12"/>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12"/>
      <color theme="0"/>
      <name val="Calibri"/>
      <family val="2"/>
    </font>
    <font>
      <sz val="12"/>
      <color rgb="FF3F3F76"/>
      <name val="Calibri"/>
      <family val="2"/>
    </font>
    <font>
      <b/>
      <sz val="12"/>
      <color rgb="FF3F3F3F"/>
      <name val="Calibri"/>
      <family val="2"/>
    </font>
    <font>
      <sz val="12"/>
      <color rgb="FF006100"/>
      <name val="Calibri"/>
      <family val="2"/>
    </font>
    <font>
      <u val="single"/>
      <sz val="12"/>
      <color theme="10"/>
      <name val="Calibri"/>
      <family val="2"/>
    </font>
    <font>
      <sz val="12"/>
      <color rgb="FFFA7D00"/>
      <name val="Calibri"/>
      <family val="2"/>
    </font>
    <font>
      <b/>
      <sz val="12"/>
      <color theme="0"/>
      <name val="Calibri"/>
      <family val="2"/>
    </font>
    <font>
      <b/>
      <sz val="15"/>
      <color theme="3"/>
      <name val="Calibri"/>
      <family val="2"/>
    </font>
    <font>
      <b/>
      <sz val="13"/>
      <color theme="3"/>
      <name val="Calibri"/>
      <family val="2"/>
    </font>
    <font>
      <b/>
      <sz val="11"/>
      <color theme="3"/>
      <name val="Calibri"/>
      <family val="2"/>
    </font>
    <font>
      <sz val="12"/>
      <color rgb="FF9C5700"/>
      <name val="Calibri"/>
      <family val="2"/>
    </font>
    <font>
      <b/>
      <sz val="12"/>
      <color rgb="FFFA7D00"/>
      <name val="Calibri"/>
      <family val="2"/>
    </font>
    <font>
      <u val="single"/>
      <sz val="12"/>
      <color theme="11"/>
      <name val="Calibri"/>
      <family val="2"/>
    </font>
    <font>
      <b/>
      <sz val="12"/>
      <color theme="1"/>
      <name val="Calibri"/>
      <family val="2"/>
    </font>
    <font>
      <i/>
      <sz val="12"/>
      <color rgb="FF7F7F7F"/>
      <name val="Calibri"/>
      <family val="2"/>
    </font>
    <font>
      <sz val="12"/>
      <color rgb="FFFF0000"/>
      <name val="Calibri"/>
      <family val="2"/>
    </font>
    <font>
      <sz val="18"/>
      <color theme="3"/>
      <name val="Calibri Light"/>
      <family val="2"/>
    </font>
    <font>
      <sz val="12"/>
      <color rgb="FF9C0006"/>
      <name val="Calibri"/>
      <family val="2"/>
    </font>
    <font>
      <i/>
      <sz val="12"/>
      <color theme="1"/>
      <name val="Calibri"/>
      <family val="2"/>
    </font>
    <font>
      <b/>
      <sz val="16"/>
      <color theme="1"/>
      <name val="Calibri"/>
      <family val="2"/>
    </font>
    <font>
      <b/>
      <sz val="14"/>
      <color theme="1"/>
      <name val="Calibri"/>
      <family val="2"/>
    </font>
    <font>
      <i/>
      <u val="single"/>
      <sz val="12"/>
      <color theme="1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27" borderId="1" applyNumberFormat="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cellStyleXfs>
  <cellXfs count="29">
    <xf numFmtId="0" fontId="0" fillId="0" borderId="0" xfId="0" applyFont="1" applyAlignment="1">
      <alignment/>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Alignment="1">
      <alignment vertical="top"/>
    </xf>
    <xf numFmtId="164" fontId="0" fillId="0" borderId="0" xfId="0" applyNumberFormat="1" applyAlignment="1">
      <alignment vertical="top"/>
    </xf>
    <xf numFmtId="0" fontId="38" fillId="0" borderId="0" xfId="0" applyFont="1" applyAlignment="1">
      <alignment vertical="top"/>
    </xf>
    <xf numFmtId="0" fontId="0" fillId="33" borderId="0" xfId="0" applyFill="1" applyAlignment="1">
      <alignment vertical="top"/>
    </xf>
    <xf numFmtId="0" fontId="0" fillId="0" borderId="0" xfId="0" applyFont="1" applyAlignment="1">
      <alignment vertical="top"/>
    </xf>
    <xf numFmtId="8" fontId="0" fillId="0" borderId="0" xfId="0" applyNumberFormat="1" applyAlignment="1">
      <alignment vertical="top"/>
    </xf>
    <xf numFmtId="0" fontId="38" fillId="0" borderId="0" xfId="0" applyFont="1" applyAlignment="1">
      <alignment horizontal="right" vertical="top"/>
    </xf>
    <xf numFmtId="0" fontId="0" fillId="0" borderId="0" xfId="0" applyFont="1" applyAlignment="1">
      <alignment horizontal="right" vertical="top"/>
    </xf>
    <xf numFmtId="10" fontId="0" fillId="0" borderId="0" xfId="54" applyNumberFormat="1" applyFont="1" applyAlignment="1">
      <alignment vertical="top"/>
    </xf>
    <xf numFmtId="0" fontId="0" fillId="0" borderId="0" xfId="0" applyAlignment="1">
      <alignment horizontal="center" vertical="top"/>
    </xf>
    <xf numFmtId="0" fontId="43" fillId="0" borderId="0" xfId="0" applyFont="1" applyAlignment="1" quotePrefix="1">
      <alignment vertical="top"/>
    </xf>
    <xf numFmtId="0" fontId="0" fillId="0" borderId="0" xfId="0" applyAlignment="1">
      <alignment horizontal="right" vertical="top"/>
    </xf>
    <xf numFmtId="0" fontId="0" fillId="0" borderId="0" xfId="0" applyAlignment="1" quotePrefix="1">
      <alignment horizontal="right" vertical="top"/>
    </xf>
    <xf numFmtId="10" fontId="38" fillId="0" borderId="0" xfId="54" applyNumberFormat="1" applyFont="1" applyAlignment="1">
      <alignment vertical="top"/>
    </xf>
    <xf numFmtId="165" fontId="0" fillId="0" borderId="0" xfId="0" applyNumberFormat="1" applyAlignment="1">
      <alignment vertical="top"/>
    </xf>
    <xf numFmtId="0" fontId="44" fillId="0" borderId="0" xfId="0" applyFont="1" applyAlignment="1">
      <alignment horizontal="right" vertical="top"/>
    </xf>
    <xf numFmtId="8" fontId="44" fillId="0" borderId="0" xfId="0" applyNumberFormat="1" applyFont="1" applyAlignment="1">
      <alignment vertical="top"/>
    </xf>
    <xf numFmtId="0" fontId="45" fillId="0" borderId="0" xfId="0" applyFont="1" applyAlignment="1">
      <alignment vertical="top"/>
    </xf>
    <xf numFmtId="0" fontId="44" fillId="0" borderId="0" xfId="0" applyFont="1" applyAlignment="1">
      <alignment vertical="top"/>
    </xf>
    <xf numFmtId="164" fontId="0" fillId="33" borderId="0" xfId="0" applyNumberFormat="1" applyFill="1" applyAlignment="1">
      <alignment vertical="top"/>
    </xf>
    <xf numFmtId="0" fontId="38" fillId="0" borderId="0" xfId="0" applyFont="1" applyAlignment="1">
      <alignment horizontal="center" vertical="center" wrapText="1"/>
    </xf>
    <xf numFmtId="0" fontId="38" fillId="0" borderId="0" xfId="0" applyFont="1" applyAlignment="1">
      <alignment horizontal="center" vertical="center"/>
    </xf>
    <xf numFmtId="0" fontId="43" fillId="0" borderId="0" xfId="0" applyFont="1" applyAlignment="1">
      <alignment horizontal="left" vertical="top"/>
    </xf>
    <xf numFmtId="0" fontId="46" fillId="0" borderId="0" xfId="44" applyFont="1" applyAlignment="1">
      <alignment horizontal="left" vertical="top"/>
    </xf>
    <xf numFmtId="0" fontId="43" fillId="0" borderId="0" xfId="0" applyFont="1" applyAlignment="1">
      <alignment horizontal="left" vertical="top" wrapText="1"/>
    </xf>
    <xf numFmtId="0" fontId="0" fillId="0" borderId="0" xfId="0" applyAlignment="1">
      <alignment horizontal="left" vertical="top"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ela1" displayName="Tabela1" ref="B13:F22" comment="" totalsRowShown="0">
  <autoFilter ref="B13:F22"/>
  <tableColumns count="5">
    <tableColumn id="1" name="Opłata"/>
    <tableColumn id="2" name="Opis"/>
    <tableColumn id="3" name="Sposób rozliczenia"/>
    <tableColumn id="4" name="Stawki 2018"/>
    <tableColumn id="5" name="Stawki 2019"/>
  </tableColumns>
  <tableStyleInfo name="TableStyleLight13" showFirstColumn="0" showLastColumn="0" showRowStripes="1" showColumnStripes="0"/>
</table>
</file>

<file path=xl/tables/table2.xml><?xml version="1.0" encoding="utf-8"?>
<table xmlns="http://schemas.openxmlformats.org/spreadsheetml/2006/main" id="2" name="Tabela2" displayName="Tabela2" ref="B26:G35" comment="" totalsRowShown="0">
  <autoFilter ref="B26:G35"/>
  <tableColumns count="6">
    <tableColumn id="1" name="Opłata"/>
    <tableColumn id="2" name="Opis"/>
    <tableColumn id="3" name="Sposób rozliczenia"/>
    <tableColumn id="4" name="Stawki 2018"/>
    <tableColumn id="5" name="Stawki 2019"/>
    <tableColumn id="6" name="Zielona energia"/>
  </tableColumns>
  <tableStyleInfo name="TableStyleLight13" showFirstColumn="0" showLastColumn="0" showRowStripes="1" showColumnStripes="0"/>
</table>
</file>

<file path=xl/tables/table3.xml><?xml version="1.0" encoding="utf-8"?>
<table xmlns="http://schemas.openxmlformats.org/spreadsheetml/2006/main" id="3" name="Tabela3" displayName="Tabela3" ref="B41:G50" comment="" totalsRowShown="0">
  <autoFilter ref="B41:G50"/>
  <tableColumns count="6">
    <tableColumn id="1" name="Opłata"/>
    <tableColumn id="2" name="Liczba"/>
    <tableColumn id="3" name="Jednostka"/>
    <tableColumn id="4" name="Rok 2018"/>
    <tableColumn id="5" name="Rok 2019"/>
    <tableColumn id="6" name="Zielona energia"/>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jakoszczedzacpieniadze.pl/" TargetMode="External" /><Relationship Id="rId2" Type="http://schemas.openxmlformats.org/officeDocument/2006/relationships/table" Target="../tables/table1.xml" /><Relationship Id="rId3" Type="http://schemas.openxmlformats.org/officeDocument/2006/relationships/table" Target="../tables/table2.xml" /><Relationship Id="rId4" Type="http://schemas.openxmlformats.org/officeDocument/2006/relationships/table" Target="../tables/table3.xml" /></Relationships>
</file>

<file path=xl/worksheets/sheet1.xml><?xml version="1.0" encoding="utf-8"?>
<worksheet xmlns="http://schemas.openxmlformats.org/spreadsheetml/2006/main" xmlns:r="http://schemas.openxmlformats.org/officeDocument/2006/relationships">
  <dimension ref="B2:G66"/>
  <sheetViews>
    <sheetView showGridLines="0" tabSelected="1" zoomScalePageLayoutView="0" workbookViewId="0" topLeftCell="A1">
      <selection activeCell="C4" sqref="C4"/>
    </sheetView>
  </sheetViews>
  <sheetFormatPr defaultColWidth="11.00390625" defaultRowHeight="15.75"/>
  <cols>
    <col min="1" max="1" width="5.125" style="3" customWidth="1"/>
    <col min="2" max="2" width="29.625" style="3" customWidth="1"/>
    <col min="3" max="3" width="21.375" style="3" customWidth="1"/>
    <col min="4" max="4" width="9.625" style="3" customWidth="1"/>
    <col min="5" max="6" width="15.00390625" style="3" customWidth="1"/>
    <col min="7" max="7" width="16.125" style="3" customWidth="1"/>
    <col min="8" max="16384" width="10.875" style="3" customWidth="1"/>
  </cols>
  <sheetData>
    <row r="2" ht="21">
      <c r="B2" s="21" t="s">
        <v>38</v>
      </c>
    </row>
    <row r="4" spans="2:4" ht="15.75">
      <c r="B4" s="3" t="s">
        <v>37</v>
      </c>
      <c r="C4" s="6">
        <v>3600</v>
      </c>
      <c r="D4" s="3" t="s">
        <v>9</v>
      </c>
    </row>
    <row r="5" spans="2:4" ht="15.75">
      <c r="B5" s="3" t="s">
        <v>17</v>
      </c>
      <c r="C5" s="3">
        <f>C4/12</f>
        <v>300</v>
      </c>
      <c r="D5" s="3" t="s">
        <v>9</v>
      </c>
    </row>
    <row r="7" spans="2:5" ht="81.75" customHeight="1">
      <c r="B7" s="27" t="s">
        <v>45</v>
      </c>
      <c r="C7" s="27"/>
      <c r="D7" s="27"/>
      <c r="E7" s="27"/>
    </row>
    <row r="8" spans="2:5" ht="15.75">
      <c r="B8" s="2"/>
      <c r="C8" s="1"/>
      <c r="D8" s="1"/>
      <c r="E8" s="1"/>
    </row>
    <row r="9" spans="2:5" ht="15.75">
      <c r="B9" s="25" t="s">
        <v>43</v>
      </c>
      <c r="C9" s="26" t="s">
        <v>44</v>
      </c>
      <c r="D9" s="1"/>
      <c r="E9" s="1"/>
    </row>
    <row r="10" ht="15.75">
      <c r="E10" s="5"/>
    </row>
    <row r="11" spans="2:5" ht="18.75">
      <c r="B11" s="20" t="s">
        <v>24</v>
      </c>
      <c r="E11" s="5"/>
    </row>
    <row r="12" ht="15.75">
      <c r="E12" s="5"/>
    </row>
    <row r="13" spans="2:7" ht="33" customHeight="1">
      <c r="B13" s="24" t="s">
        <v>2</v>
      </c>
      <c r="C13" s="24" t="s">
        <v>5</v>
      </c>
      <c r="D13" s="23" t="s">
        <v>8</v>
      </c>
      <c r="E13" s="24" t="s">
        <v>0</v>
      </c>
      <c r="F13" s="24" t="s">
        <v>1</v>
      </c>
      <c r="G13" s="5"/>
    </row>
    <row r="14" spans="2:7" ht="15.75">
      <c r="B14" s="3" t="s">
        <v>3</v>
      </c>
      <c r="C14" s="3" t="s">
        <v>6</v>
      </c>
      <c r="D14" s="3" t="s">
        <v>9</v>
      </c>
      <c r="E14" s="22">
        <v>0.2762</v>
      </c>
      <c r="F14" s="22">
        <v>0.3105</v>
      </c>
      <c r="G14" s="4"/>
    </row>
    <row r="15" spans="2:6" ht="15.75">
      <c r="B15" s="3" t="s">
        <v>4</v>
      </c>
      <c r="C15" s="3" t="s">
        <v>7</v>
      </c>
      <c r="D15" s="3" t="s">
        <v>10</v>
      </c>
      <c r="E15" s="22">
        <v>4.29</v>
      </c>
      <c r="F15" s="22">
        <v>6.25</v>
      </c>
    </row>
    <row r="16" spans="2:6" ht="15.75">
      <c r="B16" s="3" t="s">
        <v>19</v>
      </c>
      <c r="D16" s="3" t="s">
        <v>10</v>
      </c>
      <c r="E16" s="22">
        <v>0</v>
      </c>
      <c r="F16" s="22">
        <v>0</v>
      </c>
    </row>
    <row r="17" spans="2:6" ht="15.75">
      <c r="B17" s="3" t="s">
        <v>11</v>
      </c>
      <c r="D17" s="3" t="s">
        <v>9</v>
      </c>
      <c r="E17" s="22">
        <v>0.0125</v>
      </c>
      <c r="F17" s="22">
        <v>0.0127</v>
      </c>
    </row>
    <row r="18" spans="2:6" ht="15.75">
      <c r="B18" s="3" t="s">
        <v>12</v>
      </c>
      <c r="D18" s="3" t="s">
        <v>9</v>
      </c>
      <c r="E18" s="22">
        <v>0.1349</v>
      </c>
      <c r="F18" s="22">
        <v>0.1358</v>
      </c>
    </row>
    <row r="19" spans="2:6" ht="15.75">
      <c r="B19" s="3" t="s">
        <v>13</v>
      </c>
      <c r="D19" s="3" t="s">
        <v>9</v>
      </c>
      <c r="E19" s="22">
        <v>0</v>
      </c>
      <c r="F19" s="22">
        <v>0</v>
      </c>
    </row>
    <row r="20" spans="2:6" ht="15.75">
      <c r="B20" s="3" t="s">
        <v>14</v>
      </c>
      <c r="C20" s="3" t="s">
        <v>39</v>
      </c>
      <c r="D20" s="3" t="s">
        <v>10</v>
      </c>
      <c r="E20" s="22">
        <v>9.29</v>
      </c>
      <c r="F20" s="22">
        <v>9.31</v>
      </c>
    </row>
    <row r="21" spans="2:6" ht="15.75">
      <c r="B21" s="3" t="s">
        <v>15</v>
      </c>
      <c r="C21" s="3" t="s">
        <v>41</v>
      </c>
      <c r="D21" s="3" t="s">
        <v>10</v>
      </c>
      <c r="E21" s="22">
        <v>6.5</v>
      </c>
      <c r="F21" s="22">
        <v>6.5</v>
      </c>
    </row>
    <row r="22" spans="2:6" ht="15.75">
      <c r="B22" s="3" t="s">
        <v>16</v>
      </c>
      <c r="C22" s="3" t="s">
        <v>40</v>
      </c>
      <c r="D22" s="3" t="s">
        <v>10</v>
      </c>
      <c r="E22" s="22">
        <v>0.52</v>
      </c>
      <c r="F22" s="22">
        <v>0.52</v>
      </c>
    </row>
    <row r="24" ht="18.75">
      <c r="B24" s="20" t="s">
        <v>25</v>
      </c>
    </row>
    <row r="26" spans="2:7" ht="33" customHeight="1">
      <c r="B26" s="24" t="s">
        <v>2</v>
      </c>
      <c r="C26" s="24" t="s">
        <v>5</v>
      </c>
      <c r="D26" s="23" t="s">
        <v>8</v>
      </c>
      <c r="E26" s="24" t="s">
        <v>0</v>
      </c>
      <c r="F26" s="24" t="s">
        <v>1</v>
      </c>
      <c r="G26" s="24" t="s">
        <v>18</v>
      </c>
    </row>
    <row r="27" spans="2:7" ht="15.75">
      <c r="B27" s="3" t="s">
        <v>3</v>
      </c>
      <c r="C27" s="3" t="s">
        <v>6</v>
      </c>
      <c r="D27" s="3" t="s">
        <v>9</v>
      </c>
      <c r="E27" s="4">
        <f>E14*1.23</f>
        <v>0.339726</v>
      </c>
      <c r="F27" s="4">
        <f>F14*1.23</f>
        <v>0.381915</v>
      </c>
      <c r="G27" s="4">
        <v>0.3629</v>
      </c>
    </row>
    <row r="28" spans="2:7" ht="15.75">
      <c r="B28" s="3" t="s">
        <v>4</v>
      </c>
      <c r="C28" s="3" t="s">
        <v>7</v>
      </c>
      <c r="D28" s="3" t="s">
        <v>10</v>
      </c>
      <c r="E28" s="4">
        <f>E15*1.23</f>
        <v>5.2767</v>
      </c>
      <c r="F28" s="4">
        <f>F15*1.23</f>
        <v>7.6875</v>
      </c>
      <c r="G28" s="4">
        <v>7.98</v>
      </c>
    </row>
    <row r="29" spans="2:7" ht="15.75">
      <c r="B29" s="3" t="s">
        <v>19</v>
      </c>
      <c r="D29" s="3" t="s">
        <v>10</v>
      </c>
      <c r="E29" s="4">
        <f aca="true" t="shared" si="0" ref="E29:F35">E16*1.23</f>
        <v>0</v>
      </c>
      <c r="F29" s="4">
        <f t="shared" si="0"/>
        <v>0</v>
      </c>
      <c r="G29" s="4">
        <v>6.99</v>
      </c>
    </row>
    <row r="30" spans="2:7" ht="15.75">
      <c r="B30" s="3" t="s">
        <v>11</v>
      </c>
      <c r="D30" s="3" t="s">
        <v>9</v>
      </c>
      <c r="E30" s="4">
        <f t="shared" si="0"/>
        <v>0.015375</v>
      </c>
      <c r="F30" s="4">
        <f t="shared" si="0"/>
        <v>0.015621</v>
      </c>
      <c r="G30" s="4">
        <f>F30</f>
        <v>0.015621</v>
      </c>
    </row>
    <row r="31" spans="2:7" ht="15.75">
      <c r="B31" s="3" t="s">
        <v>12</v>
      </c>
      <c r="D31" s="3" t="s">
        <v>9</v>
      </c>
      <c r="E31" s="4">
        <f t="shared" si="0"/>
        <v>0.165927</v>
      </c>
      <c r="F31" s="4">
        <f t="shared" si="0"/>
        <v>0.16703400000000002</v>
      </c>
      <c r="G31" s="4">
        <f>F31</f>
        <v>0.16703400000000002</v>
      </c>
    </row>
    <row r="32" spans="2:7" ht="15.75">
      <c r="B32" s="3" t="s">
        <v>13</v>
      </c>
      <c r="D32" s="3" t="s">
        <v>9</v>
      </c>
      <c r="E32" s="4">
        <f t="shared" si="0"/>
        <v>0</v>
      </c>
      <c r="F32" s="4">
        <f t="shared" si="0"/>
        <v>0</v>
      </c>
      <c r="G32" s="4">
        <f>F32</f>
        <v>0</v>
      </c>
    </row>
    <row r="33" spans="2:7" ht="15.75">
      <c r="B33" s="3" t="s">
        <v>14</v>
      </c>
      <c r="C33" s="3" t="s">
        <v>39</v>
      </c>
      <c r="D33" s="3" t="s">
        <v>10</v>
      </c>
      <c r="E33" s="4">
        <f t="shared" si="0"/>
        <v>11.426699999999999</v>
      </c>
      <c r="F33" s="4">
        <f t="shared" si="0"/>
        <v>11.4513</v>
      </c>
      <c r="G33" s="4">
        <f>F33</f>
        <v>11.4513</v>
      </c>
    </row>
    <row r="34" spans="2:7" ht="15.75">
      <c r="B34" s="3" t="s">
        <v>15</v>
      </c>
      <c r="C34" s="3" t="s">
        <v>41</v>
      </c>
      <c r="D34" s="3" t="s">
        <v>10</v>
      </c>
      <c r="E34" s="4">
        <f t="shared" si="0"/>
        <v>7.995</v>
      </c>
      <c r="F34" s="4">
        <f t="shared" si="0"/>
        <v>7.995</v>
      </c>
      <c r="G34" s="4">
        <f>F34</f>
        <v>7.995</v>
      </c>
    </row>
    <row r="35" spans="2:7" ht="15.75">
      <c r="B35" s="3" t="s">
        <v>16</v>
      </c>
      <c r="C35" s="3" t="s">
        <v>40</v>
      </c>
      <c r="D35" s="3" t="s">
        <v>10</v>
      </c>
      <c r="E35" s="4">
        <f t="shared" si="0"/>
        <v>0.6396000000000001</v>
      </c>
      <c r="F35" s="4">
        <f t="shared" si="0"/>
        <v>0.6396000000000001</v>
      </c>
      <c r="G35" s="4">
        <f>F35</f>
        <v>0.6396000000000001</v>
      </c>
    </row>
    <row r="37" spans="2:7" ht="48" customHeight="1">
      <c r="B37" s="28" t="s">
        <v>26</v>
      </c>
      <c r="C37" s="28"/>
      <c r="D37" s="28"/>
      <c r="G37" s="4">
        <v>25</v>
      </c>
    </row>
    <row r="39" ht="18.75">
      <c r="B39" s="20" t="s">
        <v>27</v>
      </c>
    </row>
    <row r="40" ht="15.75">
      <c r="B40" s="7"/>
    </row>
    <row r="41" spans="2:7" ht="33" customHeight="1">
      <c r="B41" s="24" t="s">
        <v>2</v>
      </c>
      <c r="C41" s="24" t="s">
        <v>20</v>
      </c>
      <c r="D41" s="24" t="s">
        <v>21</v>
      </c>
      <c r="E41" s="24" t="s">
        <v>22</v>
      </c>
      <c r="F41" s="24" t="s">
        <v>23</v>
      </c>
      <c r="G41" s="24" t="s">
        <v>18</v>
      </c>
    </row>
    <row r="42" spans="2:7" ht="15.75">
      <c r="B42" s="3" t="s">
        <v>3</v>
      </c>
      <c r="C42" s="12">
        <f>$C$4</f>
        <v>3600</v>
      </c>
      <c r="D42" s="3" t="s">
        <v>9</v>
      </c>
      <c r="E42" s="8">
        <f>E27*$C42</f>
        <v>1223.0136</v>
      </c>
      <c r="F42" s="8">
        <f>F27*$C42</f>
        <v>1374.894</v>
      </c>
      <c r="G42" s="8">
        <f>G27*$C42</f>
        <v>1306.44</v>
      </c>
    </row>
    <row r="43" spans="2:7" ht="15.75">
      <c r="B43" s="3" t="s">
        <v>4</v>
      </c>
      <c r="C43" s="12">
        <v>12</v>
      </c>
      <c r="D43" s="3" t="s">
        <v>10</v>
      </c>
      <c r="E43" s="8">
        <f aca="true" t="shared" si="1" ref="E43:G50">E28*$C43</f>
        <v>63.3204</v>
      </c>
      <c r="F43" s="8">
        <f t="shared" si="1"/>
        <v>92.25</v>
      </c>
      <c r="G43" s="8">
        <f t="shared" si="1"/>
        <v>95.76</v>
      </c>
    </row>
    <row r="44" spans="2:7" ht="15.75">
      <c r="B44" s="3" t="s">
        <v>19</v>
      </c>
      <c r="C44" s="12">
        <v>12</v>
      </c>
      <c r="D44" s="3" t="s">
        <v>10</v>
      </c>
      <c r="E44" s="8">
        <f t="shared" si="1"/>
        <v>0</v>
      </c>
      <c r="F44" s="8">
        <f t="shared" si="1"/>
        <v>0</v>
      </c>
      <c r="G44" s="8">
        <f t="shared" si="1"/>
        <v>83.88</v>
      </c>
    </row>
    <row r="45" spans="2:7" ht="15.75">
      <c r="B45" s="3" t="s">
        <v>11</v>
      </c>
      <c r="C45" s="12">
        <f>$C$4</f>
        <v>3600</v>
      </c>
      <c r="D45" s="3" t="s">
        <v>9</v>
      </c>
      <c r="E45" s="8">
        <f t="shared" si="1"/>
        <v>55.35</v>
      </c>
      <c r="F45" s="8">
        <f t="shared" si="1"/>
        <v>56.2356</v>
      </c>
      <c r="G45" s="8">
        <f t="shared" si="1"/>
        <v>56.2356</v>
      </c>
    </row>
    <row r="46" spans="2:7" ht="15.75">
      <c r="B46" s="3" t="s">
        <v>12</v>
      </c>
      <c r="C46" s="12">
        <f>$C$4</f>
        <v>3600</v>
      </c>
      <c r="D46" s="3" t="s">
        <v>9</v>
      </c>
      <c r="E46" s="8">
        <f t="shared" si="1"/>
        <v>597.3371999999999</v>
      </c>
      <c r="F46" s="8">
        <f t="shared" si="1"/>
        <v>601.3224</v>
      </c>
      <c r="G46" s="8">
        <f t="shared" si="1"/>
        <v>601.3224</v>
      </c>
    </row>
    <row r="47" spans="2:7" ht="15.75">
      <c r="B47" s="3" t="s">
        <v>13</v>
      </c>
      <c r="C47" s="12">
        <f>$C$4</f>
        <v>3600</v>
      </c>
      <c r="D47" s="3" t="s">
        <v>9</v>
      </c>
      <c r="E47" s="8">
        <f t="shared" si="1"/>
        <v>0</v>
      </c>
      <c r="F47" s="8">
        <f t="shared" si="1"/>
        <v>0</v>
      </c>
      <c r="G47" s="8">
        <f t="shared" si="1"/>
        <v>0</v>
      </c>
    </row>
    <row r="48" spans="2:7" ht="15.75">
      <c r="B48" s="3" t="s">
        <v>14</v>
      </c>
      <c r="C48" s="12">
        <v>12</v>
      </c>
      <c r="D48" s="3" t="s">
        <v>10</v>
      </c>
      <c r="E48" s="8">
        <f t="shared" si="1"/>
        <v>137.1204</v>
      </c>
      <c r="F48" s="8">
        <f t="shared" si="1"/>
        <v>137.41559999999998</v>
      </c>
      <c r="G48" s="8">
        <f t="shared" si="1"/>
        <v>137.41559999999998</v>
      </c>
    </row>
    <row r="49" spans="2:7" ht="15.75">
      <c r="B49" s="3" t="s">
        <v>15</v>
      </c>
      <c r="C49" s="12">
        <v>12</v>
      </c>
      <c r="D49" s="3" t="s">
        <v>10</v>
      </c>
      <c r="E49" s="8">
        <f t="shared" si="1"/>
        <v>95.94</v>
      </c>
      <c r="F49" s="8">
        <f t="shared" si="1"/>
        <v>95.94</v>
      </c>
      <c r="G49" s="8">
        <f t="shared" si="1"/>
        <v>95.94</v>
      </c>
    </row>
    <row r="50" spans="2:7" ht="15.75">
      <c r="B50" s="3" t="s">
        <v>16</v>
      </c>
      <c r="C50" s="12">
        <v>12</v>
      </c>
      <c r="D50" s="3" t="s">
        <v>10</v>
      </c>
      <c r="E50" s="8">
        <f t="shared" si="1"/>
        <v>7.6752</v>
      </c>
      <c r="F50" s="8">
        <f t="shared" si="1"/>
        <v>7.6752</v>
      </c>
      <c r="G50" s="8">
        <f t="shared" si="1"/>
        <v>7.6752</v>
      </c>
    </row>
    <row r="52" spans="4:7" ht="21">
      <c r="D52" s="18" t="s">
        <v>28</v>
      </c>
      <c r="E52" s="19">
        <f>SUM(E42:E50)</f>
        <v>2179.7568</v>
      </c>
      <c r="F52" s="19">
        <f>SUM(F42:F50)</f>
        <v>2365.7328</v>
      </c>
      <c r="G52" s="19">
        <f>SUM(G42:G50)</f>
        <v>2384.6688</v>
      </c>
    </row>
    <row r="54" spans="4:7" ht="15.75">
      <c r="D54" s="10" t="s">
        <v>29</v>
      </c>
      <c r="E54" s="8">
        <f>E52/$C$4</f>
        <v>0.605488</v>
      </c>
      <c r="F54" s="8">
        <f>F52/$C$4</f>
        <v>0.6571480000000001</v>
      </c>
      <c r="G54" s="8">
        <f>G52/$C$4</f>
        <v>0.662408</v>
      </c>
    </row>
    <row r="56" ht="18.75">
      <c r="B56" s="20" t="s">
        <v>30</v>
      </c>
    </row>
    <row r="58" spans="2:3" ht="15.75">
      <c r="B58" s="9" t="s">
        <v>31</v>
      </c>
      <c r="C58" s="16">
        <f>F52/E52-1</f>
        <v>0.08531960996749732</v>
      </c>
    </row>
    <row r="59" spans="2:4" ht="15.75">
      <c r="B59" s="14" t="s">
        <v>34</v>
      </c>
      <c r="C59" s="17">
        <f>E52-G52</f>
        <v>-204.9119999999998</v>
      </c>
      <c r="D59" s="13" t="s">
        <v>32</v>
      </c>
    </row>
    <row r="60" spans="2:4" ht="15.75">
      <c r="B60" s="15" t="s">
        <v>33</v>
      </c>
      <c r="C60" s="11">
        <f>G52/E52-1</f>
        <v>0.09400681764130736</v>
      </c>
      <c r="D60" s="13"/>
    </row>
    <row r="61" spans="2:4" ht="15.75">
      <c r="B61" s="14" t="s">
        <v>35</v>
      </c>
      <c r="C61" s="17">
        <f>F52-G52</f>
        <v>-18.935999999999694</v>
      </c>
      <c r="D61" s="13" t="s">
        <v>32</v>
      </c>
    </row>
    <row r="62" spans="2:3" ht="15.75">
      <c r="B62" s="15" t="s">
        <v>33</v>
      </c>
      <c r="C62" s="11">
        <f>G52/F52-1</f>
        <v>0.008004285183854876</v>
      </c>
    </row>
    <row r="64" spans="2:5" ht="48.75" customHeight="1">
      <c r="B64" s="28" t="s">
        <v>36</v>
      </c>
      <c r="C64" s="28"/>
      <c r="D64" s="28"/>
      <c r="E64" s="28"/>
    </row>
    <row r="66" spans="2:5" ht="48.75" customHeight="1">
      <c r="B66" s="28" t="s">
        <v>42</v>
      </c>
      <c r="C66" s="28"/>
      <c r="D66" s="28"/>
      <c r="E66" s="28"/>
    </row>
  </sheetData>
  <sheetProtection/>
  <mergeCells count="4">
    <mergeCell ref="B7:E7"/>
    <mergeCell ref="B37:D37"/>
    <mergeCell ref="B64:E64"/>
    <mergeCell ref="B66:E66"/>
  </mergeCells>
  <hyperlinks>
    <hyperlink ref="C9" r:id="rId1" display="https://jakoszczedzacpieniadze.pl"/>
  </hyperlinks>
  <printOptions/>
  <pageMargins left="0.7" right="0.7" top="0.75" bottom="0.75" header="0.3" footer="0.3"/>
  <pageSetup orientation="portrait" paperSize="3"/>
  <tableParts>
    <tablePart r:id="rId4"/>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Michał Szafrański</dc:creator>
  <cp:keywords/>
  <dc:description/>
  <cp:lastModifiedBy>Michał Szafrański</cp:lastModifiedBy>
  <dcterms:created xsi:type="dcterms:W3CDTF">2019-01-15T11:01:55Z</dcterms:created>
  <dcterms:modified xsi:type="dcterms:W3CDTF">2019-01-16T17:36:25Z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