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/Dropbox/! Inbox/2020-08-04 - Blog ART - Obligacje/"/>
    </mc:Choice>
  </mc:AlternateContent>
  <xr:revisionPtr revIDLastSave="0" documentId="13_ncr:1_{9576BAB0-3465-184C-AE75-3C584028198E}" xr6:coauthVersionLast="45" xr6:coauthVersionMax="45" xr10:uidLastSave="{00000000-0000-0000-0000-000000000000}"/>
  <bookViews>
    <workbookView xWindow="0" yWindow="460" windowWidth="35840" windowHeight="21100" xr2:uid="{7B3FD71D-D37D-D14F-9B9B-2D5875CC99C9}"/>
  </bookViews>
  <sheets>
    <sheet name="4-LETNIE" sheetId="9" r:id="rId1"/>
    <sheet name="10-LETNIE" sheetId="7" r:id="rId2"/>
    <sheet name="6-LETNIE" sheetId="6" r:id="rId3"/>
    <sheet name="12-LETNIE" sheetId="8" r:id="rId4"/>
    <sheet name="Zestawieni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8" l="1"/>
  <c r="E20" i="6"/>
  <c r="E20" i="7"/>
  <c r="E20" i="9"/>
  <c r="D21" i="9"/>
  <c r="E21" i="9" s="1"/>
  <c r="C25" i="9" l="1"/>
  <c r="C23" i="9"/>
  <c r="C22" i="9"/>
  <c r="C21" i="9"/>
  <c r="C20" i="9"/>
  <c r="C29" i="9"/>
  <c r="D23" i="9"/>
  <c r="D22" i="9"/>
  <c r="F21" i="9"/>
  <c r="F20" i="9"/>
  <c r="D20" i="9"/>
  <c r="E10" i="9"/>
  <c r="D31" i="8"/>
  <c r="F31" i="8" s="1"/>
  <c r="D30" i="8"/>
  <c r="F30" i="8" s="1"/>
  <c r="D29" i="8"/>
  <c r="F29" i="8" s="1"/>
  <c r="C37" i="8"/>
  <c r="D28" i="8"/>
  <c r="F28" i="8" s="1"/>
  <c r="D27" i="8"/>
  <c r="F27" i="8" s="1"/>
  <c r="D26" i="8"/>
  <c r="F26" i="8" s="1"/>
  <c r="D25" i="8"/>
  <c r="F25" i="8" s="1"/>
  <c r="D24" i="8"/>
  <c r="F24" i="8" s="1"/>
  <c r="D23" i="8"/>
  <c r="F23" i="8" s="1"/>
  <c r="D22" i="8"/>
  <c r="F22" i="8" s="1"/>
  <c r="D21" i="8"/>
  <c r="E21" i="8" s="1"/>
  <c r="F20" i="8"/>
  <c r="D20" i="8"/>
  <c r="C20" i="8"/>
  <c r="E10" i="8"/>
  <c r="D29" i="7"/>
  <c r="F29" i="7" s="1"/>
  <c r="D28" i="7"/>
  <c r="F28" i="7" s="1"/>
  <c r="D27" i="7"/>
  <c r="F27" i="7" s="1"/>
  <c r="D26" i="7"/>
  <c r="F26" i="7" s="1"/>
  <c r="D25" i="7"/>
  <c r="F25" i="7" s="1"/>
  <c r="C35" i="7"/>
  <c r="D24" i="7"/>
  <c r="F24" i="7" s="1"/>
  <c r="D23" i="7"/>
  <c r="F23" i="7" s="1"/>
  <c r="D22" i="7"/>
  <c r="F22" i="7" s="1"/>
  <c r="D21" i="7"/>
  <c r="F20" i="7"/>
  <c r="D20" i="7"/>
  <c r="C20" i="7"/>
  <c r="E10" i="7"/>
  <c r="F21" i="7" l="1"/>
  <c r="E21" i="7"/>
  <c r="F22" i="9"/>
  <c r="E22" i="9"/>
  <c r="F23" i="9"/>
  <c r="E23" i="9"/>
  <c r="D25" i="9"/>
  <c r="C37" i="9" s="1"/>
  <c r="G20" i="9"/>
  <c r="D33" i="8"/>
  <c r="C45" i="8" s="1"/>
  <c r="F21" i="8"/>
  <c r="G20" i="8"/>
  <c r="D31" i="7"/>
  <c r="C43" i="7" s="1"/>
  <c r="G20" i="7"/>
  <c r="C31" i="6"/>
  <c r="H20" i="9" l="1"/>
  <c r="I20" i="9" s="1"/>
  <c r="H20" i="8"/>
  <c r="C21" i="8" s="1"/>
  <c r="H20" i="7"/>
  <c r="C21" i="7" s="1"/>
  <c r="D25" i="6"/>
  <c r="F25" i="6" s="1"/>
  <c r="D24" i="6"/>
  <c r="F24" i="6" s="1"/>
  <c r="D23" i="6"/>
  <c r="F23" i="6" s="1"/>
  <c r="D22" i="6"/>
  <c r="F22" i="6" s="1"/>
  <c r="D21" i="6"/>
  <c r="E21" i="6" s="1"/>
  <c r="F20" i="6"/>
  <c r="D20" i="6"/>
  <c r="C20" i="6"/>
  <c r="E10" i="6"/>
  <c r="G21" i="9" l="1"/>
  <c r="G21" i="8"/>
  <c r="G21" i="7"/>
  <c r="D27" i="6"/>
  <c r="C39" i="6" s="1"/>
  <c r="G20" i="6"/>
  <c r="H20" i="6" s="1"/>
  <c r="C21" i="6" s="1"/>
  <c r="F21" i="6"/>
  <c r="H21" i="9" l="1"/>
  <c r="H21" i="8"/>
  <c r="C22" i="8" s="1"/>
  <c r="E22" i="8" s="1"/>
  <c r="H21" i="7"/>
  <c r="C22" i="7" s="1"/>
  <c r="E22" i="7" s="1"/>
  <c r="G21" i="6"/>
  <c r="I21" i="9" l="1"/>
  <c r="G22" i="9"/>
  <c r="G22" i="8"/>
  <c r="H22" i="8" s="1"/>
  <c r="C23" i="8" s="1"/>
  <c r="E23" i="8" s="1"/>
  <c r="G22" i="7"/>
  <c r="H21" i="6"/>
  <c r="C22" i="6" s="1"/>
  <c r="E22" i="6" s="1"/>
  <c r="H22" i="9" l="1"/>
  <c r="G23" i="8"/>
  <c r="H23" i="8" s="1"/>
  <c r="C24" i="8" s="1"/>
  <c r="E24" i="8" s="1"/>
  <c r="H22" i="7"/>
  <c r="C23" i="7" s="1"/>
  <c r="E23" i="7" s="1"/>
  <c r="G22" i="6"/>
  <c r="I22" i="9" l="1"/>
  <c r="G23" i="9"/>
  <c r="E25" i="9"/>
  <c r="G24" i="8"/>
  <c r="H24" i="8" s="1"/>
  <c r="C25" i="8" s="1"/>
  <c r="E25" i="8" s="1"/>
  <c r="G23" i="7"/>
  <c r="H23" i="7" s="1"/>
  <c r="C24" i="7" s="1"/>
  <c r="E24" i="7" s="1"/>
  <c r="H22" i="6"/>
  <c r="C23" i="6" s="1"/>
  <c r="E23" i="6" s="1"/>
  <c r="H23" i="9" l="1"/>
  <c r="H25" i="9" s="1"/>
  <c r="C32" i="9" s="1"/>
  <c r="G25" i="8"/>
  <c r="H25" i="8" s="1"/>
  <c r="C26" i="8" s="1"/>
  <c r="E26" i="8" s="1"/>
  <c r="G24" i="7"/>
  <c r="H24" i="7" s="1"/>
  <c r="C25" i="7" s="1"/>
  <c r="E25" i="7" s="1"/>
  <c r="G23" i="6"/>
  <c r="H23" i="6" s="1"/>
  <c r="C24" i="6" s="1"/>
  <c r="E24" i="6" s="1"/>
  <c r="I23" i="9" l="1"/>
  <c r="I25" i="9" s="1"/>
  <c r="C33" i="9" s="1"/>
  <c r="G26" i="8"/>
  <c r="H26" i="8" s="1"/>
  <c r="C27" i="8" s="1"/>
  <c r="E27" i="8" s="1"/>
  <c r="G25" i="7"/>
  <c r="H25" i="7" s="1"/>
  <c r="C26" i="7" s="1"/>
  <c r="E26" i="7" s="1"/>
  <c r="G24" i="6"/>
  <c r="H24" i="6" s="1"/>
  <c r="C25" i="6" s="1"/>
  <c r="E25" i="6" s="1"/>
  <c r="G27" i="8" l="1"/>
  <c r="H27" i="8" s="1"/>
  <c r="C28" i="8" s="1"/>
  <c r="E28" i="8" s="1"/>
  <c r="G26" i="7"/>
  <c r="H26" i="7" s="1"/>
  <c r="C27" i="7" s="1"/>
  <c r="E27" i="7" s="1"/>
  <c r="G25" i="6"/>
  <c r="H25" i="6" s="1"/>
  <c r="C27" i="6" s="1"/>
  <c r="G28" i="8" l="1"/>
  <c r="H28" i="8" s="1"/>
  <c r="C29" i="8" s="1"/>
  <c r="E29" i="8" s="1"/>
  <c r="G27" i="7"/>
  <c r="H27" i="7" s="1"/>
  <c r="C28" i="7" s="1"/>
  <c r="E28" i="7" s="1"/>
  <c r="G29" i="8" l="1"/>
  <c r="H29" i="8" s="1"/>
  <c r="C30" i="8" s="1"/>
  <c r="E30" i="8" s="1"/>
  <c r="G28" i="7"/>
  <c r="H28" i="7" s="1"/>
  <c r="C29" i="7" s="1"/>
  <c r="E29" i="7" s="1"/>
  <c r="G30" i="8" l="1"/>
  <c r="H30" i="8" s="1"/>
  <c r="C31" i="8" s="1"/>
  <c r="E31" i="8" s="1"/>
  <c r="G29" i="7"/>
  <c r="H29" i="7" s="1"/>
  <c r="C31" i="7" s="1"/>
  <c r="G31" i="8" l="1"/>
  <c r="H31" i="8" s="1"/>
  <c r="C33" i="8" s="1"/>
  <c r="E31" i="7"/>
  <c r="C44" i="7" s="1"/>
  <c r="G27" i="6"/>
  <c r="C32" i="6" s="1"/>
  <c r="E27" i="6"/>
  <c r="C40" i="6" s="1"/>
  <c r="E33" i="8" l="1"/>
  <c r="C46" i="8" s="1"/>
  <c r="G33" i="8"/>
  <c r="G31" i="7"/>
  <c r="C36" i="7" s="1"/>
  <c r="C34" i="6"/>
  <c r="C35" i="6" s="1"/>
  <c r="C38" i="8" l="1"/>
  <c r="C40" i="8"/>
  <c r="C41" i="8" s="1"/>
  <c r="C38" i="7"/>
  <c r="C39" i="7" s="1"/>
  <c r="C46" i="7" s="1"/>
  <c r="C42" i="6"/>
  <c r="C37" i="6"/>
  <c r="C43" i="8" l="1"/>
  <c r="C48" i="8"/>
  <c r="C41" i="7"/>
  <c r="C38" i="9" l="1"/>
  <c r="G25" i="9" l="1"/>
  <c r="C30" i="9" l="1"/>
  <c r="C35" i="9" l="1"/>
  <c r="C40" i="9"/>
</calcChain>
</file>

<file path=xl/sharedStrings.xml><?xml version="1.0" encoding="utf-8"?>
<sst xmlns="http://schemas.openxmlformats.org/spreadsheetml/2006/main" count="181" uniqueCount="61">
  <si>
    <t>1. rok</t>
  </si>
  <si>
    <t>2. rok</t>
  </si>
  <si>
    <t>3. rok</t>
  </si>
  <si>
    <t>4. rok</t>
  </si>
  <si>
    <t>5. rok</t>
  </si>
  <si>
    <t>6. rok</t>
  </si>
  <si>
    <t>7. rok</t>
  </si>
  <si>
    <t>8. rok</t>
  </si>
  <si>
    <t>9. rok</t>
  </si>
  <si>
    <t>10. rok</t>
  </si>
  <si>
    <t>Kapitał</t>
  </si>
  <si>
    <t>Inflacja w pierwszym roku</t>
  </si>
  <si>
    <t>Podatek Belki</t>
  </si>
  <si>
    <t>Kapitał z odsetkami</t>
  </si>
  <si>
    <t>Na koniec</t>
  </si>
  <si>
    <t>Kwota podatku</t>
  </si>
  <si>
    <t>Odsetki netto</t>
  </si>
  <si>
    <t>Kupuję obligacje za</t>
  </si>
  <si>
    <t>Marża pierwszy rok</t>
  </si>
  <si>
    <t>Marża w kolejnych latach</t>
  </si>
  <si>
    <t>+ inflacja =</t>
  </si>
  <si>
    <t>Inflacja w kolejnych latach</t>
  </si>
  <si>
    <t>Otrzymam netto łącznie</t>
  </si>
  <si>
    <t>&lt;-- tu zmieniaj aby sprawdzić wynik</t>
  </si>
  <si>
    <t>Obligacje 6-letnie ROS (rodzinne)</t>
  </si>
  <si>
    <t>Obligacje 4-letnie COI</t>
  </si>
  <si>
    <t>Obligacje 10-letnie EDO</t>
  </si>
  <si>
    <t>&lt;-- tu powinno być 0 aby sprawdzić maksymalną wartość inflacji przed jaką chronią te obligacje</t>
  </si>
  <si>
    <t>Odsetki brutto</t>
  </si>
  <si>
    <t>Skumulowana inflacja</t>
  </si>
  <si>
    <t>Kapitał początkowy</t>
  </si>
  <si>
    <t>Zysk z uwzgl. inflacji</t>
  </si>
  <si>
    <t>Podsumowanie</t>
  </si>
  <si>
    <t>Obliczenia</t>
  </si>
  <si>
    <t xml:space="preserve"> </t>
  </si>
  <si>
    <t>Ile zeżarła inflacja w tym roku</t>
  </si>
  <si>
    <t>Otrzymane odsetki %</t>
  </si>
  <si>
    <t>Inflacja %</t>
  </si>
  <si>
    <t>Otrzymane odsetki brutto</t>
  </si>
  <si>
    <t>Ile łącznie zeżarła inflacja</t>
  </si>
  <si>
    <t>Parametry do obliczeń</t>
  </si>
  <si>
    <t>Arkusz pochodzi z bloga:</t>
  </si>
  <si>
    <t xml:space="preserve"> https://jakoszczedzacpieniadze.pl</t>
  </si>
  <si>
    <t>Ten arkusz umożliwia zweryfikowanie przed jaką maksymalną inflacją chronią obligacje skarbowe. Arkusz zawiera przykładowe dane dla obligacji emitowanych w sierpniu 2020 r.</t>
  </si>
  <si>
    <t>11. rok</t>
  </si>
  <si>
    <t>12. rok</t>
  </si>
  <si>
    <t>Otrzymane odsetki netto</t>
  </si>
  <si>
    <t>Rodzaj obligacji</t>
  </si>
  <si>
    <t>Marża w pierwszym roku</t>
  </si>
  <si>
    <t>Odsetki</t>
  </si>
  <si>
    <t>wypłacane</t>
  </si>
  <si>
    <t>kapitalizowane</t>
  </si>
  <si>
    <t>4-letnie COI</t>
  </si>
  <si>
    <t>10-letnie EDO</t>
  </si>
  <si>
    <t>6-letnie ROS</t>
  </si>
  <si>
    <t>12-letnie ROD</t>
  </si>
  <si>
    <t>0,75% + inflacja</t>
  </si>
  <si>
    <t>1,00% + inflacja</t>
  </si>
  <si>
    <t>1,25% + inflacja</t>
  </si>
  <si>
    <t>1,50% + inflacja</t>
  </si>
  <si>
    <t>Obligacje 12-letnie ROD (rodzinne)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</si>
</sst>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_);[Red]\(#,##0\ &quot;zł&quot;\)"/>
    <numFmt numFmtId="8" formatCode="#,##0.00\ &quot;zł&quot;_);[Red]\(#,##0.00\ &quot;zł&quot;\)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2" borderId="0" xfId="0" applyNumberFormat="1" applyFill="1" applyAlignment="1">
      <alignment vertical="top"/>
    </xf>
    <xf numFmtId="0" fontId="0" fillId="0" borderId="0" xfId="0" quotePrefix="1" applyAlignment="1">
      <alignment vertical="top"/>
    </xf>
    <xf numFmtId="10" fontId="0" fillId="0" borderId="0" xfId="0" applyNumberFormat="1" applyAlignment="1">
      <alignment horizontal="left" vertical="top"/>
    </xf>
    <xf numFmtId="6" fontId="0" fillId="2" borderId="0" xfId="0" applyNumberFormat="1" applyFill="1" applyAlignment="1">
      <alignment vertical="top"/>
    </xf>
    <xf numFmtId="8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8" fontId="1" fillId="0" borderId="0" xfId="0" applyNumberFormat="1" applyFont="1" applyAlignment="1">
      <alignment vertical="top"/>
    </xf>
    <xf numFmtId="0" fontId="0" fillId="0" borderId="0" xfId="0" applyAlignment="1">
      <alignment horizontal="right" vertical="top"/>
    </xf>
    <xf numFmtId="9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Fill="1" applyAlignment="1">
      <alignment vertical="top"/>
    </xf>
    <xf numFmtId="8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1" applyFont="1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4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4" formatCode="0.00%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88900</xdr:rowOff>
    </xdr:from>
    <xdr:to>
      <xdr:col>8</xdr:col>
      <xdr:colOff>774700</xdr:colOff>
      <xdr:row>2</xdr:row>
      <xdr:rowOff>78829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3690FE9-168F-C04E-B15A-FD63B8CE2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88900"/>
          <a:ext cx="2933700" cy="523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698500</xdr:colOff>
      <xdr:row>0</xdr:row>
      <xdr:rowOff>127000</xdr:rowOff>
    </xdr:from>
    <xdr:to>
      <xdr:col>8</xdr:col>
      <xdr:colOff>50800</xdr:colOff>
      <xdr:row>2</xdr:row>
      <xdr:rowOff>116929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0746D0-949E-344B-BD0C-0A1E55120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127000"/>
          <a:ext cx="2933700" cy="523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127000</xdr:rowOff>
    </xdr:from>
    <xdr:to>
      <xdr:col>8</xdr:col>
      <xdr:colOff>76200</xdr:colOff>
      <xdr:row>2</xdr:row>
      <xdr:rowOff>116929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A02570D-FEF0-B446-A936-07242213C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0" y="127000"/>
          <a:ext cx="2933700" cy="523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0</xdr:row>
      <xdr:rowOff>127000</xdr:rowOff>
    </xdr:from>
    <xdr:to>
      <xdr:col>8</xdr:col>
      <xdr:colOff>63500</xdr:colOff>
      <xdr:row>2</xdr:row>
      <xdr:rowOff>116929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CD435F7-4063-354B-845A-A0A26C595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3800" y="127000"/>
          <a:ext cx="2933700" cy="523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8B2E6C-3936-C84A-B3B6-4D91229788A8}" name="Tabela135" displayName="Tabela135" ref="B19:I23" totalsRowShown="0" headerRowDxfId="42" dataDxfId="41">
  <autoFilter ref="B19:I23" xr:uid="{48AC7A61-13D4-C24B-B4B6-0AC6236DB0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C9CDFB7-63A8-E840-9C3F-A749E86F86CB}" name=" " dataDxfId="40"/>
    <tableColumn id="2" xr3:uid="{A0D1175C-99EA-0D40-AEE4-B01F53829523}" name="Kapitał" dataDxfId="39">
      <calculatedColumnFormula>H19</calculatedColumnFormula>
    </tableColumn>
    <tableColumn id="3" xr3:uid="{AA5DBAD4-D418-6249-8069-85EFDAD4366A}" name="Inflacja %" dataDxfId="38">
      <calculatedColumnFormula>$C$13</calculatedColumnFormula>
    </tableColumn>
    <tableColumn id="4" xr3:uid="{E7E99CFE-7DE4-F74A-A021-987BF9890A74}" name="Ile zeżarła inflacja w tym roku" dataDxfId="37">
      <calculatedColumnFormula>C20*D20</calculatedColumnFormula>
    </tableColumn>
    <tableColumn id="5" xr3:uid="{65AEA7F1-8315-4C48-BA3F-FF24136867AF}" name="Otrzymane odsetki %" dataDxfId="36">
      <calculatedColumnFormula>D20+$C$10</calculatedColumnFormula>
    </tableColumn>
    <tableColumn id="6" xr3:uid="{43AF16B3-0D4B-E84F-BB7E-D19CAFD30916}" name="Otrzymane odsetki brutto" dataDxfId="35">
      <calculatedColumnFormula>C20*F20</calculatedColumnFormula>
    </tableColumn>
    <tableColumn id="7" xr3:uid="{A3FBE715-FD89-D049-9AB1-F43D6F6B1EAB}" name="Podatek Belki" dataDxfId="34">
      <calculatedColumnFormula>Tabela135[[#This Row],[Otrzymane odsetki brutto]]*0.19</calculatedColumnFormula>
    </tableColumn>
    <tableColumn id="8" xr3:uid="{6D2DAF9B-38BA-6A4C-9E6A-4CEAD3DEC253}" name="Otrzymane odsetki netto" dataDxfId="33">
      <calculatedColumnFormula>Tabela135[[#This Row],[Otrzymane odsetki brutto]]-Tabela135[[#This Row],[Podatek Belki]]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13A7FD-1C28-194D-AB96-68E856D8D508}" name="Tabela13" displayName="Tabela13" ref="B19:H29" totalsRowShown="0" headerRowDxfId="32" dataDxfId="31">
  <autoFilter ref="B19:H29" xr:uid="{48AC7A61-13D4-C24B-B4B6-0AC6236DB0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1DF5ECD-05EF-DB4A-A99E-4D27F0170FB3}" name=" " dataDxfId="30"/>
    <tableColumn id="2" xr3:uid="{758505F2-7EE5-0C40-A4B1-CC872F07CE30}" name="Kapitał" dataDxfId="29">
      <calculatedColumnFormula>H19</calculatedColumnFormula>
    </tableColumn>
    <tableColumn id="3" xr3:uid="{975427FE-D797-8C4D-99AD-BC83F6CF31F4}" name="Inflacja %" dataDxfId="28">
      <calculatedColumnFormula>$C$13</calculatedColumnFormula>
    </tableColumn>
    <tableColumn id="4" xr3:uid="{BAD5D49D-A2AF-3E4F-9F2B-C2F503B4C837}" name="Ile zeżarła inflacja w tym roku" dataDxfId="27">
      <calculatedColumnFormula>C20*D20</calculatedColumnFormula>
    </tableColumn>
    <tableColumn id="5" xr3:uid="{6C48D4FC-E1F1-B949-9488-0E30AA2B2221}" name="Otrzymane odsetki %" dataDxfId="26">
      <calculatedColumnFormula>D20+$C$10</calculatedColumnFormula>
    </tableColumn>
    <tableColumn id="6" xr3:uid="{76144179-733E-1447-BF73-A18B44F2E748}" name="Otrzymane odsetki brutto" dataDxfId="25">
      <calculatedColumnFormula>C20*F20</calculatedColumnFormula>
    </tableColumn>
    <tableColumn id="7" xr3:uid="{3B72CFA6-E646-9B4C-B0C7-BBF25558C90D}" name="Kapitał z odsetkami" dataDxfId="24">
      <calculatedColumnFormula>C20+G20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B25394-0578-5649-9BD6-6CC81D7B7B6E}" name="Tabela1" displayName="Tabela1" ref="B19:H25" totalsRowShown="0" headerRowDxfId="23" dataDxfId="22">
  <autoFilter ref="B19:H25" xr:uid="{48AC7A61-13D4-C24B-B4B6-0AC6236DB0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15ABB13-EB52-5541-A90B-D0D0D2300350}" name=" " dataDxfId="21"/>
    <tableColumn id="2" xr3:uid="{C89413FF-B5CE-5B4D-A0AA-316F243B855E}" name="Kapitał" dataDxfId="20">
      <calculatedColumnFormula>H19</calculatedColumnFormula>
    </tableColumn>
    <tableColumn id="3" xr3:uid="{ABD3B5F6-6856-5E45-9FCF-3B874FA3377B}" name="Inflacja %" dataDxfId="19">
      <calculatedColumnFormula>$C$13</calculatedColumnFormula>
    </tableColumn>
    <tableColumn id="4" xr3:uid="{53886B0C-DFA7-024F-B069-20369E63769C}" name="Ile zeżarła inflacja w tym roku" dataDxfId="18">
      <calculatedColumnFormula>C20*D20</calculatedColumnFormula>
    </tableColumn>
    <tableColumn id="5" xr3:uid="{E1F6F36F-A674-1949-AC7D-C0ECD80C33E3}" name="Otrzymane odsetki %" dataDxfId="17">
      <calculatedColumnFormula>D20+$C$10</calculatedColumnFormula>
    </tableColumn>
    <tableColumn id="6" xr3:uid="{7CA169D9-BDF5-1E49-8368-F78D5E9C6C76}" name="Otrzymane odsetki brutto" dataDxfId="16">
      <calculatedColumnFormula>C20*F20</calculatedColumnFormula>
    </tableColumn>
    <tableColumn id="7" xr3:uid="{C523D34C-3544-9F43-8F6D-A05DF5B067F2}" name="Kapitał z odsetkami" dataDxfId="15">
      <calculatedColumnFormula>C20+G20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13F967-57C4-5E48-98E2-1154518101E1}" name="Tabela134" displayName="Tabela134" ref="B19:H31" totalsRowShown="0" headerRowDxfId="14" dataDxfId="13">
  <autoFilter ref="B19:H31" xr:uid="{48AC7A61-13D4-C24B-B4B6-0AC6236DB0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415055D-E312-FE4F-AD49-B3D556FA2673}" name=" " dataDxfId="12"/>
    <tableColumn id="2" xr3:uid="{2A3C89D3-CF05-3D45-AD71-7139D1BB3910}" name="Kapitał" dataDxfId="11">
      <calculatedColumnFormula>H19</calculatedColumnFormula>
    </tableColumn>
    <tableColumn id="3" xr3:uid="{0997FE6A-B866-854C-8727-F6A2D5642958}" name="Inflacja %" dataDxfId="10">
      <calculatedColumnFormula>$C$13</calculatedColumnFormula>
    </tableColumn>
    <tableColumn id="4" xr3:uid="{39B9E08A-FA23-5B47-A955-6E9842A442E0}" name="Ile zeżarła inflacja w tym roku" dataDxfId="9">
      <calculatedColumnFormula>C20-C20/(1+D20)</calculatedColumnFormula>
    </tableColumn>
    <tableColumn id="5" xr3:uid="{87081076-8E9F-A749-91AB-F42A0A5A041C}" name="Otrzymane odsetki %" dataDxfId="8">
      <calculatedColumnFormula>D20+$C$10</calculatedColumnFormula>
    </tableColumn>
    <tableColumn id="6" xr3:uid="{86E13796-F368-7F43-B139-3C955571AF02}" name="Otrzymane odsetki brutto" dataDxfId="7">
      <calculatedColumnFormula>C20*F20</calculatedColumnFormula>
    </tableColumn>
    <tableColumn id="7" xr3:uid="{F164EC21-8517-D948-B785-519D89BCDD07}" name="Kapitał z odsetkami" dataDxfId="6">
      <calculatedColumnFormula>C20+G20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9C8D91-7E51-7B48-B00E-21E00BE4D9B2}" name="Tabela5" displayName="Tabela5" ref="B4:E8" totalsRowShown="0" headerRowDxfId="5" dataDxfId="4">
  <autoFilter ref="B4:E8" xr:uid="{455AF964-8153-1B42-AFAB-C2A519C9A5DC}">
    <filterColumn colId="0" hiddenButton="1"/>
    <filterColumn colId="1" hiddenButton="1"/>
    <filterColumn colId="2" hiddenButton="1"/>
    <filterColumn colId="3" hiddenButton="1"/>
  </autoFilter>
  <tableColumns count="4">
    <tableColumn id="1" xr3:uid="{5CA202C3-656D-3946-B6B2-EDC7022CB41A}" name="Rodzaj obligacji" dataDxfId="3"/>
    <tableColumn id="2" xr3:uid="{91BEF426-02FF-BB41-AB71-FCE175E09411}" name="Marża w pierwszym roku" dataDxfId="2"/>
    <tableColumn id="3" xr3:uid="{EF1F7E88-F183-1946-97CA-60A54EA5BF5D}" name="Marża w kolejnych latach" dataDxfId="1"/>
    <tableColumn id="4" xr3:uid="{4BACCD69-2F20-9A4F-92FD-0F97C9733F1E}" name="Odsetki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budzetdomowywtydzien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budzetdomowywtydzien.p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http://budzetdomowywtydzien.p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hyperlink" Target="http://budzetdomowywtydzien.p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1ACF-F12E-0041-87CB-0FEAEE766E02}">
  <dimension ref="B2:J43"/>
  <sheetViews>
    <sheetView showGridLines="0" tabSelected="1" workbookViewId="0">
      <selection activeCell="P17" sqref="P17"/>
    </sheetView>
  </sheetViews>
  <sheetFormatPr baseColWidth="10" defaultRowHeight="16" outlineLevelRow="1" x14ac:dyDescent="0.2"/>
  <cols>
    <col min="1" max="1" width="11.1640625" style="3" customWidth="1"/>
    <col min="2" max="2" width="23.1640625" style="3" customWidth="1"/>
    <col min="3" max="3" width="12.5" style="3" customWidth="1"/>
    <col min="4" max="4" width="9.5" style="3" customWidth="1"/>
    <col min="5" max="5" width="11.6640625" style="3" customWidth="1"/>
    <col min="6" max="6" width="10.5" style="3" customWidth="1"/>
    <col min="7" max="7" width="11" style="3" customWidth="1"/>
    <col min="8" max="8" width="13.83203125" style="3" customWidth="1"/>
    <col min="9" max="9" width="10.83203125" style="3"/>
    <col min="10" max="10" width="13.33203125" style="3" bestFit="1" customWidth="1"/>
    <col min="11" max="16384" width="10.83203125" style="3"/>
  </cols>
  <sheetData>
    <row r="2" spans="2:6" ht="26" x14ac:dyDescent="0.3">
      <c r="B2" s="1" t="s">
        <v>25</v>
      </c>
    </row>
    <row r="3" spans="2:6" ht="20" customHeight="1" x14ac:dyDescent="0.2"/>
    <row r="4" spans="2:6" ht="55" customHeight="1" outlineLevel="1" x14ac:dyDescent="0.2">
      <c r="B4" s="24" t="s">
        <v>43</v>
      </c>
      <c r="C4" s="24"/>
      <c r="D4" s="24"/>
      <c r="E4" s="24"/>
      <c r="F4" s="24"/>
    </row>
    <row r="5" spans="2:6" outlineLevel="1" x14ac:dyDescent="0.2">
      <c r="B5" s="18" t="s">
        <v>41</v>
      </c>
      <c r="C5" s="19" t="s">
        <v>42</v>
      </c>
    </row>
    <row r="6" spans="2:6" outlineLevel="1" x14ac:dyDescent="0.2"/>
    <row r="7" spans="2:6" ht="21" x14ac:dyDescent="0.2">
      <c r="B7" s="17" t="s">
        <v>40</v>
      </c>
    </row>
    <row r="9" spans="2:6" x14ac:dyDescent="0.2">
      <c r="B9" s="3" t="s">
        <v>18</v>
      </c>
      <c r="C9" s="4">
        <v>1.2999999999999999E-2</v>
      </c>
    </row>
    <row r="10" spans="2:6" x14ac:dyDescent="0.2">
      <c r="B10" s="3" t="s">
        <v>19</v>
      </c>
      <c r="C10" s="4">
        <v>7.4999999999999997E-3</v>
      </c>
      <c r="D10" s="5" t="s">
        <v>20</v>
      </c>
      <c r="E10" s="6">
        <f>C10+C13</f>
        <v>7.4999999999999997E-3</v>
      </c>
    </row>
    <row r="12" spans="2:6" x14ac:dyDescent="0.2">
      <c r="B12" s="3" t="s">
        <v>11</v>
      </c>
      <c r="C12" s="4">
        <v>3.3000000000000002E-2</v>
      </c>
      <c r="D12" s="3" t="s">
        <v>23</v>
      </c>
    </row>
    <row r="13" spans="2:6" x14ac:dyDescent="0.2">
      <c r="B13" s="3" t="s">
        <v>21</v>
      </c>
      <c r="C13" s="4">
        <v>0</v>
      </c>
      <c r="D13" s="3" t="s">
        <v>23</v>
      </c>
    </row>
    <row r="15" spans="2:6" x14ac:dyDescent="0.2">
      <c r="B15" s="3" t="s">
        <v>17</v>
      </c>
      <c r="C15" s="7">
        <v>1000</v>
      </c>
    </row>
    <row r="17" spans="2:10" ht="21" x14ac:dyDescent="0.2">
      <c r="B17" s="17" t="s">
        <v>33</v>
      </c>
    </row>
    <row r="19" spans="2:10" ht="51" x14ac:dyDescent="0.2">
      <c r="B19" s="5" t="s">
        <v>34</v>
      </c>
      <c r="C19" s="13" t="s">
        <v>10</v>
      </c>
      <c r="D19" s="13" t="s">
        <v>37</v>
      </c>
      <c r="E19" s="13" t="s">
        <v>35</v>
      </c>
      <c r="F19" s="13" t="s">
        <v>36</v>
      </c>
      <c r="G19" s="13" t="s">
        <v>38</v>
      </c>
      <c r="H19" s="13" t="s">
        <v>12</v>
      </c>
      <c r="I19" s="13" t="s">
        <v>46</v>
      </c>
    </row>
    <row r="20" spans="2:10" x14ac:dyDescent="0.2">
      <c r="B20" s="3" t="s">
        <v>0</v>
      </c>
      <c r="C20" s="8">
        <f>$C$15</f>
        <v>1000</v>
      </c>
      <c r="D20" s="4">
        <f>C12</f>
        <v>3.3000000000000002E-2</v>
      </c>
      <c r="E20" s="8">
        <f>C20-C20/(1+D20)</f>
        <v>31.945788964181929</v>
      </c>
      <c r="F20" s="9">
        <f>C9</f>
        <v>1.2999999999999999E-2</v>
      </c>
      <c r="G20" s="8">
        <f t="shared" ref="G20:G23" si="0">C20*F20</f>
        <v>13</v>
      </c>
      <c r="H20" s="8">
        <f>Tabela135[[#This Row],[Otrzymane odsetki brutto]]*0.19</f>
        <v>2.4700000000000002</v>
      </c>
      <c r="I20" s="8">
        <f>Tabela135[[#This Row],[Otrzymane odsetki brutto]]-Tabela135[[#This Row],[Podatek Belki]]</f>
        <v>10.53</v>
      </c>
    </row>
    <row r="21" spans="2:10" x14ac:dyDescent="0.2">
      <c r="B21" s="3" t="s">
        <v>1</v>
      </c>
      <c r="C21" s="8">
        <f>$C$15</f>
        <v>1000</v>
      </c>
      <c r="D21" s="4">
        <f>$C$13</f>
        <v>0</v>
      </c>
      <c r="E21" s="8">
        <f>C21-C21/(1+D21)</f>
        <v>0</v>
      </c>
      <c r="F21" s="9">
        <f>D21+$C$10</f>
        <v>7.4999999999999997E-3</v>
      </c>
      <c r="G21" s="8">
        <f t="shared" si="0"/>
        <v>7.5</v>
      </c>
      <c r="H21" s="8">
        <f>Tabela135[[#This Row],[Otrzymane odsetki brutto]]*0.19</f>
        <v>1.425</v>
      </c>
      <c r="I21" s="8">
        <f>Tabela135[[#This Row],[Otrzymane odsetki brutto]]-Tabela135[[#This Row],[Podatek Belki]]</f>
        <v>6.0750000000000002</v>
      </c>
    </row>
    <row r="22" spans="2:10" x14ac:dyDescent="0.2">
      <c r="B22" s="3" t="s">
        <v>2</v>
      </c>
      <c r="C22" s="8">
        <f>$C$15</f>
        <v>1000</v>
      </c>
      <c r="D22" s="4">
        <f>$C$13</f>
        <v>0</v>
      </c>
      <c r="E22" s="8">
        <f>C22-C22/(1+D22)</f>
        <v>0</v>
      </c>
      <c r="F22" s="9">
        <f>D22+$C$10</f>
        <v>7.4999999999999997E-3</v>
      </c>
      <c r="G22" s="8">
        <f t="shared" si="0"/>
        <v>7.5</v>
      </c>
      <c r="H22" s="8">
        <f>Tabela135[[#This Row],[Otrzymane odsetki brutto]]*0.19</f>
        <v>1.425</v>
      </c>
      <c r="I22" s="8">
        <f>Tabela135[[#This Row],[Otrzymane odsetki brutto]]-Tabela135[[#This Row],[Podatek Belki]]</f>
        <v>6.0750000000000002</v>
      </c>
    </row>
    <row r="23" spans="2:10" x14ac:dyDescent="0.2">
      <c r="B23" s="3" t="s">
        <v>3</v>
      </c>
      <c r="C23" s="8">
        <f>$C$15</f>
        <v>1000</v>
      </c>
      <c r="D23" s="4">
        <f>$C$13</f>
        <v>0</v>
      </c>
      <c r="E23" s="8">
        <f>C23-C23/(1+D23)</f>
        <v>0</v>
      </c>
      <c r="F23" s="9">
        <f>D23+$C$10</f>
        <v>7.4999999999999997E-3</v>
      </c>
      <c r="G23" s="8">
        <f t="shared" si="0"/>
        <v>7.5</v>
      </c>
      <c r="H23" s="8">
        <f>Tabela135[[#This Row],[Otrzymane odsetki brutto]]*0.19</f>
        <v>1.425</v>
      </c>
      <c r="I23" s="8">
        <f>Tabela135[[#This Row],[Otrzymane odsetki brutto]]-Tabela135[[#This Row],[Podatek Belki]]</f>
        <v>6.0750000000000002</v>
      </c>
    </row>
    <row r="24" spans="2:10" s="14" customFormat="1" x14ac:dyDescent="0.2">
      <c r="C24" s="15"/>
      <c r="D24" s="16"/>
      <c r="E24" s="15"/>
      <c r="F24" s="16"/>
      <c r="G24" s="15"/>
      <c r="H24" s="15"/>
    </row>
    <row r="25" spans="2:10" x14ac:dyDescent="0.2">
      <c r="B25" s="3" t="s">
        <v>14</v>
      </c>
      <c r="C25" s="10">
        <f>C15</f>
        <v>1000</v>
      </c>
      <c r="D25" s="9">
        <f>(1+D20)*(1+D21)*(1+D22)*(1+D23)-1</f>
        <v>3.2999999999999918E-2</v>
      </c>
      <c r="E25" s="8">
        <f>SUM(E20:E23)</f>
        <v>31.945788964181929</v>
      </c>
      <c r="F25" s="9"/>
      <c r="G25" s="8">
        <f>SUM(G20:G23)</f>
        <v>35.5</v>
      </c>
      <c r="H25" s="8">
        <f>SUM(Tabela135[Podatek Belki])</f>
        <v>6.7450000000000001</v>
      </c>
      <c r="I25" s="10">
        <f>SUM(Tabela135[Otrzymane odsetki netto])</f>
        <v>28.754999999999999</v>
      </c>
    </row>
    <row r="27" spans="2:10" ht="21" x14ac:dyDescent="0.2">
      <c r="B27" s="17" t="s">
        <v>32</v>
      </c>
    </row>
    <row r="29" spans="2:10" x14ac:dyDescent="0.2">
      <c r="B29" s="11" t="s">
        <v>30</v>
      </c>
      <c r="C29" s="10">
        <f>C15</f>
        <v>1000</v>
      </c>
    </row>
    <row r="30" spans="2:10" x14ac:dyDescent="0.2">
      <c r="B30" s="11" t="s">
        <v>28</v>
      </c>
      <c r="C30" s="8">
        <f>G25</f>
        <v>35.5</v>
      </c>
    </row>
    <row r="31" spans="2:10" x14ac:dyDescent="0.2">
      <c r="B31" s="11" t="s">
        <v>12</v>
      </c>
      <c r="C31" s="12">
        <v>0.19</v>
      </c>
      <c r="J31" s="8"/>
    </row>
    <row r="32" spans="2:10" x14ac:dyDescent="0.2">
      <c r="B32" s="11" t="s">
        <v>15</v>
      </c>
      <c r="C32" s="8">
        <f>H25</f>
        <v>6.7450000000000001</v>
      </c>
      <c r="J32" s="8"/>
    </row>
    <row r="33" spans="2:10" x14ac:dyDescent="0.2">
      <c r="B33" s="11" t="s">
        <v>16</v>
      </c>
      <c r="C33" s="10">
        <f>I25</f>
        <v>28.754999999999999</v>
      </c>
    </row>
    <row r="34" spans="2:10" x14ac:dyDescent="0.2">
      <c r="C34" s="8"/>
      <c r="J34" s="8"/>
    </row>
    <row r="35" spans="2:10" x14ac:dyDescent="0.2">
      <c r="B35" s="11" t="s">
        <v>22</v>
      </c>
      <c r="C35" s="10">
        <f>C15+C33</f>
        <v>1028.7550000000001</v>
      </c>
    </row>
    <row r="36" spans="2:10" x14ac:dyDescent="0.2">
      <c r="J36" s="8"/>
    </row>
    <row r="37" spans="2:10" x14ac:dyDescent="0.2">
      <c r="B37" s="11" t="s">
        <v>29</v>
      </c>
      <c r="C37" s="9">
        <f>D25</f>
        <v>3.2999999999999918E-2</v>
      </c>
      <c r="J37" s="8"/>
    </row>
    <row r="38" spans="2:10" x14ac:dyDescent="0.2">
      <c r="B38" s="11" t="s">
        <v>39</v>
      </c>
      <c r="C38" s="8">
        <f>E25</f>
        <v>31.945788964181929</v>
      </c>
      <c r="J38" s="8"/>
    </row>
    <row r="39" spans="2:10" x14ac:dyDescent="0.2">
      <c r="B39" s="11"/>
      <c r="C39" s="9"/>
      <c r="J39" s="8"/>
    </row>
    <row r="40" spans="2:10" ht="33" customHeight="1" x14ac:dyDescent="0.2">
      <c r="B40" s="11" t="s">
        <v>31</v>
      </c>
      <c r="C40" s="10">
        <f>C33-E25</f>
        <v>-3.1907889641819303</v>
      </c>
      <c r="D40" s="25" t="s">
        <v>27</v>
      </c>
      <c r="E40" s="25"/>
      <c r="F40" s="25"/>
      <c r="G40" s="25"/>
    </row>
    <row r="43" spans="2:10" x14ac:dyDescent="0.2">
      <c r="G43" s="8"/>
    </row>
  </sheetData>
  <mergeCells count="2">
    <mergeCell ref="B4:F4"/>
    <mergeCell ref="D40:G40"/>
  </mergeCells>
  <hyperlinks>
    <hyperlink ref="C5" r:id="rId1" display=" http://budzetdomowywtydzien.pl" xr:uid="{DBBE2F50-F836-F941-B1B4-35F5431F3708}"/>
  </hyperlinks>
  <pageMargins left="0.7" right="0.7" top="0.75" bottom="0.75" header="0.3" footer="0.3"/>
  <ignoredErrors>
    <ignoredError sqref="D20 F20 C20:C23 E20:E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03B8-5C7A-A14E-974A-FFFF91E34383}">
  <dimension ref="B2:J49"/>
  <sheetViews>
    <sheetView showGridLines="0" workbookViewId="0">
      <selection activeCell="N22" sqref="N22"/>
    </sheetView>
  </sheetViews>
  <sheetFormatPr baseColWidth="10" defaultRowHeight="16" outlineLevelRow="1" x14ac:dyDescent="0.2"/>
  <cols>
    <col min="1" max="1" width="11.1640625" style="3" customWidth="1"/>
    <col min="2" max="2" width="23.1640625" style="3" customWidth="1"/>
    <col min="3" max="3" width="12.5" style="3" customWidth="1"/>
    <col min="4" max="4" width="9.5" style="3" customWidth="1"/>
    <col min="5" max="5" width="11.6640625" style="3" customWidth="1"/>
    <col min="6" max="6" width="10.5" style="3" customWidth="1"/>
    <col min="7" max="7" width="11" style="3" customWidth="1"/>
    <col min="8" max="8" width="13.83203125" style="3" customWidth="1"/>
    <col min="9" max="9" width="10.83203125" style="3"/>
    <col min="10" max="10" width="13.33203125" style="3" bestFit="1" customWidth="1"/>
    <col min="11" max="16384" width="10.83203125" style="3"/>
  </cols>
  <sheetData>
    <row r="2" spans="2:6" ht="26" x14ac:dyDescent="0.3">
      <c r="B2" s="1" t="s">
        <v>26</v>
      </c>
    </row>
    <row r="3" spans="2:6" ht="21" customHeight="1" x14ac:dyDescent="0.2"/>
    <row r="4" spans="2:6" ht="55" customHeight="1" outlineLevel="1" x14ac:dyDescent="0.2">
      <c r="B4" s="24" t="s">
        <v>43</v>
      </c>
      <c r="C4" s="24"/>
      <c r="D4" s="24"/>
      <c r="E4" s="24"/>
      <c r="F4" s="24"/>
    </row>
    <row r="5" spans="2:6" outlineLevel="1" x14ac:dyDescent="0.2">
      <c r="B5" s="18" t="s">
        <v>41</v>
      </c>
      <c r="C5" s="19" t="s">
        <v>42</v>
      </c>
    </row>
    <row r="6" spans="2:6" outlineLevel="1" x14ac:dyDescent="0.2"/>
    <row r="7" spans="2:6" ht="21" x14ac:dyDescent="0.2">
      <c r="B7" s="17" t="s">
        <v>40</v>
      </c>
    </row>
    <row r="9" spans="2:6" x14ac:dyDescent="0.2">
      <c r="B9" s="3" t="s">
        <v>18</v>
      </c>
      <c r="C9" s="4">
        <v>1.7000000000000001E-2</v>
      </c>
    </row>
    <row r="10" spans="2:6" x14ac:dyDescent="0.2">
      <c r="B10" s="3" t="s">
        <v>19</v>
      </c>
      <c r="C10" s="4">
        <v>0.01</v>
      </c>
      <c r="D10" s="5" t="s">
        <v>20</v>
      </c>
      <c r="E10" s="6">
        <f>C10+C13</f>
        <v>5.3999999999999999E-2</v>
      </c>
    </row>
    <row r="12" spans="2:6" x14ac:dyDescent="0.2">
      <c r="B12" s="3" t="s">
        <v>11</v>
      </c>
      <c r="C12" s="4">
        <v>3.3000000000000002E-2</v>
      </c>
      <c r="D12" s="3" t="s">
        <v>23</v>
      </c>
    </row>
    <row r="13" spans="2:6" x14ac:dyDescent="0.2">
      <c r="B13" s="3" t="s">
        <v>21</v>
      </c>
      <c r="C13" s="4">
        <v>4.3999999999999997E-2</v>
      </c>
      <c r="D13" s="3" t="s">
        <v>23</v>
      </c>
    </row>
    <row r="15" spans="2:6" x14ac:dyDescent="0.2">
      <c r="B15" s="3" t="s">
        <v>17</v>
      </c>
      <c r="C15" s="7">
        <v>1000</v>
      </c>
    </row>
    <row r="17" spans="2:8" ht="21" x14ac:dyDescent="0.2">
      <c r="B17" s="17" t="s">
        <v>33</v>
      </c>
    </row>
    <row r="19" spans="2:8" ht="51" x14ac:dyDescent="0.2">
      <c r="B19" s="5" t="s">
        <v>34</v>
      </c>
      <c r="C19" s="13" t="s">
        <v>10</v>
      </c>
      <c r="D19" s="13" t="s">
        <v>37</v>
      </c>
      <c r="E19" s="13" t="s">
        <v>35</v>
      </c>
      <c r="F19" s="13" t="s">
        <v>36</v>
      </c>
      <c r="G19" s="13" t="s">
        <v>38</v>
      </c>
      <c r="H19" s="13" t="s">
        <v>13</v>
      </c>
    </row>
    <row r="20" spans="2:8" x14ac:dyDescent="0.2">
      <c r="B20" s="3" t="s">
        <v>0</v>
      </c>
      <c r="C20" s="8">
        <f>C15</f>
        <v>1000</v>
      </c>
      <c r="D20" s="4">
        <f>C12</f>
        <v>3.3000000000000002E-2</v>
      </c>
      <c r="E20" s="8">
        <f t="shared" ref="E20:E29" si="0">C20-C20/(1+D20)</f>
        <v>31.945788964181929</v>
      </c>
      <c r="F20" s="9">
        <f>C9</f>
        <v>1.7000000000000001E-2</v>
      </c>
      <c r="G20" s="8">
        <f t="shared" ref="G20:G24" si="1">C20*F20</f>
        <v>17</v>
      </c>
      <c r="H20" s="8">
        <f t="shared" ref="H20:H24" si="2">C20+G20</f>
        <v>1017</v>
      </c>
    </row>
    <row r="21" spans="2:8" x14ac:dyDescent="0.2">
      <c r="B21" s="3" t="s">
        <v>1</v>
      </c>
      <c r="C21" s="8">
        <f t="shared" ref="C21:C24" si="3">H20</f>
        <v>1017</v>
      </c>
      <c r="D21" s="4">
        <f t="shared" ref="D21:D29" si="4">$C$13</f>
        <v>4.3999999999999997E-2</v>
      </c>
      <c r="E21" s="8">
        <f t="shared" si="0"/>
        <v>42.862068965517324</v>
      </c>
      <c r="F21" s="9">
        <f t="shared" ref="F21:F29" si="5">D21+$C$10</f>
        <v>5.3999999999999999E-2</v>
      </c>
      <c r="G21" s="8">
        <f t="shared" si="1"/>
        <v>54.917999999999999</v>
      </c>
      <c r="H21" s="8">
        <f t="shared" si="2"/>
        <v>1071.9179999999999</v>
      </c>
    </row>
    <row r="22" spans="2:8" x14ac:dyDescent="0.2">
      <c r="B22" s="3" t="s">
        <v>2</v>
      </c>
      <c r="C22" s="8">
        <f t="shared" si="3"/>
        <v>1071.9179999999999</v>
      </c>
      <c r="D22" s="4">
        <f t="shared" si="4"/>
        <v>4.3999999999999997E-2</v>
      </c>
      <c r="E22" s="8">
        <f t="shared" si="0"/>
        <v>45.176620689655238</v>
      </c>
      <c r="F22" s="9">
        <f t="shared" si="5"/>
        <v>5.3999999999999999E-2</v>
      </c>
      <c r="G22" s="8">
        <f t="shared" si="1"/>
        <v>57.883571999999994</v>
      </c>
      <c r="H22" s="8">
        <f t="shared" si="2"/>
        <v>1129.8015719999999</v>
      </c>
    </row>
    <row r="23" spans="2:8" x14ac:dyDescent="0.2">
      <c r="B23" s="3" t="s">
        <v>3</v>
      </c>
      <c r="C23" s="8">
        <f t="shared" si="3"/>
        <v>1129.8015719999999</v>
      </c>
      <c r="D23" s="4">
        <f t="shared" si="4"/>
        <v>4.3999999999999997E-2</v>
      </c>
      <c r="E23" s="8">
        <f t="shared" si="0"/>
        <v>47.616158206896671</v>
      </c>
      <c r="F23" s="9">
        <f t="shared" si="5"/>
        <v>5.3999999999999999E-2</v>
      </c>
      <c r="G23" s="8">
        <f t="shared" si="1"/>
        <v>61.009284887999989</v>
      </c>
      <c r="H23" s="8">
        <f t="shared" si="2"/>
        <v>1190.8108568879998</v>
      </c>
    </row>
    <row r="24" spans="2:8" x14ac:dyDescent="0.2">
      <c r="B24" s="3" t="s">
        <v>4</v>
      </c>
      <c r="C24" s="8">
        <f t="shared" si="3"/>
        <v>1190.8108568879998</v>
      </c>
      <c r="D24" s="4">
        <f t="shared" si="4"/>
        <v>4.3999999999999997E-2</v>
      </c>
      <c r="E24" s="8">
        <f t="shared" si="0"/>
        <v>50.187430750069097</v>
      </c>
      <c r="F24" s="9">
        <f t="shared" si="5"/>
        <v>5.3999999999999999E-2</v>
      </c>
      <c r="G24" s="8">
        <f t="shared" si="1"/>
        <v>64.303786271951992</v>
      </c>
      <c r="H24" s="8">
        <f t="shared" si="2"/>
        <v>1255.1146431599518</v>
      </c>
    </row>
    <row r="25" spans="2:8" x14ac:dyDescent="0.2">
      <c r="B25" s="3" t="s">
        <v>5</v>
      </c>
      <c r="C25" s="8">
        <f t="shared" ref="C25:C29" si="6">H24</f>
        <v>1255.1146431599518</v>
      </c>
      <c r="D25" s="4">
        <f t="shared" si="4"/>
        <v>4.3999999999999997E-2</v>
      </c>
      <c r="E25" s="8">
        <f t="shared" si="0"/>
        <v>52.897552010572781</v>
      </c>
      <c r="F25" s="9">
        <f t="shared" si="5"/>
        <v>5.3999999999999999E-2</v>
      </c>
      <c r="G25" s="8">
        <f t="shared" ref="G25:G29" si="7">C25*F25</f>
        <v>67.776190730637396</v>
      </c>
      <c r="H25" s="8">
        <f t="shared" ref="H25:H29" si="8">C25+G25</f>
        <v>1322.8908338905892</v>
      </c>
    </row>
    <row r="26" spans="2:8" x14ac:dyDescent="0.2">
      <c r="B26" s="3" t="s">
        <v>6</v>
      </c>
      <c r="C26" s="8">
        <f t="shared" si="6"/>
        <v>1322.8908338905892</v>
      </c>
      <c r="D26" s="4">
        <f t="shared" si="4"/>
        <v>4.3999999999999997E-2</v>
      </c>
      <c r="E26" s="8">
        <f t="shared" si="0"/>
        <v>55.75401981914365</v>
      </c>
      <c r="F26" s="9">
        <f t="shared" si="5"/>
        <v>5.3999999999999999E-2</v>
      </c>
      <c r="G26" s="8">
        <f t="shared" si="7"/>
        <v>71.436105030091809</v>
      </c>
      <c r="H26" s="8">
        <f t="shared" si="8"/>
        <v>1394.326938920681</v>
      </c>
    </row>
    <row r="27" spans="2:8" x14ac:dyDescent="0.2">
      <c r="B27" s="3" t="s">
        <v>7</v>
      </c>
      <c r="C27" s="8">
        <f t="shared" si="6"/>
        <v>1394.326938920681</v>
      </c>
      <c r="D27" s="4">
        <f t="shared" si="4"/>
        <v>4.3999999999999997E-2</v>
      </c>
      <c r="E27" s="8">
        <f t="shared" si="0"/>
        <v>58.764736889377446</v>
      </c>
      <c r="F27" s="9">
        <f t="shared" si="5"/>
        <v>5.3999999999999999E-2</v>
      </c>
      <c r="G27" s="8">
        <f t="shared" si="7"/>
        <v>75.293654701716775</v>
      </c>
      <c r="H27" s="8">
        <f t="shared" si="8"/>
        <v>1469.6205936223978</v>
      </c>
    </row>
    <row r="28" spans="2:8" x14ac:dyDescent="0.2">
      <c r="B28" s="3" t="s">
        <v>8</v>
      </c>
      <c r="C28" s="8">
        <f t="shared" si="6"/>
        <v>1469.6205936223978</v>
      </c>
      <c r="D28" s="4">
        <f t="shared" si="4"/>
        <v>4.3999999999999997E-2</v>
      </c>
      <c r="E28" s="8">
        <f t="shared" si="0"/>
        <v>61.938032681403683</v>
      </c>
      <c r="F28" s="9">
        <f t="shared" si="5"/>
        <v>5.3999999999999999E-2</v>
      </c>
      <c r="G28" s="8">
        <f t="shared" si="7"/>
        <v>79.359512055609486</v>
      </c>
      <c r="H28" s="8">
        <f t="shared" si="8"/>
        <v>1548.9801056780072</v>
      </c>
    </row>
    <row r="29" spans="2:8" x14ac:dyDescent="0.2">
      <c r="B29" s="3" t="s">
        <v>9</v>
      </c>
      <c r="C29" s="8">
        <f t="shared" si="6"/>
        <v>1548.9801056780072</v>
      </c>
      <c r="D29" s="4">
        <f t="shared" si="4"/>
        <v>4.3999999999999997E-2</v>
      </c>
      <c r="E29" s="8">
        <f t="shared" si="0"/>
        <v>65.282686446199705</v>
      </c>
      <c r="F29" s="9">
        <f t="shared" si="5"/>
        <v>5.3999999999999999E-2</v>
      </c>
      <c r="G29" s="8">
        <f t="shared" si="7"/>
        <v>83.644925706612383</v>
      </c>
      <c r="H29" s="8">
        <f t="shared" si="8"/>
        <v>1632.6250313846197</v>
      </c>
    </row>
    <row r="30" spans="2:8" s="14" customFormat="1" x14ac:dyDescent="0.2">
      <c r="C30" s="15"/>
      <c r="D30" s="16"/>
      <c r="E30" s="15"/>
      <c r="F30" s="16"/>
      <c r="G30" s="15"/>
      <c r="H30" s="15"/>
    </row>
    <row r="31" spans="2:8" x14ac:dyDescent="0.2">
      <c r="B31" s="3" t="s">
        <v>14</v>
      </c>
      <c r="C31" s="10">
        <f>H29</f>
        <v>1632.6250313846197</v>
      </c>
      <c r="D31" s="9">
        <f>(1+D20)*(1+D21)*(1+D22)*(1+D23)*(1+D24)*(1+D25)*(1+D26)*(1+D27)*(1+D28)*(1+D29)-1</f>
        <v>0.52196550554246612</v>
      </c>
      <c r="E31" s="8">
        <f>SUM(E20:E29)</f>
        <v>512.42509542301752</v>
      </c>
      <c r="F31" s="9"/>
      <c r="G31" s="8">
        <f>SUM(G20:G29)</f>
        <v>632.62503138461989</v>
      </c>
    </row>
    <row r="33" spans="2:10" ht="21" x14ac:dyDescent="0.2">
      <c r="B33" s="17" t="s">
        <v>32</v>
      </c>
    </row>
    <row r="35" spans="2:10" x14ac:dyDescent="0.2">
      <c r="B35" s="11" t="s">
        <v>30</v>
      </c>
      <c r="C35" s="10">
        <f>C15</f>
        <v>1000</v>
      </c>
    </row>
    <row r="36" spans="2:10" x14ac:dyDescent="0.2">
      <c r="B36" s="11" t="s">
        <v>28</v>
      </c>
      <c r="C36" s="8">
        <f>G31</f>
        <v>632.62503138461989</v>
      </c>
    </row>
    <row r="37" spans="2:10" x14ac:dyDescent="0.2">
      <c r="B37" s="11" t="s">
        <v>12</v>
      </c>
      <c r="C37" s="12">
        <v>0.19</v>
      </c>
      <c r="J37" s="8"/>
    </row>
    <row r="38" spans="2:10" x14ac:dyDescent="0.2">
      <c r="B38" s="11" t="s">
        <v>15</v>
      </c>
      <c r="C38" s="8">
        <f>G31*C37</f>
        <v>120.19875596307779</v>
      </c>
      <c r="J38" s="8"/>
    </row>
    <row r="39" spans="2:10" x14ac:dyDescent="0.2">
      <c r="B39" s="11" t="s">
        <v>16</v>
      </c>
      <c r="C39" s="10">
        <f>G31-C38</f>
        <v>512.42627542154207</v>
      </c>
    </row>
    <row r="40" spans="2:10" x14ac:dyDescent="0.2">
      <c r="C40" s="8"/>
      <c r="J40" s="8"/>
    </row>
    <row r="41" spans="2:10" x14ac:dyDescent="0.2">
      <c r="B41" s="11" t="s">
        <v>22</v>
      </c>
      <c r="C41" s="10">
        <f>C15+C39</f>
        <v>1512.426275421542</v>
      </c>
    </row>
    <row r="42" spans="2:10" x14ac:dyDescent="0.2">
      <c r="J42" s="8"/>
    </row>
    <row r="43" spans="2:10" x14ac:dyDescent="0.2">
      <c r="B43" s="11" t="s">
        <v>29</v>
      </c>
      <c r="C43" s="9">
        <f>D31</f>
        <v>0.52196550554246612</v>
      </c>
      <c r="J43" s="8"/>
    </row>
    <row r="44" spans="2:10" x14ac:dyDescent="0.2">
      <c r="B44" s="11" t="s">
        <v>39</v>
      </c>
      <c r="C44" s="8">
        <f>E31</f>
        <v>512.42509542301752</v>
      </c>
      <c r="J44" s="8"/>
    </row>
    <row r="45" spans="2:10" x14ac:dyDescent="0.2">
      <c r="B45" s="11"/>
      <c r="C45" s="9"/>
      <c r="J45" s="8"/>
    </row>
    <row r="46" spans="2:10" ht="33" customHeight="1" x14ac:dyDescent="0.2">
      <c r="B46" s="11" t="s">
        <v>31</v>
      </c>
      <c r="C46" s="10">
        <f>C39-E31</f>
        <v>1.1799985245488642E-3</v>
      </c>
      <c r="D46" s="25" t="s">
        <v>27</v>
      </c>
      <c r="E46" s="25"/>
      <c r="F46" s="25"/>
      <c r="G46" s="25"/>
    </row>
    <row r="49" spans="7:7" x14ac:dyDescent="0.2">
      <c r="G49" s="8"/>
    </row>
  </sheetData>
  <mergeCells count="2">
    <mergeCell ref="B4:F4"/>
    <mergeCell ref="D46:G46"/>
  </mergeCells>
  <hyperlinks>
    <hyperlink ref="C5" r:id="rId1" display=" http://budzetdomowywtydzien.pl" xr:uid="{799B3989-3B22-4E4F-A214-4E7AEE7CE360}"/>
  </hyperlinks>
  <pageMargins left="0.7" right="0.7" top="0.75" bottom="0.75" header="0.3" footer="0.3"/>
  <ignoredErrors>
    <ignoredError sqref="C20:D20 F20 E20:E29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FD83-94A1-814F-8F99-5805BF090DEE}">
  <dimension ref="B2:J45"/>
  <sheetViews>
    <sheetView showGridLines="0" workbookViewId="0">
      <selection activeCell="J4" sqref="J4"/>
    </sheetView>
  </sheetViews>
  <sheetFormatPr baseColWidth="10" defaultRowHeight="16" outlineLevelRow="1" x14ac:dyDescent="0.2"/>
  <cols>
    <col min="1" max="1" width="11.1640625" style="3" customWidth="1"/>
    <col min="2" max="2" width="23.1640625" style="3" customWidth="1"/>
    <col min="3" max="3" width="12.5" style="3" customWidth="1"/>
    <col min="4" max="4" width="9.5" style="3" customWidth="1"/>
    <col min="5" max="5" width="11.6640625" style="3" customWidth="1"/>
    <col min="6" max="6" width="10.5" style="3" customWidth="1"/>
    <col min="7" max="7" width="11" style="3" customWidth="1"/>
    <col min="8" max="8" width="13.83203125" style="3" customWidth="1"/>
    <col min="9" max="9" width="10.83203125" style="3"/>
    <col min="10" max="10" width="13.33203125" style="3" bestFit="1" customWidth="1"/>
    <col min="11" max="16384" width="10.83203125" style="3"/>
  </cols>
  <sheetData>
    <row r="2" spans="2:6" ht="26" x14ac:dyDescent="0.2">
      <c r="B2" s="2" t="s">
        <v>24</v>
      </c>
    </row>
    <row r="3" spans="2:6" ht="20" customHeight="1" x14ac:dyDescent="0.2"/>
    <row r="4" spans="2:6" ht="55" customHeight="1" outlineLevel="1" x14ac:dyDescent="0.2">
      <c r="B4" s="24" t="s">
        <v>43</v>
      </c>
      <c r="C4" s="24"/>
      <c r="D4" s="24"/>
      <c r="E4" s="24"/>
      <c r="F4" s="24"/>
    </row>
    <row r="5" spans="2:6" outlineLevel="1" x14ac:dyDescent="0.2">
      <c r="B5" s="18" t="s">
        <v>41</v>
      </c>
      <c r="C5" s="19" t="s">
        <v>42</v>
      </c>
    </row>
    <row r="6" spans="2:6" outlineLevel="1" x14ac:dyDescent="0.2"/>
    <row r="7" spans="2:6" ht="21" x14ac:dyDescent="0.2">
      <c r="B7" s="17" t="s">
        <v>40</v>
      </c>
    </row>
    <row r="9" spans="2:6" x14ac:dyDescent="0.2">
      <c r="B9" s="3" t="s">
        <v>18</v>
      </c>
      <c r="C9" s="4">
        <v>1.4999999999999999E-2</v>
      </c>
    </row>
    <row r="10" spans="2:6" x14ac:dyDescent="0.2">
      <c r="B10" s="3" t="s">
        <v>19</v>
      </c>
      <c r="C10" s="4">
        <v>1.2500000000000001E-2</v>
      </c>
      <c r="D10" s="5" t="s">
        <v>20</v>
      </c>
      <c r="E10" s="6">
        <f>C10+C13</f>
        <v>5.7859999999999995E-2</v>
      </c>
    </row>
    <row r="12" spans="2:6" x14ac:dyDescent="0.2">
      <c r="B12" s="3" t="s">
        <v>11</v>
      </c>
      <c r="C12" s="4">
        <v>3.3000000000000002E-2</v>
      </c>
      <c r="D12" s="3" t="s">
        <v>23</v>
      </c>
    </row>
    <row r="13" spans="2:6" x14ac:dyDescent="0.2">
      <c r="B13" s="3" t="s">
        <v>21</v>
      </c>
      <c r="C13" s="4">
        <v>4.5359999999999998E-2</v>
      </c>
      <c r="D13" s="3" t="s">
        <v>23</v>
      </c>
    </row>
    <row r="15" spans="2:6" x14ac:dyDescent="0.2">
      <c r="B15" s="3" t="s">
        <v>17</v>
      </c>
      <c r="C15" s="7">
        <v>1000</v>
      </c>
    </row>
    <row r="17" spans="2:8" ht="21" x14ac:dyDescent="0.2">
      <c r="B17" s="17" t="s">
        <v>33</v>
      </c>
    </row>
    <row r="19" spans="2:8" ht="51" x14ac:dyDescent="0.2">
      <c r="B19" s="5" t="s">
        <v>34</v>
      </c>
      <c r="C19" s="13" t="s">
        <v>10</v>
      </c>
      <c r="D19" s="13" t="s">
        <v>37</v>
      </c>
      <c r="E19" s="13" t="s">
        <v>35</v>
      </c>
      <c r="F19" s="13" t="s">
        <v>36</v>
      </c>
      <c r="G19" s="13" t="s">
        <v>38</v>
      </c>
      <c r="H19" s="13" t="s">
        <v>13</v>
      </c>
    </row>
    <row r="20" spans="2:8" x14ac:dyDescent="0.2">
      <c r="B20" s="3" t="s">
        <v>0</v>
      </c>
      <c r="C20" s="8">
        <f>C15</f>
        <v>1000</v>
      </c>
      <c r="D20" s="4">
        <f>C12</f>
        <v>3.3000000000000002E-2</v>
      </c>
      <c r="E20" s="8">
        <f t="shared" ref="E20:E25" si="0">C20-C20/(1+D20)</f>
        <v>31.945788964181929</v>
      </c>
      <c r="F20" s="9">
        <f>C9</f>
        <v>1.4999999999999999E-2</v>
      </c>
      <c r="G20" s="8">
        <f t="shared" ref="G20:G25" si="1">C20*F20</f>
        <v>15</v>
      </c>
      <c r="H20" s="8">
        <f t="shared" ref="H20:H25" si="2">C20+G20</f>
        <v>1015</v>
      </c>
    </row>
    <row r="21" spans="2:8" x14ac:dyDescent="0.2">
      <c r="B21" s="3" t="s">
        <v>1</v>
      </c>
      <c r="C21" s="8">
        <f t="shared" ref="C21:C25" si="3">H20</f>
        <v>1015</v>
      </c>
      <c r="D21" s="4">
        <f>$C$13</f>
        <v>4.5359999999999998E-2</v>
      </c>
      <c r="E21" s="8">
        <f t="shared" si="0"/>
        <v>44.042626463610645</v>
      </c>
      <c r="F21" s="9">
        <f>D21+$C$10</f>
        <v>5.7859999999999995E-2</v>
      </c>
      <c r="G21" s="8">
        <f t="shared" si="1"/>
        <v>58.727899999999998</v>
      </c>
      <c r="H21" s="8">
        <f t="shared" si="2"/>
        <v>1073.7279000000001</v>
      </c>
    </row>
    <row r="22" spans="2:8" x14ac:dyDescent="0.2">
      <c r="B22" s="3" t="s">
        <v>2</v>
      </c>
      <c r="C22" s="8">
        <f t="shared" si="3"/>
        <v>1073.7279000000001</v>
      </c>
      <c r="D22" s="4">
        <f>$C$13</f>
        <v>4.5359999999999998E-2</v>
      </c>
      <c r="E22" s="8">
        <f t="shared" si="0"/>
        <v>46.590932830795282</v>
      </c>
      <c r="F22" s="9">
        <f>D22+$C$10</f>
        <v>5.7859999999999995E-2</v>
      </c>
      <c r="G22" s="8">
        <f t="shared" si="1"/>
        <v>62.125896294</v>
      </c>
      <c r="H22" s="8">
        <f t="shared" si="2"/>
        <v>1135.8537962940002</v>
      </c>
    </row>
    <row r="23" spans="2:8" x14ac:dyDescent="0.2">
      <c r="B23" s="3" t="s">
        <v>3</v>
      </c>
      <c r="C23" s="8">
        <f t="shared" si="3"/>
        <v>1135.8537962940002</v>
      </c>
      <c r="D23" s="4">
        <f>$C$13</f>
        <v>4.5359999999999998E-2</v>
      </c>
      <c r="E23" s="8">
        <f t="shared" si="0"/>
        <v>49.286684204384983</v>
      </c>
      <c r="F23" s="9">
        <f>D23+$C$10</f>
        <v>5.7859999999999995E-2</v>
      </c>
      <c r="G23" s="8">
        <f t="shared" si="1"/>
        <v>65.720500653570838</v>
      </c>
      <c r="H23" s="8">
        <f t="shared" si="2"/>
        <v>1201.5742969475709</v>
      </c>
    </row>
    <row r="24" spans="2:8" x14ac:dyDescent="0.2">
      <c r="B24" s="3" t="s">
        <v>4</v>
      </c>
      <c r="C24" s="8">
        <f t="shared" si="3"/>
        <v>1201.5742969475709</v>
      </c>
      <c r="D24" s="4">
        <f>$C$13</f>
        <v>4.5359999999999998E-2</v>
      </c>
      <c r="E24" s="8">
        <f t="shared" si="0"/>
        <v>52.138411752450793</v>
      </c>
      <c r="F24" s="9">
        <f>D24+$C$10</f>
        <v>5.7859999999999995E-2</v>
      </c>
      <c r="G24" s="8">
        <f t="shared" si="1"/>
        <v>69.523088821386452</v>
      </c>
      <c r="H24" s="8">
        <f t="shared" si="2"/>
        <v>1271.0973857689573</v>
      </c>
    </row>
    <row r="25" spans="2:8" x14ac:dyDescent="0.2">
      <c r="B25" s="3" t="s">
        <v>5</v>
      </c>
      <c r="C25" s="8">
        <f t="shared" si="3"/>
        <v>1271.0973857689573</v>
      </c>
      <c r="D25" s="4">
        <f>$C$13</f>
        <v>4.5359999999999998E-2</v>
      </c>
      <c r="E25" s="8">
        <f t="shared" si="0"/>
        <v>55.155140256447567</v>
      </c>
      <c r="F25" s="9">
        <f>D25+$C$10</f>
        <v>5.7859999999999995E-2</v>
      </c>
      <c r="G25" s="8">
        <f t="shared" si="1"/>
        <v>73.54569474059187</v>
      </c>
      <c r="H25" s="8">
        <f t="shared" si="2"/>
        <v>1344.6430805095492</v>
      </c>
    </row>
    <row r="26" spans="2:8" s="14" customFormat="1" x14ac:dyDescent="0.2">
      <c r="C26" s="15"/>
      <c r="D26" s="16"/>
      <c r="E26" s="15"/>
      <c r="F26" s="16"/>
      <c r="G26" s="15"/>
      <c r="H26" s="15"/>
    </row>
    <row r="27" spans="2:8" x14ac:dyDescent="0.2">
      <c r="B27" s="3" t="s">
        <v>14</v>
      </c>
      <c r="C27" s="10">
        <f>H25</f>
        <v>1344.6430805095492</v>
      </c>
      <c r="D27" s="9">
        <f>(1+D20)*(1+D21)*(1+D22)*(1+D23)*(1+D24)*(1+D25)-1</f>
        <v>0.28952483896477066</v>
      </c>
      <c r="E27" s="8">
        <f>SUM(E20:E25)</f>
        <v>279.1595844718712</v>
      </c>
      <c r="F27" s="9"/>
      <c r="G27" s="8">
        <f>SUM(G20:G25)</f>
        <v>344.64308050954912</v>
      </c>
    </row>
    <row r="29" spans="2:8" ht="21" x14ac:dyDescent="0.2">
      <c r="B29" s="17" t="s">
        <v>32</v>
      </c>
    </row>
    <row r="31" spans="2:8" x14ac:dyDescent="0.2">
      <c r="B31" s="11" t="s">
        <v>30</v>
      </c>
      <c r="C31" s="10">
        <f>C15</f>
        <v>1000</v>
      </c>
    </row>
    <row r="32" spans="2:8" x14ac:dyDescent="0.2">
      <c r="B32" s="11" t="s">
        <v>28</v>
      </c>
      <c r="C32" s="8">
        <f>G27</f>
        <v>344.64308050954912</v>
      </c>
    </row>
    <row r="33" spans="2:10" x14ac:dyDescent="0.2">
      <c r="B33" s="11" t="s">
        <v>12</v>
      </c>
      <c r="C33" s="12">
        <v>0.19</v>
      </c>
      <c r="J33" s="8"/>
    </row>
    <row r="34" spans="2:10" x14ac:dyDescent="0.2">
      <c r="B34" s="11" t="s">
        <v>15</v>
      </c>
      <c r="C34" s="8">
        <f>G27*C33</f>
        <v>65.482185296814336</v>
      </c>
      <c r="J34" s="8"/>
    </row>
    <row r="35" spans="2:10" x14ac:dyDescent="0.2">
      <c r="B35" s="11" t="s">
        <v>16</v>
      </c>
      <c r="C35" s="10">
        <f>G27-C34</f>
        <v>279.16089521273477</v>
      </c>
    </row>
    <row r="36" spans="2:10" x14ac:dyDescent="0.2">
      <c r="C36" s="8"/>
      <c r="J36" s="8"/>
    </row>
    <row r="37" spans="2:10" x14ac:dyDescent="0.2">
      <c r="B37" s="11" t="s">
        <v>22</v>
      </c>
      <c r="C37" s="10">
        <f>C15+C35</f>
        <v>1279.1608952127349</v>
      </c>
    </row>
    <row r="38" spans="2:10" x14ac:dyDescent="0.2">
      <c r="J38" s="8"/>
    </row>
    <row r="39" spans="2:10" x14ac:dyDescent="0.2">
      <c r="B39" s="11" t="s">
        <v>29</v>
      </c>
      <c r="C39" s="9">
        <f>D27</f>
        <v>0.28952483896477066</v>
      </c>
      <c r="J39" s="8"/>
    </row>
    <row r="40" spans="2:10" x14ac:dyDescent="0.2">
      <c r="B40" s="11" t="s">
        <v>39</v>
      </c>
      <c r="C40" s="8">
        <f>E27</f>
        <v>279.1595844718712</v>
      </c>
      <c r="J40" s="8"/>
    </row>
    <row r="41" spans="2:10" x14ac:dyDescent="0.2">
      <c r="B41" s="11"/>
      <c r="C41" s="9"/>
      <c r="J41" s="8"/>
    </row>
    <row r="42" spans="2:10" ht="33" customHeight="1" x14ac:dyDescent="0.2">
      <c r="B42" s="11" t="s">
        <v>31</v>
      </c>
      <c r="C42" s="10">
        <f>C35-E27</f>
        <v>1.3107408635733009E-3</v>
      </c>
      <c r="D42" s="25" t="s">
        <v>27</v>
      </c>
      <c r="E42" s="25"/>
      <c r="F42" s="25"/>
      <c r="G42" s="25"/>
    </row>
    <row r="45" spans="2:10" x14ac:dyDescent="0.2">
      <c r="G45" s="8"/>
    </row>
  </sheetData>
  <mergeCells count="2">
    <mergeCell ref="D42:G42"/>
    <mergeCell ref="B4:F4"/>
  </mergeCells>
  <hyperlinks>
    <hyperlink ref="C5" r:id="rId1" display=" http://budzetdomowywtydzien.pl" xr:uid="{96E579E8-BF75-F448-9378-D3371AF30CD2}"/>
  </hyperlinks>
  <pageMargins left="0.7" right="0.7" top="0.75" bottom="0.75" header="0.3" footer="0.3"/>
  <ignoredErrors>
    <ignoredError sqref="C20:D20 F20 E20:E25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F061-C034-504F-8DFE-080B277ABEA4}">
  <dimension ref="B2:J51"/>
  <sheetViews>
    <sheetView showGridLines="0" workbookViewId="0">
      <selection activeCell="J4" sqref="J4"/>
    </sheetView>
  </sheetViews>
  <sheetFormatPr baseColWidth="10" defaultRowHeight="16" outlineLevelRow="1" x14ac:dyDescent="0.2"/>
  <cols>
    <col min="1" max="1" width="11.1640625" style="3" customWidth="1"/>
    <col min="2" max="2" width="23.1640625" style="3" customWidth="1"/>
    <col min="3" max="3" width="16.83203125" style="3" customWidth="1"/>
    <col min="4" max="4" width="9.5" style="3" customWidth="1"/>
    <col min="5" max="5" width="11.6640625" style="3" customWidth="1"/>
    <col min="6" max="6" width="10.5" style="3" customWidth="1"/>
    <col min="7" max="7" width="11" style="3" customWidth="1"/>
    <col min="8" max="8" width="13.83203125" style="3" customWidth="1"/>
    <col min="9" max="9" width="10.83203125" style="3"/>
    <col min="10" max="10" width="13.33203125" style="3" bestFit="1" customWidth="1"/>
    <col min="11" max="16384" width="10.83203125" style="3"/>
  </cols>
  <sheetData>
    <row r="2" spans="2:6" ht="26" x14ac:dyDescent="0.2">
      <c r="B2" s="2" t="s">
        <v>60</v>
      </c>
    </row>
    <row r="3" spans="2:6" ht="20" customHeight="1" x14ac:dyDescent="0.2"/>
    <row r="4" spans="2:6" ht="55" customHeight="1" outlineLevel="1" x14ac:dyDescent="0.2">
      <c r="B4" s="24" t="s">
        <v>43</v>
      </c>
      <c r="C4" s="24"/>
      <c r="D4" s="24"/>
      <c r="E4" s="24"/>
      <c r="F4" s="24"/>
    </row>
    <row r="5" spans="2:6" outlineLevel="1" x14ac:dyDescent="0.2">
      <c r="B5" s="18" t="s">
        <v>41</v>
      </c>
      <c r="C5" s="19" t="s">
        <v>42</v>
      </c>
    </row>
    <row r="6" spans="2:6" outlineLevel="1" x14ac:dyDescent="0.2"/>
    <row r="7" spans="2:6" ht="21" x14ac:dyDescent="0.2">
      <c r="B7" s="17" t="s">
        <v>40</v>
      </c>
    </row>
    <row r="9" spans="2:6" x14ac:dyDescent="0.2">
      <c r="B9" s="3" t="s">
        <v>18</v>
      </c>
      <c r="C9" s="4">
        <v>0.02</v>
      </c>
    </row>
    <row r="10" spans="2:6" x14ac:dyDescent="0.2">
      <c r="B10" s="3" t="s">
        <v>19</v>
      </c>
      <c r="C10" s="4">
        <v>1.4999999999999999E-2</v>
      </c>
      <c r="D10" s="5" t="s">
        <v>20</v>
      </c>
      <c r="E10" s="6">
        <f>C10+C13</f>
        <v>0.115</v>
      </c>
    </row>
    <row r="12" spans="2:6" x14ac:dyDescent="0.2">
      <c r="B12" s="3" t="s">
        <v>11</v>
      </c>
      <c r="C12" s="4">
        <v>3.3000000000000002E-2</v>
      </c>
      <c r="D12" s="3" t="s">
        <v>23</v>
      </c>
    </row>
    <row r="13" spans="2:6" x14ac:dyDescent="0.2">
      <c r="B13" s="3" t="s">
        <v>21</v>
      </c>
      <c r="C13" s="4">
        <v>0.1</v>
      </c>
      <c r="D13" s="3" t="s">
        <v>23</v>
      </c>
    </row>
    <row r="15" spans="2:6" x14ac:dyDescent="0.2">
      <c r="B15" s="3" t="s">
        <v>17</v>
      </c>
      <c r="C15" s="7">
        <v>1000</v>
      </c>
    </row>
    <row r="17" spans="2:8" ht="21" x14ac:dyDescent="0.2">
      <c r="B17" s="17" t="s">
        <v>33</v>
      </c>
    </row>
    <row r="19" spans="2:8" ht="51" x14ac:dyDescent="0.2">
      <c r="B19" s="5" t="s">
        <v>34</v>
      </c>
      <c r="C19" s="13" t="s">
        <v>10</v>
      </c>
      <c r="D19" s="13" t="s">
        <v>37</v>
      </c>
      <c r="E19" s="13" t="s">
        <v>35</v>
      </c>
      <c r="F19" s="13" t="s">
        <v>36</v>
      </c>
      <c r="G19" s="13" t="s">
        <v>38</v>
      </c>
      <c r="H19" s="13" t="s">
        <v>13</v>
      </c>
    </row>
    <row r="20" spans="2:8" x14ac:dyDescent="0.2">
      <c r="B20" s="3" t="s">
        <v>0</v>
      </c>
      <c r="C20" s="8">
        <f>C15</f>
        <v>1000</v>
      </c>
      <c r="D20" s="4">
        <f>C12</f>
        <v>3.3000000000000002E-2</v>
      </c>
      <c r="E20" s="8">
        <f t="shared" ref="E20:E31" si="0">C20-C20/(1+D20)</f>
        <v>31.945788964181929</v>
      </c>
      <c r="F20" s="9">
        <f>C9</f>
        <v>0.02</v>
      </c>
      <c r="G20" s="8">
        <f t="shared" ref="G20:G28" si="1">C20*F20</f>
        <v>20</v>
      </c>
      <c r="H20" s="8">
        <f t="shared" ref="H20:H28" si="2">C20+G20</f>
        <v>1020</v>
      </c>
    </row>
    <row r="21" spans="2:8" x14ac:dyDescent="0.2">
      <c r="B21" s="3" t="s">
        <v>1</v>
      </c>
      <c r="C21" s="8">
        <f t="shared" ref="C21:C28" si="3">H20</f>
        <v>1020</v>
      </c>
      <c r="D21" s="4">
        <f t="shared" ref="D21:D31" si="4">$C$13</f>
        <v>0.1</v>
      </c>
      <c r="E21" s="8">
        <f t="shared" si="0"/>
        <v>92.727272727272748</v>
      </c>
      <c r="F21" s="9">
        <f t="shared" ref="F21:F31" si="5">D21+$C$10</f>
        <v>0.115</v>
      </c>
      <c r="G21" s="8">
        <f t="shared" si="1"/>
        <v>117.30000000000001</v>
      </c>
      <c r="H21" s="8">
        <f t="shared" si="2"/>
        <v>1137.3</v>
      </c>
    </row>
    <row r="22" spans="2:8" x14ac:dyDescent="0.2">
      <c r="B22" s="3" t="s">
        <v>2</v>
      </c>
      <c r="C22" s="8">
        <f t="shared" si="3"/>
        <v>1137.3</v>
      </c>
      <c r="D22" s="4">
        <f t="shared" si="4"/>
        <v>0.1</v>
      </c>
      <c r="E22" s="8">
        <f t="shared" si="0"/>
        <v>103.39090909090919</v>
      </c>
      <c r="F22" s="9">
        <f t="shared" si="5"/>
        <v>0.115</v>
      </c>
      <c r="G22" s="8">
        <f t="shared" si="1"/>
        <v>130.7895</v>
      </c>
      <c r="H22" s="8">
        <f t="shared" si="2"/>
        <v>1268.0895</v>
      </c>
    </row>
    <row r="23" spans="2:8" x14ac:dyDescent="0.2">
      <c r="B23" s="3" t="s">
        <v>3</v>
      </c>
      <c r="C23" s="8">
        <f t="shared" si="3"/>
        <v>1268.0895</v>
      </c>
      <c r="D23" s="4">
        <f t="shared" si="4"/>
        <v>0.1</v>
      </c>
      <c r="E23" s="8">
        <f t="shared" si="0"/>
        <v>115.28086363636385</v>
      </c>
      <c r="F23" s="9">
        <f t="shared" si="5"/>
        <v>0.115</v>
      </c>
      <c r="G23" s="8">
        <f t="shared" si="1"/>
        <v>145.83029250000001</v>
      </c>
      <c r="H23" s="8">
        <f t="shared" si="2"/>
        <v>1413.9197925000001</v>
      </c>
    </row>
    <row r="24" spans="2:8" x14ac:dyDescent="0.2">
      <c r="B24" s="3" t="s">
        <v>4</v>
      </c>
      <c r="C24" s="8">
        <f t="shared" si="3"/>
        <v>1413.9197925000001</v>
      </c>
      <c r="D24" s="4">
        <f t="shared" si="4"/>
        <v>0.1</v>
      </c>
      <c r="E24" s="8">
        <f t="shared" si="0"/>
        <v>128.53816295454567</v>
      </c>
      <c r="F24" s="9">
        <f t="shared" si="5"/>
        <v>0.115</v>
      </c>
      <c r="G24" s="8">
        <f t="shared" si="1"/>
        <v>162.60077613750002</v>
      </c>
      <c r="H24" s="8">
        <f t="shared" si="2"/>
        <v>1576.5205686375002</v>
      </c>
    </row>
    <row r="25" spans="2:8" x14ac:dyDescent="0.2">
      <c r="B25" s="3" t="s">
        <v>5</v>
      </c>
      <c r="C25" s="8">
        <f t="shared" si="3"/>
        <v>1576.5205686375002</v>
      </c>
      <c r="D25" s="4">
        <f t="shared" si="4"/>
        <v>0.1</v>
      </c>
      <c r="E25" s="8">
        <f t="shared" si="0"/>
        <v>143.32005169431841</v>
      </c>
      <c r="F25" s="9">
        <f t="shared" si="5"/>
        <v>0.115</v>
      </c>
      <c r="G25" s="8">
        <f t="shared" si="1"/>
        <v>181.29986539331253</v>
      </c>
      <c r="H25" s="8">
        <f t="shared" si="2"/>
        <v>1757.8204340308127</v>
      </c>
    </row>
    <row r="26" spans="2:8" x14ac:dyDescent="0.2">
      <c r="B26" s="3" t="s">
        <v>6</v>
      </c>
      <c r="C26" s="8">
        <f t="shared" si="3"/>
        <v>1757.8204340308127</v>
      </c>
      <c r="D26" s="4">
        <f t="shared" si="4"/>
        <v>0.1</v>
      </c>
      <c r="E26" s="8">
        <f t="shared" si="0"/>
        <v>159.80185763916484</v>
      </c>
      <c r="F26" s="9">
        <f t="shared" si="5"/>
        <v>0.115</v>
      </c>
      <c r="G26" s="8">
        <f t="shared" si="1"/>
        <v>202.14934991354349</v>
      </c>
      <c r="H26" s="8">
        <f t="shared" si="2"/>
        <v>1959.9697839443563</v>
      </c>
    </row>
    <row r="27" spans="2:8" x14ac:dyDescent="0.2">
      <c r="B27" s="3" t="s">
        <v>7</v>
      </c>
      <c r="C27" s="8">
        <f t="shared" si="3"/>
        <v>1959.9697839443563</v>
      </c>
      <c r="D27" s="4">
        <f t="shared" si="4"/>
        <v>0.1</v>
      </c>
      <c r="E27" s="8">
        <f t="shared" si="0"/>
        <v>178.17907126766886</v>
      </c>
      <c r="F27" s="9">
        <f t="shared" si="5"/>
        <v>0.115</v>
      </c>
      <c r="G27" s="8">
        <f t="shared" si="1"/>
        <v>225.39652515360098</v>
      </c>
      <c r="H27" s="8">
        <f t="shared" si="2"/>
        <v>2185.3663090979571</v>
      </c>
    </row>
    <row r="28" spans="2:8" x14ac:dyDescent="0.2">
      <c r="B28" s="3" t="s">
        <v>8</v>
      </c>
      <c r="C28" s="8">
        <f t="shared" si="3"/>
        <v>2185.3663090979571</v>
      </c>
      <c r="D28" s="4">
        <f t="shared" si="4"/>
        <v>0.1</v>
      </c>
      <c r="E28" s="8">
        <f t="shared" si="0"/>
        <v>198.66966446345077</v>
      </c>
      <c r="F28" s="9">
        <f t="shared" si="5"/>
        <v>0.115</v>
      </c>
      <c r="G28" s="8">
        <f t="shared" si="1"/>
        <v>251.31712554626509</v>
      </c>
      <c r="H28" s="8">
        <f t="shared" si="2"/>
        <v>2436.6834346442224</v>
      </c>
    </row>
    <row r="29" spans="2:8" x14ac:dyDescent="0.2">
      <c r="B29" s="3" t="s">
        <v>9</v>
      </c>
      <c r="C29" s="8">
        <f t="shared" ref="C29:C31" si="6">H28</f>
        <v>2436.6834346442224</v>
      </c>
      <c r="D29" s="4">
        <f t="shared" si="4"/>
        <v>0.1</v>
      </c>
      <c r="E29" s="8">
        <f t="shared" si="0"/>
        <v>221.51667587674774</v>
      </c>
      <c r="F29" s="9">
        <f t="shared" si="5"/>
        <v>0.115</v>
      </c>
      <c r="G29" s="8">
        <f t="shared" ref="G29:G31" si="7">C29*F29</f>
        <v>280.2185949840856</v>
      </c>
      <c r="H29" s="8">
        <f t="shared" ref="H29:H31" si="8">C29+G29</f>
        <v>2716.9020296283079</v>
      </c>
    </row>
    <row r="30" spans="2:8" x14ac:dyDescent="0.2">
      <c r="B30" s="3" t="s">
        <v>44</v>
      </c>
      <c r="C30" s="8">
        <f t="shared" si="6"/>
        <v>2716.9020296283079</v>
      </c>
      <c r="D30" s="4">
        <f t="shared" si="4"/>
        <v>0.1</v>
      </c>
      <c r="E30" s="8">
        <f t="shared" si="0"/>
        <v>246.99109360257353</v>
      </c>
      <c r="F30" s="9">
        <f t="shared" si="5"/>
        <v>0.115</v>
      </c>
      <c r="G30" s="8">
        <f t="shared" si="7"/>
        <v>312.44373340725542</v>
      </c>
      <c r="H30" s="8">
        <f t="shared" si="8"/>
        <v>3029.3457630355633</v>
      </c>
    </row>
    <row r="31" spans="2:8" x14ac:dyDescent="0.2">
      <c r="B31" s="3" t="s">
        <v>45</v>
      </c>
      <c r="C31" s="8">
        <f t="shared" si="6"/>
        <v>3029.3457630355633</v>
      </c>
      <c r="D31" s="4">
        <f t="shared" si="4"/>
        <v>0.1</v>
      </c>
      <c r="E31" s="8">
        <f t="shared" si="0"/>
        <v>275.39506936686939</v>
      </c>
      <c r="F31" s="9">
        <f t="shared" si="5"/>
        <v>0.115</v>
      </c>
      <c r="G31" s="8">
        <f t="shared" si="7"/>
        <v>348.37476274908983</v>
      </c>
      <c r="H31" s="8">
        <f t="shared" si="8"/>
        <v>3377.7205257846531</v>
      </c>
    </row>
    <row r="32" spans="2:8" s="14" customFormat="1" x14ac:dyDescent="0.2">
      <c r="C32" s="15"/>
      <c r="D32" s="16"/>
      <c r="E32" s="15"/>
      <c r="F32" s="16"/>
      <c r="G32" s="15"/>
      <c r="H32" s="15"/>
    </row>
    <row r="33" spans="2:10" x14ac:dyDescent="0.2">
      <c r="B33" s="3" t="s">
        <v>14</v>
      </c>
      <c r="C33" s="10">
        <f>H31</f>
        <v>3377.7205257846531</v>
      </c>
      <c r="D33" s="9">
        <f>(1+D20)*(1+D21)*(1+D22)*(1+D23)*(1+D24)*(1+D25)*(1+D26)*(1+D27)*(1+D28)*(1+D29)*(1+D30)*(1+D31)-1</f>
        <v>1.9472695574116328</v>
      </c>
      <c r="E33" s="8">
        <f>SUM(E20:E31)</f>
        <v>1895.7564812840669</v>
      </c>
      <c r="F33" s="9"/>
      <c r="G33" s="8">
        <f>SUM(G20:G31)</f>
        <v>2377.7205257846531</v>
      </c>
    </row>
    <row r="35" spans="2:10" ht="21" x14ac:dyDescent="0.2">
      <c r="B35" s="17" t="s">
        <v>32</v>
      </c>
    </row>
    <row r="37" spans="2:10" x14ac:dyDescent="0.2">
      <c r="B37" s="11" t="s">
        <v>30</v>
      </c>
      <c r="C37" s="10">
        <f>C15</f>
        <v>1000</v>
      </c>
    </row>
    <row r="38" spans="2:10" x14ac:dyDescent="0.2">
      <c r="B38" s="11" t="s">
        <v>28</v>
      </c>
      <c r="C38" s="8">
        <f>G33</f>
        <v>2377.7205257846531</v>
      </c>
    </row>
    <row r="39" spans="2:10" x14ac:dyDescent="0.2">
      <c r="B39" s="11" t="s">
        <v>12</v>
      </c>
      <c r="C39" s="12">
        <v>0.19</v>
      </c>
      <c r="J39" s="8"/>
    </row>
    <row r="40" spans="2:10" x14ac:dyDescent="0.2">
      <c r="B40" s="11" t="s">
        <v>15</v>
      </c>
      <c r="C40" s="8">
        <f>G33*C39</f>
        <v>451.76689989908408</v>
      </c>
      <c r="J40" s="8"/>
    </row>
    <row r="41" spans="2:10" x14ac:dyDescent="0.2">
      <c r="B41" s="11" t="s">
        <v>16</v>
      </c>
      <c r="C41" s="10">
        <f>G33-C40</f>
        <v>1925.953625885569</v>
      </c>
    </row>
    <row r="42" spans="2:10" x14ac:dyDescent="0.2">
      <c r="C42" s="8"/>
      <c r="J42" s="8"/>
    </row>
    <row r="43" spans="2:10" x14ac:dyDescent="0.2">
      <c r="B43" s="11" t="s">
        <v>22</v>
      </c>
      <c r="C43" s="10">
        <f>C15+C41</f>
        <v>2925.9536258855687</v>
      </c>
    </row>
    <row r="44" spans="2:10" x14ac:dyDescent="0.2">
      <c r="J44" s="8"/>
    </row>
    <row r="45" spans="2:10" x14ac:dyDescent="0.2">
      <c r="B45" s="11" t="s">
        <v>29</v>
      </c>
      <c r="C45" s="9">
        <f>D33</f>
        <v>1.9472695574116328</v>
      </c>
      <c r="J45" s="8"/>
    </row>
    <row r="46" spans="2:10" x14ac:dyDescent="0.2">
      <c r="B46" s="11" t="s">
        <v>39</v>
      </c>
      <c r="C46" s="8">
        <f>E33</f>
        <v>1895.7564812840669</v>
      </c>
      <c r="J46" s="8"/>
    </row>
    <row r="47" spans="2:10" x14ac:dyDescent="0.2">
      <c r="B47" s="11"/>
      <c r="C47" s="9"/>
      <c r="J47" s="8"/>
    </row>
    <row r="48" spans="2:10" ht="33" customHeight="1" x14ac:dyDescent="0.2">
      <c r="B48" s="11" t="s">
        <v>31</v>
      </c>
      <c r="C48" s="10">
        <f>C41-E33</f>
        <v>30.197144601502032</v>
      </c>
      <c r="D48" s="25" t="s">
        <v>27</v>
      </c>
      <c r="E48" s="25"/>
      <c r="F48" s="25"/>
      <c r="G48" s="25"/>
    </row>
    <row r="51" spans="7:7" x14ac:dyDescent="0.2">
      <c r="G51" s="8"/>
    </row>
  </sheetData>
  <mergeCells count="2">
    <mergeCell ref="B4:F4"/>
    <mergeCell ref="D48:G48"/>
  </mergeCells>
  <hyperlinks>
    <hyperlink ref="C5" r:id="rId1" display=" http://budzetdomowywtydzien.pl" xr:uid="{F59AC567-3327-EB41-88DE-1EB1CC0CA00D}"/>
  </hyperlinks>
  <pageMargins left="0.7" right="0.7" top="0.75" bottom="0.75" header="0.3" footer="0.3"/>
  <ignoredErrors>
    <ignoredError sqref="C20:D20 F20" calculatedColumn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BA33-6848-F54B-8679-2A12D8F16702}">
  <dimension ref="B4:E8"/>
  <sheetViews>
    <sheetView showGridLines="0" zoomScale="176" workbookViewId="0">
      <selection activeCell="F19" sqref="F19"/>
    </sheetView>
  </sheetViews>
  <sheetFormatPr baseColWidth="10" defaultRowHeight="16" x14ac:dyDescent="0.2"/>
  <cols>
    <col min="2" max="2" width="16.33203125" customWidth="1"/>
    <col min="3" max="3" width="15" customWidth="1"/>
    <col min="4" max="4" width="17.83203125" customWidth="1"/>
    <col min="5" max="5" width="16.6640625" customWidth="1"/>
  </cols>
  <sheetData>
    <row r="4" spans="2:5" ht="43" customHeight="1" x14ac:dyDescent="0.2">
      <c r="B4" s="20" t="s">
        <v>47</v>
      </c>
      <c r="C4" s="20" t="s">
        <v>48</v>
      </c>
      <c r="D4" s="20" t="s">
        <v>19</v>
      </c>
      <c r="E4" s="20" t="s">
        <v>49</v>
      </c>
    </row>
    <row r="5" spans="2:5" ht="25" customHeight="1" x14ac:dyDescent="0.2">
      <c r="B5" s="21" t="s">
        <v>52</v>
      </c>
      <c r="C5" s="22">
        <v>1.2999999999999999E-2</v>
      </c>
      <c r="D5" s="23" t="s">
        <v>56</v>
      </c>
      <c r="E5" s="23" t="s">
        <v>50</v>
      </c>
    </row>
    <row r="6" spans="2:5" ht="25" customHeight="1" x14ac:dyDescent="0.2">
      <c r="B6" s="21" t="s">
        <v>53</v>
      </c>
      <c r="C6" s="22">
        <v>1.7000000000000001E-2</v>
      </c>
      <c r="D6" s="23" t="s">
        <v>57</v>
      </c>
      <c r="E6" s="23" t="s">
        <v>51</v>
      </c>
    </row>
    <row r="7" spans="2:5" ht="25" customHeight="1" x14ac:dyDescent="0.2">
      <c r="B7" s="21" t="s">
        <v>54</v>
      </c>
      <c r="C7" s="22">
        <v>1.4999999999999999E-2</v>
      </c>
      <c r="D7" s="23" t="s">
        <v>58</v>
      </c>
      <c r="E7" s="23" t="s">
        <v>51</v>
      </c>
    </row>
    <row r="8" spans="2:5" ht="25" customHeight="1" x14ac:dyDescent="0.2">
      <c r="B8" s="21" t="s">
        <v>55</v>
      </c>
      <c r="C8" s="22">
        <v>0.02</v>
      </c>
      <c r="D8" s="23" t="s">
        <v>59</v>
      </c>
      <c r="E8" s="23" t="s">
        <v>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4-LETNIE</vt:lpstr>
      <vt:lpstr>10-LETNIE</vt:lpstr>
      <vt:lpstr>6-LETNIE</vt:lpstr>
      <vt:lpstr>12-LETNIE</vt:lpstr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2020-07-29T14:05:26Z</dcterms:created>
  <dcterms:modified xsi:type="dcterms:W3CDTF">2020-08-05T08:59:56Z</dcterms:modified>
</cp:coreProperties>
</file>